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348" windowWidth="14808" windowHeight="7776" tabRatio="863"/>
  </bookViews>
  <sheets>
    <sheet name="Input-Output Sheet" sheetId="23" r:id="rId1"/>
    <sheet name="Fig. θ ϵ (0,90)" sheetId="12" state="hidden" r:id="rId2"/>
    <sheet name="θopt tune case I " sheetId="16" r:id="rId3"/>
    <sheet name="θopt tune case II " sheetId="15" r:id="rId4"/>
    <sheet name="θopt tune case III " sheetId="18" r:id="rId5"/>
    <sheet name="θopt tune case IV " sheetId="17" r:id="rId6"/>
    <sheet name="Plot of CZ radius vs θopt" sheetId="2" r:id="rId7"/>
    <sheet name="Data" sheetId="1" state="hidden" r:id="rId8"/>
    <sheet name="θ ϵ (0,90)" sheetId="10" r:id="rId9"/>
    <sheet name="θ ϵ (90,180)" sheetId="13" state="hidden" r:id="rId10"/>
    <sheet name="Sheet1" sheetId="19" state="hidden" r:id="rId11"/>
    <sheet name="Sheet2" sheetId="20" state="hidden" r:id="rId12"/>
    <sheet name="Sheet3" sheetId="21" state="hidden" r:id="rId13"/>
    <sheet name="Sheet4" sheetId="22" state="hidden" r:id="rId14"/>
  </sheets>
  <calcPr calcId="162913"/>
</workbook>
</file>

<file path=xl/calcChain.xml><?xml version="1.0" encoding="utf-8"?>
<calcChain xmlns="http://schemas.openxmlformats.org/spreadsheetml/2006/main">
  <c r="W44" i="10" l="1"/>
  <c r="W43" i="10"/>
  <c r="Z4" i="10"/>
  <c r="Z3" i="10"/>
  <c r="Y2" i="10" s="1"/>
  <c r="AB3" i="10"/>
  <c r="P3" i="10"/>
  <c r="F3" i="10"/>
  <c r="N68" i="21" l="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BS32" i="21"/>
  <c r="BS31" i="21"/>
  <c r="BS30" i="21"/>
  <c r="BS29" i="21"/>
  <c r="BS28" i="21"/>
  <c r="BS27" i="21"/>
  <c r="BS26" i="21"/>
  <c r="BS25" i="21"/>
  <c r="BS24" i="21"/>
  <c r="BS23" i="21"/>
  <c r="BS22" i="21"/>
  <c r="BS21" i="21"/>
  <c r="BS20" i="21"/>
  <c r="BS19" i="21"/>
  <c r="BS18" i="21"/>
  <c r="BS17" i="21"/>
  <c r="BS16" i="21"/>
  <c r="BS15" i="21"/>
  <c r="BS14" i="21"/>
  <c r="BS13" i="21"/>
  <c r="BS12" i="21"/>
  <c r="BS11" i="21"/>
  <c r="BS10" i="21"/>
  <c r="BS9" i="21"/>
  <c r="BS8" i="21"/>
  <c r="BS7" i="21"/>
  <c r="BS6" i="21"/>
  <c r="BS5" i="21"/>
  <c r="BS4" i="21"/>
  <c r="BS3" i="21"/>
  <c r="BP32" i="21"/>
  <c r="BP31" i="21"/>
  <c r="BP30" i="21"/>
  <c r="BP29" i="21"/>
  <c r="BP28" i="21"/>
  <c r="BP27" i="21"/>
  <c r="BP26" i="21"/>
  <c r="BP25" i="21"/>
  <c r="BP24" i="21"/>
  <c r="BP23" i="21"/>
  <c r="BP22" i="21"/>
  <c r="BP21" i="21"/>
  <c r="BP20" i="21"/>
  <c r="BP19" i="21"/>
  <c r="BP18" i="21"/>
  <c r="BP17" i="21"/>
  <c r="BP16" i="21"/>
  <c r="BP15" i="21"/>
  <c r="BP14" i="21"/>
  <c r="BP13" i="21"/>
  <c r="BP12" i="21"/>
  <c r="BP11" i="21"/>
  <c r="BP10" i="21"/>
  <c r="BP9" i="21"/>
  <c r="BP8" i="21"/>
  <c r="BP7" i="21"/>
  <c r="BP6" i="21"/>
  <c r="BP5" i="21"/>
  <c r="BP4" i="21"/>
  <c r="BP3" i="21"/>
  <c r="BM32" i="21"/>
  <c r="BM31" i="21"/>
  <c r="BM30" i="21"/>
  <c r="BM29" i="21"/>
  <c r="BM28" i="21"/>
  <c r="BM27" i="21"/>
  <c r="BM26" i="21"/>
  <c r="BM25" i="21"/>
  <c r="BM24" i="21"/>
  <c r="BM23" i="21"/>
  <c r="BM22" i="21"/>
  <c r="BM21" i="21"/>
  <c r="BM20" i="21"/>
  <c r="BM19" i="21"/>
  <c r="BM18" i="21"/>
  <c r="BM17" i="21"/>
  <c r="BM16" i="21"/>
  <c r="BM15" i="21"/>
  <c r="BM14" i="21"/>
  <c r="BM13" i="21"/>
  <c r="BM12" i="21"/>
  <c r="BM11" i="21"/>
  <c r="BM10" i="21"/>
  <c r="BM9" i="21"/>
  <c r="BM8" i="21"/>
  <c r="BM7" i="21"/>
  <c r="BM6" i="21"/>
  <c r="BM5" i="21"/>
  <c r="BM4" i="21"/>
  <c r="BM3" i="21"/>
  <c r="BJ32" i="21"/>
  <c r="BJ31" i="21"/>
  <c r="BJ30" i="21"/>
  <c r="BJ29" i="21"/>
  <c r="BJ28" i="21"/>
  <c r="BJ27" i="21"/>
  <c r="BJ26" i="21"/>
  <c r="BJ25" i="21"/>
  <c r="BJ24" i="21"/>
  <c r="BJ23" i="21"/>
  <c r="BJ22" i="21"/>
  <c r="BJ21" i="21"/>
  <c r="BJ20" i="21"/>
  <c r="BJ19" i="21"/>
  <c r="BJ18" i="21"/>
  <c r="BJ17" i="21"/>
  <c r="BJ16" i="21"/>
  <c r="BJ15" i="21"/>
  <c r="BJ14" i="21"/>
  <c r="BJ13" i="21"/>
  <c r="BJ12" i="21"/>
  <c r="BJ11" i="21"/>
  <c r="BJ10" i="21"/>
  <c r="BJ9" i="21"/>
  <c r="BJ8" i="21"/>
  <c r="BJ7" i="21"/>
  <c r="BJ6" i="21"/>
  <c r="BJ5" i="21"/>
  <c r="BJ4" i="21"/>
  <c r="BJ3" i="21"/>
  <c r="BG32" i="21"/>
  <c r="BG31" i="21"/>
  <c r="BG30" i="21"/>
  <c r="BG29" i="21"/>
  <c r="BG28" i="21"/>
  <c r="BG27" i="21"/>
  <c r="BG26" i="21"/>
  <c r="BG25" i="21"/>
  <c r="BG24" i="21"/>
  <c r="BG23" i="21"/>
  <c r="BG22" i="21"/>
  <c r="BG21" i="21"/>
  <c r="BG20" i="21"/>
  <c r="BG19" i="21"/>
  <c r="BG18" i="21"/>
  <c r="BG17" i="21"/>
  <c r="BG16" i="21"/>
  <c r="BG15" i="21"/>
  <c r="BG14" i="21"/>
  <c r="BG13" i="21"/>
  <c r="BG12" i="21"/>
  <c r="BG11" i="21"/>
  <c r="BG10" i="21"/>
  <c r="BG9" i="21"/>
  <c r="BG8" i="21"/>
  <c r="BG7" i="21"/>
  <c r="BG6" i="21"/>
  <c r="BG5" i="21"/>
  <c r="BG4" i="21"/>
  <c r="BG3" i="21"/>
  <c r="BD32" i="21"/>
  <c r="BD31" i="21"/>
  <c r="BD30" i="21"/>
  <c r="BD29" i="21"/>
  <c r="BD28" i="21"/>
  <c r="BD27" i="21"/>
  <c r="BD26" i="21"/>
  <c r="BD25" i="21"/>
  <c r="BD24" i="21"/>
  <c r="BD23" i="21"/>
  <c r="BD22" i="21"/>
  <c r="BD21" i="21"/>
  <c r="BD20" i="21"/>
  <c r="BD19" i="21"/>
  <c r="BD18" i="21"/>
  <c r="BD17" i="21"/>
  <c r="BD16" i="21"/>
  <c r="BD15" i="21"/>
  <c r="BD14" i="21"/>
  <c r="BD13" i="21"/>
  <c r="BD12" i="21"/>
  <c r="BD11" i="21"/>
  <c r="BD10" i="21"/>
  <c r="BD9" i="21"/>
  <c r="BD8" i="21"/>
  <c r="BD7" i="21"/>
  <c r="BD6" i="21"/>
  <c r="BD5" i="21"/>
  <c r="BD4" i="21"/>
  <c r="BD3" i="21"/>
  <c r="BA32" i="21"/>
  <c r="BA31" i="21"/>
  <c r="BA30" i="21"/>
  <c r="BA29" i="21"/>
  <c r="BA28" i="21"/>
  <c r="BA27" i="21"/>
  <c r="BA26" i="21"/>
  <c r="BA25" i="21"/>
  <c r="BA24" i="21"/>
  <c r="BA23" i="21"/>
  <c r="BA22" i="21"/>
  <c r="BA21" i="21"/>
  <c r="BA20" i="21"/>
  <c r="BA19" i="21"/>
  <c r="BA18" i="21"/>
  <c r="BA17" i="21"/>
  <c r="BA16" i="21"/>
  <c r="BA15" i="21"/>
  <c r="BA14" i="21"/>
  <c r="BA13" i="21"/>
  <c r="BA12" i="21"/>
  <c r="BA11" i="21"/>
  <c r="BA10" i="21"/>
  <c r="BA9" i="21"/>
  <c r="BA8" i="21"/>
  <c r="BA7" i="21"/>
  <c r="BA6" i="21"/>
  <c r="BA5" i="21"/>
  <c r="BA4" i="21"/>
  <c r="BA3" i="21"/>
  <c r="AX32" i="21"/>
  <c r="AX31" i="21"/>
  <c r="AX30" i="21"/>
  <c r="AX29" i="21"/>
  <c r="AX28" i="21"/>
  <c r="AX27" i="21"/>
  <c r="AX26" i="21"/>
  <c r="AX25" i="21"/>
  <c r="AX24" i="21"/>
  <c r="AX23" i="21"/>
  <c r="AX22" i="21"/>
  <c r="AX21" i="21"/>
  <c r="AX20" i="21"/>
  <c r="AX19" i="21"/>
  <c r="AX18" i="21"/>
  <c r="AX17" i="21"/>
  <c r="AX16" i="21"/>
  <c r="AX15" i="21"/>
  <c r="AX14" i="21"/>
  <c r="AX13" i="21"/>
  <c r="AX12" i="21"/>
  <c r="AX11" i="21"/>
  <c r="AX10" i="21"/>
  <c r="AX9" i="21"/>
  <c r="AX8" i="21"/>
  <c r="AX7" i="21"/>
  <c r="AX6" i="21"/>
  <c r="AX5" i="21"/>
  <c r="AX4" i="21"/>
  <c r="AX3" i="21"/>
  <c r="AU32" i="21"/>
  <c r="AU31" i="21"/>
  <c r="AU30" i="21"/>
  <c r="AU29" i="21"/>
  <c r="AU28" i="21"/>
  <c r="AU27" i="21"/>
  <c r="AU26" i="21"/>
  <c r="AU25" i="21"/>
  <c r="AU24" i="21"/>
  <c r="AU23" i="21"/>
  <c r="AU22" i="21"/>
  <c r="AU21" i="21"/>
  <c r="AU20" i="21"/>
  <c r="AU19" i="21"/>
  <c r="AU18" i="21"/>
  <c r="AU17" i="21"/>
  <c r="AU16" i="21"/>
  <c r="AU15" i="21"/>
  <c r="AU14" i="21"/>
  <c r="AU13" i="21"/>
  <c r="AU12" i="21"/>
  <c r="AU11" i="21"/>
  <c r="AU10" i="21"/>
  <c r="AU9" i="21"/>
  <c r="AU8" i="21"/>
  <c r="AU7" i="21"/>
  <c r="AU6" i="21"/>
  <c r="AU5" i="21"/>
  <c r="AU4" i="21"/>
  <c r="AU3" i="21"/>
  <c r="AR32" i="21"/>
  <c r="AR31" i="21"/>
  <c r="AR30" i="21"/>
  <c r="AR29" i="21"/>
  <c r="AR28" i="21"/>
  <c r="AR27" i="21"/>
  <c r="AR26" i="21"/>
  <c r="AR25" i="21"/>
  <c r="AR24" i="21"/>
  <c r="AR23" i="21"/>
  <c r="AR22" i="21"/>
  <c r="AR21" i="21"/>
  <c r="AR20" i="21"/>
  <c r="AR19" i="21"/>
  <c r="AR18" i="21"/>
  <c r="AR17" i="21"/>
  <c r="AR16" i="21"/>
  <c r="AR15" i="21"/>
  <c r="AR14" i="21"/>
  <c r="AR13" i="21"/>
  <c r="AR12" i="21"/>
  <c r="AR11" i="21"/>
  <c r="AR10" i="21"/>
  <c r="AR9" i="21"/>
  <c r="AR8" i="21"/>
  <c r="AR7" i="21"/>
  <c r="AR6" i="21"/>
  <c r="AR5" i="21"/>
  <c r="AR4" i="21"/>
  <c r="AR3" i="21"/>
  <c r="AO32" i="21"/>
  <c r="AO31" i="21"/>
  <c r="AO30" i="21"/>
  <c r="AO29" i="21"/>
  <c r="AO28" i="21"/>
  <c r="AO27" i="21"/>
  <c r="AO26" i="21"/>
  <c r="AO25" i="21"/>
  <c r="AO24" i="21"/>
  <c r="AO23" i="21"/>
  <c r="AO22" i="21"/>
  <c r="AO21" i="21"/>
  <c r="AO20" i="21"/>
  <c r="AO19" i="21"/>
  <c r="AO18" i="21"/>
  <c r="AO17" i="21"/>
  <c r="AO16" i="21"/>
  <c r="AO15" i="21"/>
  <c r="AO14" i="21"/>
  <c r="AO13" i="21"/>
  <c r="AO12" i="21"/>
  <c r="AO11" i="21"/>
  <c r="AO10" i="21"/>
  <c r="AO9" i="21"/>
  <c r="AO8" i="21"/>
  <c r="AO7" i="21"/>
  <c r="AO6" i="21"/>
  <c r="AO5" i="21"/>
  <c r="AO4" i="21"/>
  <c r="AO3" i="21"/>
  <c r="AL32" i="21"/>
  <c r="AL31" i="21"/>
  <c r="AL30" i="21"/>
  <c r="AL29" i="21"/>
  <c r="AL28" i="21"/>
  <c r="AL27" i="21"/>
  <c r="AL26" i="21"/>
  <c r="AL25" i="21"/>
  <c r="AL24" i="21"/>
  <c r="AL23" i="21"/>
  <c r="AL22" i="21"/>
  <c r="AL21" i="21"/>
  <c r="AL20" i="21"/>
  <c r="AL19" i="21"/>
  <c r="AL18" i="21"/>
  <c r="AL17" i="21"/>
  <c r="AL16" i="21"/>
  <c r="AL15" i="21"/>
  <c r="AL14" i="21"/>
  <c r="AL13" i="21"/>
  <c r="AL12" i="21"/>
  <c r="AL11" i="21"/>
  <c r="AL10" i="21"/>
  <c r="AL9" i="21"/>
  <c r="AL8" i="21"/>
  <c r="AL7" i="21"/>
  <c r="AL6" i="21"/>
  <c r="AL5" i="21"/>
  <c r="AL4" i="21"/>
  <c r="AL3" i="21"/>
  <c r="AI32" i="21"/>
  <c r="AI31" i="21"/>
  <c r="AI30" i="21"/>
  <c r="AI29" i="21"/>
  <c r="AI28" i="21"/>
  <c r="AI27" i="21"/>
  <c r="AI26" i="21"/>
  <c r="AI25" i="21"/>
  <c r="AI24" i="21"/>
  <c r="AI23" i="21"/>
  <c r="AI22" i="21"/>
  <c r="AI21" i="21"/>
  <c r="AI20" i="21"/>
  <c r="AI19" i="21"/>
  <c r="AI18" i="21"/>
  <c r="AI17" i="21"/>
  <c r="AI16" i="21"/>
  <c r="AI15" i="21"/>
  <c r="AI14" i="21"/>
  <c r="AI13" i="21"/>
  <c r="AI12" i="21"/>
  <c r="AI11" i="21"/>
  <c r="AI10" i="21"/>
  <c r="AI9" i="21"/>
  <c r="AI8" i="21"/>
  <c r="AI7" i="21"/>
  <c r="AI6" i="21"/>
  <c r="AI5" i="21"/>
  <c r="AI4" i="21"/>
  <c r="AI3" i="21"/>
  <c r="AF32" i="21"/>
  <c r="AF31" i="21"/>
  <c r="AF30" i="21"/>
  <c r="AF29" i="21"/>
  <c r="AF28" i="21"/>
  <c r="AF27" i="21"/>
  <c r="AF26" i="21"/>
  <c r="AF25" i="21"/>
  <c r="AF24" i="21"/>
  <c r="AF23" i="21"/>
  <c r="AF22" i="21"/>
  <c r="AF21" i="21"/>
  <c r="AF20" i="21"/>
  <c r="AF19" i="21"/>
  <c r="AF18" i="21"/>
  <c r="AF17" i="21"/>
  <c r="AF16" i="21"/>
  <c r="AF15" i="21"/>
  <c r="AF14" i="21"/>
  <c r="AF13" i="21"/>
  <c r="AF12" i="21"/>
  <c r="AF11" i="21"/>
  <c r="AF10" i="21"/>
  <c r="AF9" i="21"/>
  <c r="AF8" i="21"/>
  <c r="AF7" i="21"/>
  <c r="AF6" i="21"/>
  <c r="AF5" i="21"/>
  <c r="AF4" i="21"/>
  <c r="AF3" i="21"/>
  <c r="AC32" i="21"/>
  <c r="AC31" i="21"/>
  <c r="AC30" i="21"/>
  <c r="AC29" i="21"/>
  <c r="AC28" i="21"/>
  <c r="AC27" i="21"/>
  <c r="AC26" i="21"/>
  <c r="AC25" i="21"/>
  <c r="AC24" i="21"/>
  <c r="AC23" i="21"/>
  <c r="AC22" i="21"/>
  <c r="AC21" i="21"/>
  <c r="AC20" i="21"/>
  <c r="AC19" i="21"/>
  <c r="AC18" i="21"/>
  <c r="AC17" i="21"/>
  <c r="AC16" i="21"/>
  <c r="AC15" i="21"/>
  <c r="AC14" i="21"/>
  <c r="AC13" i="21"/>
  <c r="AC12" i="21"/>
  <c r="AC11" i="21"/>
  <c r="AC10" i="21"/>
  <c r="AC9" i="21"/>
  <c r="AC8" i="21"/>
  <c r="AC7" i="21"/>
  <c r="AC6" i="21"/>
  <c r="AC5" i="21"/>
  <c r="AC4" i="21"/>
  <c r="AC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Z3" i="21"/>
  <c r="W32" i="21"/>
  <c r="W31" i="21"/>
  <c r="W30" i="21"/>
  <c r="W29" i="21"/>
  <c r="W28" i="21"/>
  <c r="W27" i="21"/>
  <c r="W26" i="21"/>
  <c r="W25" i="21"/>
  <c r="W24" i="21"/>
  <c r="W23" i="21"/>
  <c r="W22" i="21"/>
  <c r="W21" i="21"/>
  <c r="W20" i="21"/>
  <c r="W19" i="21"/>
  <c r="W18" i="21"/>
  <c r="W17" i="21"/>
  <c r="W16" i="21"/>
  <c r="W15" i="21"/>
  <c r="W14" i="21"/>
  <c r="W13" i="21"/>
  <c r="W12" i="21"/>
  <c r="W11" i="21"/>
  <c r="W10" i="21"/>
  <c r="W9" i="21"/>
  <c r="W8" i="21"/>
  <c r="W7" i="21"/>
  <c r="W6" i="21"/>
  <c r="W5" i="21"/>
  <c r="W4" i="21"/>
  <c r="W3" i="21"/>
  <c r="T32" i="21"/>
  <c r="T31" i="21"/>
  <c r="T30" i="21"/>
  <c r="T29" i="21"/>
  <c r="T28" i="21"/>
  <c r="T27" i="21"/>
  <c r="T26" i="21"/>
  <c r="T25" i="21"/>
  <c r="T24" i="21"/>
  <c r="T23" i="21"/>
  <c r="T22" i="21"/>
  <c r="T21" i="21"/>
  <c r="T20" i="21"/>
  <c r="T19" i="21"/>
  <c r="T18" i="21"/>
  <c r="T17" i="21"/>
  <c r="T16" i="21"/>
  <c r="T15" i="21"/>
  <c r="T14" i="21"/>
  <c r="T13" i="21"/>
  <c r="T12" i="21"/>
  <c r="T11" i="21"/>
  <c r="T10" i="21"/>
  <c r="T9" i="21"/>
  <c r="T8" i="21"/>
  <c r="T7" i="21"/>
  <c r="T6" i="21"/>
  <c r="T5" i="21"/>
  <c r="T4" i="21"/>
  <c r="T3" i="21"/>
  <c r="Q32" i="21"/>
  <c r="Q31" i="21"/>
  <c r="Q30" i="21"/>
  <c r="Q29" i="21"/>
  <c r="Q28" i="21"/>
  <c r="Q27" i="21"/>
  <c r="Q26" i="21"/>
  <c r="Q25" i="21"/>
  <c r="Q24" i="21"/>
  <c r="Q23" i="21"/>
  <c r="Q22" i="21"/>
  <c r="Q21" i="21"/>
  <c r="Q20" i="21"/>
  <c r="Q19" i="21"/>
  <c r="Q18" i="21"/>
  <c r="Q17" i="21"/>
  <c r="Q16" i="21"/>
  <c r="Q15" i="21"/>
  <c r="Q14" i="21"/>
  <c r="Q13" i="21"/>
  <c r="Q12" i="21"/>
  <c r="Q11" i="21"/>
  <c r="Q10" i="21"/>
  <c r="Q9" i="21"/>
  <c r="Q8" i="21"/>
  <c r="Q7" i="21"/>
  <c r="Q6" i="21"/>
  <c r="Q5" i="21"/>
  <c r="Q4" i="21"/>
  <c r="Q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9" i="21"/>
  <c r="K8" i="21"/>
  <c r="K7" i="21"/>
  <c r="K6" i="21"/>
  <c r="K5" i="21"/>
  <c r="K4" i="21"/>
  <c r="K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B59" i="21"/>
  <c r="B60" i="21"/>
  <c r="B61" i="21"/>
  <c r="B62" i="21"/>
  <c r="B63" i="21"/>
  <c r="B64" i="21"/>
  <c r="B65" i="21"/>
  <c r="B66" i="21"/>
  <c r="B67" i="21"/>
  <c r="B68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39" i="21"/>
  <c r="O7" i="10"/>
  <c r="D3" i="19" l="1"/>
  <c r="C11" i="19" s="1"/>
  <c r="CO643" i="19"/>
  <c r="BT643" i="19"/>
  <c r="CO440" i="19"/>
  <c r="CI440" i="19"/>
  <c r="CD440" i="19"/>
  <c r="BT440" i="19"/>
  <c r="BN440" i="19"/>
  <c r="BI440" i="19"/>
  <c r="CO439" i="19"/>
  <c r="BT439" i="19"/>
  <c r="CK436" i="19"/>
  <c r="CI439" i="19" s="1"/>
  <c r="CH436" i="19"/>
  <c r="CH439" i="19" s="1"/>
  <c r="CE436" i="19"/>
  <c r="CD439" i="19" s="1"/>
  <c r="CC436" i="19"/>
  <c r="CC439" i="19" s="1"/>
  <c r="BP436" i="19"/>
  <c r="BN439" i="19" s="1"/>
  <c r="BM436" i="19"/>
  <c r="BM439" i="19" s="1"/>
  <c r="BJ436" i="19"/>
  <c r="BI439" i="19" s="1"/>
  <c r="BH436" i="19"/>
  <c r="BH439" i="19" s="1"/>
  <c r="CV435" i="19"/>
  <c r="CA435" i="19"/>
  <c r="CO226" i="19"/>
  <c r="BT226" i="19"/>
  <c r="W37" i="19"/>
  <c r="CO23" i="19"/>
  <c r="CI23" i="19"/>
  <c r="CD23" i="19"/>
  <c r="BT23" i="19"/>
  <c r="BN23" i="19"/>
  <c r="BI23" i="19"/>
  <c r="AW23" i="19"/>
  <c r="AR23" i="19"/>
  <c r="AE23" i="19"/>
  <c r="CO22" i="19"/>
  <c r="BT22" i="19"/>
  <c r="CK19" i="19"/>
  <c r="CI22" i="19" s="1"/>
  <c r="CH19" i="19"/>
  <c r="CH22" i="19" s="1"/>
  <c r="CE19" i="19"/>
  <c r="CD22" i="19" s="1"/>
  <c r="CC19" i="19"/>
  <c r="CC22" i="19" s="1"/>
  <c r="BP19" i="19"/>
  <c r="BN22" i="19" s="1"/>
  <c r="BM19" i="19"/>
  <c r="BM22" i="19" s="1"/>
  <c r="BJ19" i="19"/>
  <c r="BI22" i="19" s="1"/>
  <c r="BH19" i="19"/>
  <c r="BH22" i="19" s="1"/>
  <c r="AE17" i="19"/>
  <c r="M16" i="19"/>
  <c r="AU14" i="19"/>
  <c r="AU13" i="19"/>
  <c r="AU12" i="19"/>
  <c r="AN16" i="19" s="1"/>
  <c r="AN17" i="19" s="1"/>
  <c r="U7" i="19" s="1"/>
  <c r="V7" i="19" s="1"/>
  <c r="V12" i="19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R12" i="19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R95" i="19" s="1"/>
  <c r="R96" i="19" s="1"/>
  <c r="R97" i="19" s="1"/>
  <c r="R98" i="19" s="1"/>
  <c r="R99" i="19" s="1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R119" i="19" s="1"/>
  <c r="R120" i="19" s="1"/>
  <c r="R121" i="19" s="1"/>
  <c r="R122" i="19" s="1"/>
  <c r="R123" i="19" s="1"/>
  <c r="R124" i="19" s="1"/>
  <c r="R125" i="19" s="1"/>
  <c r="R126" i="19" s="1"/>
  <c r="R127" i="19" s="1"/>
  <c r="R128" i="19" s="1"/>
  <c r="R129" i="19" s="1"/>
  <c r="R130" i="19" s="1"/>
  <c r="R131" i="19" s="1"/>
  <c r="R132" i="19" s="1"/>
  <c r="R133" i="19" s="1"/>
  <c r="R134" i="19" s="1"/>
  <c r="R135" i="19" s="1"/>
  <c r="R136" i="19" s="1"/>
  <c r="R137" i="19" s="1"/>
  <c r="R138" i="19" s="1"/>
  <c r="R139" i="19" s="1"/>
  <c r="R140" i="19" s="1"/>
  <c r="R141" i="19" s="1"/>
  <c r="R142" i="19" s="1"/>
  <c r="R143" i="19" s="1"/>
  <c r="R144" i="19" s="1"/>
  <c r="R145" i="19" s="1"/>
  <c r="R146" i="19" s="1"/>
  <c r="R147" i="19" s="1"/>
  <c r="R148" i="19" s="1"/>
  <c r="R149" i="19" s="1"/>
  <c r="R150" i="19" s="1"/>
  <c r="R151" i="19" s="1"/>
  <c r="R152" i="19" s="1"/>
  <c r="R153" i="19" s="1"/>
  <c r="R154" i="19" s="1"/>
  <c r="R155" i="19" s="1"/>
  <c r="R156" i="19" s="1"/>
  <c r="R157" i="19" s="1"/>
  <c r="R158" i="19" s="1"/>
  <c r="R159" i="19" s="1"/>
  <c r="R160" i="19" s="1"/>
  <c r="R161" i="19" s="1"/>
  <c r="R162" i="19" s="1"/>
  <c r="R163" i="19" s="1"/>
  <c r="R164" i="19" s="1"/>
  <c r="R165" i="19" s="1"/>
  <c r="R166" i="19" s="1"/>
  <c r="R167" i="19" s="1"/>
  <c r="R168" i="19" s="1"/>
  <c r="R169" i="19" s="1"/>
  <c r="R170" i="19" s="1"/>
  <c r="R171" i="19" s="1"/>
  <c r="R172" i="19" s="1"/>
  <c r="R173" i="19" s="1"/>
  <c r="R174" i="19" s="1"/>
  <c r="R175" i="19" s="1"/>
  <c r="R176" i="19" s="1"/>
  <c r="R177" i="19" s="1"/>
  <c r="R178" i="19" s="1"/>
  <c r="R179" i="19" s="1"/>
  <c r="R180" i="19" s="1"/>
  <c r="R181" i="19" s="1"/>
  <c r="R182" i="19" s="1"/>
  <c r="R183" i="19" s="1"/>
  <c r="R184" i="19" s="1"/>
  <c r="R185" i="19" s="1"/>
  <c r="R186" i="19" s="1"/>
  <c r="R187" i="19" s="1"/>
  <c r="R188" i="19" s="1"/>
  <c r="R189" i="19" s="1"/>
  <c r="R190" i="19" s="1"/>
  <c r="R191" i="19" s="1"/>
  <c r="R192" i="19" s="1"/>
  <c r="R193" i="19" s="1"/>
  <c r="R194" i="19" s="1"/>
  <c r="R195" i="19" s="1"/>
  <c r="R196" i="19" s="1"/>
  <c r="R197" i="19" s="1"/>
  <c r="R198" i="19" s="1"/>
  <c r="R199" i="19" s="1"/>
  <c r="R200" i="19" s="1"/>
  <c r="R201" i="19" s="1"/>
  <c r="R202" i="19" s="1"/>
  <c r="R203" i="19" s="1"/>
  <c r="R204" i="19" s="1"/>
  <c r="R205" i="19" s="1"/>
  <c r="R206" i="19" s="1"/>
  <c r="R207" i="19" s="1"/>
  <c r="R208" i="19" s="1"/>
  <c r="R209" i="19" s="1"/>
  <c r="R210" i="19" s="1"/>
  <c r="R211" i="19" s="1"/>
  <c r="R212" i="19" s="1"/>
  <c r="R213" i="19" s="1"/>
  <c r="R214" i="19" s="1"/>
  <c r="R215" i="19" s="1"/>
  <c r="R216" i="19" s="1"/>
  <c r="R217" i="19" s="1"/>
  <c r="R218" i="19" s="1"/>
  <c r="R219" i="19" s="1"/>
  <c r="R220" i="19" s="1"/>
  <c r="R221" i="19" s="1"/>
  <c r="R222" i="19" s="1"/>
  <c r="R223" i="19" s="1"/>
  <c r="R224" i="19" s="1"/>
  <c r="R225" i="19" s="1"/>
  <c r="R226" i="19" s="1"/>
  <c r="R227" i="19" s="1"/>
  <c r="R228" i="19" s="1"/>
  <c r="R229" i="19" s="1"/>
  <c r="R230" i="19" s="1"/>
  <c r="R231" i="19" s="1"/>
  <c r="R232" i="19" s="1"/>
  <c r="R233" i="19" s="1"/>
  <c r="R234" i="19" s="1"/>
  <c r="R235" i="19" s="1"/>
  <c r="R236" i="19" s="1"/>
  <c r="R237" i="19" s="1"/>
  <c r="R238" i="19" s="1"/>
  <c r="R239" i="19" s="1"/>
  <c r="R240" i="19" s="1"/>
  <c r="R241" i="19" s="1"/>
  <c r="R242" i="19" s="1"/>
  <c r="R243" i="19" s="1"/>
  <c r="R244" i="19" s="1"/>
  <c r="R245" i="19" s="1"/>
  <c r="R246" i="19" s="1"/>
  <c r="R247" i="19" s="1"/>
  <c r="R248" i="19" s="1"/>
  <c r="R249" i="19" s="1"/>
  <c r="R250" i="19" s="1"/>
  <c r="R251" i="19" s="1"/>
  <c r="R252" i="19" s="1"/>
  <c r="R253" i="19" s="1"/>
  <c r="R254" i="19" s="1"/>
  <c r="R255" i="19" s="1"/>
  <c r="R256" i="19" s="1"/>
  <c r="R257" i="19" s="1"/>
  <c r="R258" i="19" s="1"/>
  <c r="R259" i="19" s="1"/>
  <c r="R260" i="19" s="1"/>
  <c r="R261" i="19" s="1"/>
  <c r="R262" i="19" s="1"/>
  <c r="R263" i="19" s="1"/>
  <c r="R264" i="19" s="1"/>
  <c r="R265" i="19" s="1"/>
  <c r="R266" i="19" s="1"/>
  <c r="R267" i="19" s="1"/>
  <c r="R268" i="19" s="1"/>
  <c r="R269" i="19" s="1"/>
  <c r="R270" i="19" s="1"/>
  <c r="R271" i="19" s="1"/>
  <c r="R272" i="19" s="1"/>
  <c r="R273" i="19" s="1"/>
  <c r="R274" i="19" s="1"/>
  <c r="R275" i="19" s="1"/>
  <c r="R276" i="19" s="1"/>
  <c r="R277" i="19" s="1"/>
  <c r="R278" i="19" s="1"/>
  <c r="R279" i="19" s="1"/>
  <c r="R280" i="19" s="1"/>
  <c r="R281" i="19" s="1"/>
  <c r="R282" i="19" s="1"/>
  <c r="R283" i="19" s="1"/>
  <c r="R284" i="19" s="1"/>
  <c r="R285" i="19" s="1"/>
  <c r="R286" i="19" s="1"/>
  <c r="R287" i="19" s="1"/>
  <c r="R288" i="19" s="1"/>
  <c r="R289" i="19" s="1"/>
  <c r="R290" i="19" s="1"/>
  <c r="R291" i="19" s="1"/>
  <c r="R292" i="19" s="1"/>
  <c r="R293" i="19" s="1"/>
  <c r="R294" i="19" s="1"/>
  <c r="R295" i="19" s="1"/>
  <c r="R296" i="19" s="1"/>
  <c r="R297" i="19" s="1"/>
  <c r="R298" i="19" s="1"/>
  <c r="R299" i="19" s="1"/>
  <c r="R300" i="19" s="1"/>
  <c r="R301" i="19" s="1"/>
  <c r="R302" i="19" s="1"/>
  <c r="R303" i="19" s="1"/>
  <c r="R304" i="19" s="1"/>
  <c r="R305" i="19" s="1"/>
  <c r="R306" i="19" s="1"/>
  <c r="R307" i="19" s="1"/>
  <c r="R308" i="19" s="1"/>
  <c r="R309" i="19" s="1"/>
  <c r="R310" i="19" s="1"/>
  <c r="R311" i="19" s="1"/>
  <c r="R312" i="19" s="1"/>
  <c r="R313" i="19" s="1"/>
  <c r="R314" i="19" s="1"/>
  <c r="R315" i="19" s="1"/>
  <c r="R316" i="19" s="1"/>
  <c r="R317" i="19" s="1"/>
  <c r="R318" i="19" s="1"/>
  <c r="R319" i="19" s="1"/>
  <c r="R320" i="19" s="1"/>
  <c r="R321" i="19" s="1"/>
  <c r="R322" i="19" s="1"/>
  <c r="R323" i="19" s="1"/>
  <c r="R324" i="19" s="1"/>
  <c r="R325" i="19" s="1"/>
  <c r="R326" i="19" s="1"/>
  <c r="R327" i="19" s="1"/>
  <c r="R328" i="19" s="1"/>
  <c r="R329" i="19" s="1"/>
  <c r="R330" i="19" s="1"/>
  <c r="R331" i="19" s="1"/>
  <c r="R332" i="19" s="1"/>
  <c r="R333" i="19" s="1"/>
  <c r="R334" i="19" s="1"/>
  <c r="R335" i="19" s="1"/>
  <c r="R336" i="19" s="1"/>
  <c r="H12" i="19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AU11" i="19"/>
  <c r="R11" i="19"/>
  <c r="N11" i="19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H11" i="19"/>
  <c r="D11" i="19"/>
  <c r="D12" i="19" s="1"/>
  <c r="D13" i="19" s="1"/>
  <c r="D14" i="19" s="1"/>
  <c r="D15" i="19" s="1"/>
  <c r="D16" i="19" s="1"/>
  <c r="AF9" i="19"/>
  <c r="AF8" i="19"/>
  <c r="Z8" i="19"/>
  <c r="R7" i="19"/>
  <c r="N7" i="19"/>
  <c r="H7" i="19"/>
  <c r="D7" i="19"/>
  <c r="U6" i="19"/>
  <c r="V6" i="19" s="1"/>
  <c r="R6" i="19"/>
  <c r="N6" i="19"/>
  <c r="H6" i="19"/>
  <c r="D6" i="19"/>
  <c r="M4" i="19"/>
  <c r="M7" i="19" s="1"/>
  <c r="T3" i="19"/>
  <c r="Q3" i="19" s="1"/>
  <c r="N3" i="19"/>
  <c r="R3" i="19" s="1"/>
  <c r="M3" i="19"/>
  <c r="M56" i="19" s="1"/>
  <c r="J3" i="19"/>
  <c r="H3" i="19"/>
  <c r="AF2" i="19"/>
  <c r="AF98" i="19" s="1"/>
  <c r="X2" i="19"/>
  <c r="W2" i="19"/>
  <c r="Q4" i="19" l="1"/>
  <c r="Q7" i="19" s="1"/>
  <c r="AE12" i="19"/>
  <c r="AF18" i="19"/>
  <c r="AF21" i="19"/>
  <c r="M23" i="19"/>
  <c r="AE22" i="19"/>
  <c r="M25" i="19"/>
  <c r="M22" i="19"/>
  <c r="AF14" i="19"/>
  <c r="AE25" i="19"/>
  <c r="AA8" i="19"/>
  <c r="C4" i="19"/>
  <c r="C7" i="19" s="1"/>
  <c r="U25" i="19"/>
  <c r="D17" i="19"/>
  <c r="D18" i="19" s="1"/>
  <c r="D19" i="19" s="1"/>
  <c r="D20" i="19" s="1"/>
  <c r="D21" i="19" s="1"/>
  <c r="D22" i="19" s="1"/>
  <c r="C16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56" i="19"/>
  <c r="G55" i="19"/>
  <c r="G54" i="19"/>
  <c r="G53" i="19"/>
  <c r="G43" i="19"/>
  <c r="G42" i="19"/>
  <c r="G41" i="19"/>
  <c r="G40" i="19"/>
  <c r="G28" i="19"/>
  <c r="G20" i="19"/>
  <c r="G19" i="19"/>
  <c r="G14" i="19"/>
  <c r="G12" i="19"/>
  <c r="G3" i="19"/>
  <c r="G6" i="19" s="1"/>
  <c r="G8" i="19" s="1"/>
  <c r="G9" i="19" s="1"/>
  <c r="G52" i="19"/>
  <c r="G51" i="19"/>
  <c r="G35" i="19"/>
  <c r="G34" i="19"/>
  <c r="G33" i="19"/>
  <c r="G32" i="19"/>
  <c r="G27" i="19"/>
  <c r="G25" i="19"/>
  <c r="G23" i="19"/>
  <c r="G22" i="19"/>
  <c r="AR19" i="19"/>
  <c r="G16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50" i="19"/>
  <c r="G49" i="19"/>
  <c r="G48" i="19"/>
  <c r="G39" i="19"/>
  <c r="G38" i="19"/>
  <c r="G31" i="19"/>
  <c r="G30" i="19"/>
  <c r="G21" i="19"/>
  <c r="G18" i="19"/>
  <c r="G17" i="19"/>
  <c r="G15" i="19"/>
  <c r="G13" i="19"/>
  <c r="G11" i="19"/>
  <c r="G4" i="19"/>
  <c r="G7" i="19" s="1"/>
  <c r="G60" i="19"/>
  <c r="G59" i="19"/>
  <c r="G58" i="19"/>
  <c r="G57" i="19"/>
  <c r="G47" i="19"/>
  <c r="G46" i="19"/>
  <c r="G45" i="19"/>
  <c r="G44" i="19"/>
  <c r="G37" i="19"/>
  <c r="G36" i="19"/>
  <c r="G29" i="19"/>
  <c r="G26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6" i="19"/>
  <c r="Q234" i="19"/>
  <c r="Q232" i="19"/>
  <c r="Q237" i="19"/>
  <c r="Q235" i="19"/>
  <c r="Q233" i="19"/>
  <c r="Q231" i="19"/>
  <c r="Q229" i="19"/>
  <c r="Q227" i="19"/>
  <c r="Q226" i="19"/>
  <c r="Q224" i="19"/>
  <c r="Q222" i="19"/>
  <c r="Q220" i="19"/>
  <c r="Q218" i="19"/>
  <c r="Q216" i="19"/>
  <c r="Q214" i="19"/>
  <c r="Q212" i="19"/>
  <c r="Q210" i="19"/>
  <c r="Q208" i="19"/>
  <c r="Q206" i="19"/>
  <c r="Q204" i="19"/>
  <c r="Q202" i="19"/>
  <c r="Q200" i="19"/>
  <c r="Q198" i="19"/>
  <c r="Q196" i="19"/>
  <c r="Q194" i="19"/>
  <c r="Q192" i="19"/>
  <c r="Q190" i="19"/>
  <c r="Q188" i="19"/>
  <c r="Q186" i="19"/>
  <c r="Q184" i="19"/>
  <c r="Q182" i="19"/>
  <c r="Q180" i="19"/>
  <c r="Q178" i="19"/>
  <c r="Q230" i="19"/>
  <c r="Q228" i="19"/>
  <c r="Q225" i="19"/>
  <c r="Q223" i="19"/>
  <c r="Q221" i="19"/>
  <c r="Q219" i="19"/>
  <c r="Q217" i="19"/>
  <c r="Q215" i="19"/>
  <c r="Q213" i="19"/>
  <c r="Q211" i="19"/>
  <c r="Q209" i="19"/>
  <c r="Q207" i="19"/>
  <c r="Q205" i="19"/>
  <c r="Q203" i="19"/>
  <c r="Q201" i="19"/>
  <c r="Q199" i="19"/>
  <c r="Q197" i="19"/>
  <c r="Q195" i="19"/>
  <c r="Q193" i="19"/>
  <c r="Q191" i="19"/>
  <c r="Q189" i="19"/>
  <c r="Q187" i="19"/>
  <c r="Q185" i="19"/>
  <c r="Q183" i="19"/>
  <c r="Q181" i="19"/>
  <c r="Q179" i="19"/>
  <c r="Q177" i="19"/>
  <c r="Q175" i="19"/>
  <c r="Q173" i="19"/>
  <c r="Q176" i="19"/>
  <c r="Q174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56" i="19"/>
  <c r="Q55" i="19"/>
  <c r="Q54" i="19"/>
  <c r="Q53" i="19"/>
  <c r="Q43" i="19"/>
  <c r="Q42" i="19"/>
  <c r="Q41" i="19"/>
  <c r="Q40" i="19"/>
  <c r="Q28" i="19"/>
  <c r="Q20" i="19"/>
  <c r="Q19" i="19"/>
  <c r="Q14" i="19"/>
  <c r="Q12" i="19"/>
  <c r="Q52" i="19"/>
  <c r="Q51" i="19"/>
  <c r="Q35" i="19"/>
  <c r="Q34" i="19"/>
  <c r="Q33" i="19"/>
  <c r="Q32" i="19"/>
  <c r="Q27" i="19"/>
  <c r="Q25" i="19"/>
  <c r="Q23" i="19"/>
  <c r="Q22" i="19"/>
  <c r="Q16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50" i="19"/>
  <c r="Q49" i="19"/>
  <c r="Q48" i="19"/>
  <c r="Q39" i="19"/>
  <c r="Q38" i="19"/>
  <c r="Q31" i="19"/>
  <c r="Q30" i="19"/>
  <c r="Q21" i="19"/>
  <c r="Q18" i="19"/>
  <c r="Q17" i="19"/>
  <c r="Q15" i="19"/>
  <c r="Q13" i="19"/>
  <c r="Q11" i="19"/>
  <c r="Q6" i="19"/>
  <c r="Q60" i="19"/>
  <c r="Q59" i="19"/>
  <c r="Q58" i="19"/>
  <c r="Q57" i="19"/>
  <c r="Q47" i="19"/>
  <c r="Q46" i="19"/>
  <c r="Q45" i="19"/>
  <c r="Q44" i="19"/>
  <c r="Q37" i="19"/>
  <c r="Q36" i="19"/>
  <c r="Q29" i="19"/>
  <c r="Q26" i="19"/>
  <c r="G24" i="19"/>
  <c r="Q24" i="19"/>
  <c r="AB13" i="19"/>
  <c r="AB8" i="19"/>
  <c r="AB12" i="19" s="1"/>
  <c r="U16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50" i="19"/>
  <c r="U49" i="19"/>
  <c r="U48" i="19"/>
  <c r="U39" i="19"/>
  <c r="U38" i="19"/>
  <c r="U31" i="19"/>
  <c r="U30" i="19"/>
  <c r="U21" i="19"/>
  <c r="U18" i="19"/>
  <c r="U17" i="19"/>
  <c r="U15" i="19"/>
  <c r="U13" i="19"/>
  <c r="U11" i="19"/>
  <c r="U60" i="19"/>
  <c r="U59" i="19"/>
  <c r="U58" i="19"/>
  <c r="U57" i="19"/>
  <c r="U47" i="19"/>
  <c r="U46" i="19"/>
  <c r="U45" i="19"/>
  <c r="U44" i="19"/>
  <c r="U37" i="19"/>
  <c r="U36" i="19"/>
  <c r="U29" i="19"/>
  <c r="U26" i="19"/>
  <c r="U24" i="19"/>
  <c r="AB9" i="19"/>
  <c r="U56" i="19"/>
  <c r="U55" i="19"/>
  <c r="U54" i="19"/>
  <c r="U53" i="19"/>
  <c r="U43" i="19"/>
  <c r="U42" i="19"/>
  <c r="U41" i="19"/>
  <c r="U40" i="19"/>
  <c r="U28" i="19"/>
  <c r="U20" i="19"/>
  <c r="U19" i="19"/>
  <c r="U14" i="19"/>
  <c r="U12" i="19"/>
  <c r="AC11" i="19"/>
  <c r="U52" i="19"/>
  <c r="U51" i="19"/>
  <c r="U35" i="19"/>
  <c r="U34" i="19"/>
  <c r="U33" i="19"/>
  <c r="U32" i="19"/>
  <c r="U27" i="19"/>
  <c r="U22" i="19"/>
  <c r="U23" i="19"/>
  <c r="M27" i="19"/>
  <c r="AE27" i="19"/>
  <c r="AF30" i="19"/>
  <c r="AF31" i="19"/>
  <c r="M32" i="19"/>
  <c r="AE32" i="19"/>
  <c r="M33" i="19"/>
  <c r="AE33" i="19"/>
  <c r="M34" i="19"/>
  <c r="AE34" i="19"/>
  <c r="M35" i="19"/>
  <c r="AE35" i="19"/>
  <c r="AF37" i="19"/>
  <c r="AF38" i="19"/>
  <c r="AF39" i="19"/>
  <c r="AF47" i="19"/>
  <c r="AF48" i="19"/>
  <c r="AF49" i="19"/>
  <c r="AE50" i="19"/>
  <c r="M51" i="19"/>
  <c r="AE51" i="19"/>
  <c r="M52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C3" i="19"/>
  <c r="C6" i="19" s="1"/>
  <c r="AE10" i="19"/>
  <c r="C12" i="19"/>
  <c r="M12" i="19"/>
  <c r="AF12" i="19"/>
  <c r="AE13" i="19"/>
  <c r="C14" i="19"/>
  <c r="M14" i="19"/>
  <c r="AE15" i="19"/>
  <c r="AF17" i="19"/>
  <c r="M19" i="19"/>
  <c r="AE19" i="19"/>
  <c r="M20" i="19"/>
  <c r="AF22" i="19"/>
  <c r="AF23" i="19"/>
  <c r="AF25" i="19"/>
  <c r="AF27" i="19"/>
  <c r="M28" i="19"/>
  <c r="AE28" i="19"/>
  <c r="AF32" i="19"/>
  <c r="AF33" i="19"/>
  <c r="AF34" i="19"/>
  <c r="AF35" i="19"/>
  <c r="M40" i="19"/>
  <c r="AE40" i="19"/>
  <c r="M41" i="19"/>
  <c r="AE41" i="19"/>
  <c r="M42" i="19"/>
  <c r="AE42" i="19"/>
  <c r="M43" i="19"/>
  <c r="AF50" i="19"/>
  <c r="AF51" i="19"/>
  <c r="AE52" i="19"/>
  <c r="M53" i="19"/>
  <c r="AE53" i="19"/>
  <c r="M54" i="19"/>
  <c r="AE54" i="19"/>
  <c r="M55" i="19"/>
  <c r="AE55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237" i="19"/>
  <c r="M235" i="19"/>
  <c r="M233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6" i="19"/>
  <c r="M234" i="19"/>
  <c r="M232" i="19"/>
  <c r="M230" i="19"/>
  <c r="M228" i="19"/>
  <c r="M225" i="19"/>
  <c r="M223" i="19"/>
  <c r="M221" i="19"/>
  <c r="M219" i="19"/>
  <c r="M217" i="19"/>
  <c r="M215" i="19"/>
  <c r="M213" i="19"/>
  <c r="M211" i="19"/>
  <c r="M209" i="19"/>
  <c r="M207" i="19"/>
  <c r="M205" i="19"/>
  <c r="M203" i="19"/>
  <c r="M201" i="19"/>
  <c r="M199" i="19"/>
  <c r="M197" i="19"/>
  <c r="M195" i="19"/>
  <c r="M193" i="19"/>
  <c r="M191" i="19"/>
  <c r="M189" i="19"/>
  <c r="M187" i="19"/>
  <c r="M185" i="19"/>
  <c r="M183" i="19"/>
  <c r="M181" i="19"/>
  <c r="M179" i="19"/>
  <c r="M231" i="19"/>
  <c r="M229" i="19"/>
  <c r="M227" i="19"/>
  <c r="M226" i="19"/>
  <c r="M224" i="19"/>
  <c r="M222" i="19"/>
  <c r="M220" i="19"/>
  <c r="M218" i="19"/>
  <c r="M216" i="19"/>
  <c r="M214" i="19"/>
  <c r="M212" i="19"/>
  <c r="M210" i="19"/>
  <c r="M208" i="19"/>
  <c r="M206" i="19"/>
  <c r="M204" i="19"/>
  <c r="M202" i="19"/>
  <c r="M200" i="19"/>
  <c r="M198" i="19"/>
  <c r="M196" i="19"/>
  <c r="M194" i="19"/>
  <c r="M192" i="19"/>
  <c r="M190" i="19"/>
  <c r="M188" i="19"/>
  <c r="M186" i="19"/>
  <c r="M184" i="19"/>
  <c r="M182" i="19"/>
  <c r="M180" i="19"/>
  <c r="M178" i="19"/>
  <c r="M176" i="19"/>
  <c r="M174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77" i="19"/>
  <c r="M175" i="19"/>
  <c r="M173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AF10" i="19"/>
  <c r="AE11" i="19"/>
  <c r="AF13" i="19"/>
  <c r="AF15" i="19"/>
  <c r="AE16" i="19"/>
  <c r="AF19" i="19"/>
  <c r="AW19" i="19"/>
  <c r="AV20" i="19" s="1"/>
  <c r="AV23" i="19" s="1"/>
  <c r="AE20" i="19"/>
  <c r="M24" i="19"/>
  <c r="AE24" i="19"/>
  <c r="M26" i="19"/>
  <c r="AE26" i="19"/>
  <c r="AF28" i="19"/>
  <c r="M29" i="19"/>
  <c r="AE29" i="19"/>
  <c r="M36" i="19"/>
  <c r="AE36" i="19"/>
  <c r="M37" i="19"/>
  <c r="AF40" i="19"/>
  <c r="AF41" i="19"/>
  <c r="AF42" i="19"/>
  <c r="AE43" i="19"/>
  <c r="M44" i="19"/>
  <c r="AE44" i="19"/>
  <c r="M45" i="19"/>
  <c r="AE45" i="19"/>
  <c r="M46" i="19"/>
  <c r="AE46" i="19"/>
  <c r="M47" i="19"/>
  <c r="AF52" i="19"/>
  <c r="AF53" i="19"/>
  <c r="AF54" i="19"/>
  <c r="AF55" i="19"/>
  <c r="AE56" i="19"/>
  <c r="M57" i="19"/>
  <c r="AE57" i="19"/>
  <c r="M58" i="19"/>
  <c r="AE58" i="19"/>
  <c r="M59" i="19"/>
  <c r="AE59" i="19"/>
  <c r="M60" i="19"/>
  <c r="AF368" i="19"/>
  <c r="AE368" i="19"/>
  <c r="AE367" i="19"/>
  <c r="AE366" i="19"/>
  <c r="AE365" i="19"/>
  <c r="AE364" i="19"/>
  <c r="AF367" i="19"/>
  <c r="AE361" i="19"/>
  <c r="AF360" i="19"/>
  <c r="AE357" i="19"/>
  <c r="AF356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F366" i="19"/>
  <c r="AF364" i="19"/>
  <c r="AF363" i="19"/>
  <c r="AE360" i="19"/>
  <c r="AF359" i="19"/>
  <c r="AE356" i="19"/>
  <c r="AF355" i="19"/>
  <c r="AE363" i="19"/>
  <c r="AF362" i="19"/>
  <c r="AE359" i="19"/>
  <c r="AF358" i="19"/>
  <c r="AE355" i="19"/>
  <c r="AF354" i="19"/>
  <c r="AF365" i="19"/>
  <c r="AE362" i="19"/>
  <c r="AF361" i="19"/>
  <c r="AE358" i="19"/>
  <c r="AF357" i="19"/>
  <c r="AE354" i="19"/>
  <c r="AF353" i="19"/>
  <c r="AF352" i="19"/>
  <c r="AF351" i="19"/>
  <c r="AF350" i="19"/>
  <c r="AF349" i="19"/>
  <c r="AF348" i="19"/>
  <c r="AF347" i="19"/>
  <c r="AF346" i="19"/>
  <c r="AF345" i="19"/>
  <c r="AF344" i="19"/>
  <c r="AF343" i="19"/>
  <c r="AF342" i="19"/>
  <c r="AF341" i="19"/>
  <c r="AF340" i="19"/>
  <c r="AF339" i="19"/>
  <c r="AF338" i="19"/>
  <c r="AF337" i="19"/>
  <c r="AF336" i="19"/>
  <c r="AF335" i="19"/>
  <c r="AF334" i="19"/>
  <c r="AF333" i="19"/>
  <c r="AF332" i="19"/>
  <c r="AF331" i="19"/>
  <c r="AF330" i="19"/>
  <c r="AF329" i="19"/>
  <c r="AF328" i="19"/>
  <c r="AF327" i="19"/>
  <c r="AF326" i="19"/>
  <c r="AF325" i="19"/>
  <c r="AF324" i="19"/>
  <c r="AF323" i="19"/>
  <c r="AF322" i="19"/>
  <c r="AF321" i="19"/>
  <c r="AF320" i="19"/>
  <c r="AF319" i="19"/>
  <c r="AF318" i="19"/>
  <c r="AF313" i="19"/>
  <c r="AF312" i="19"/>
  <c r="AF311" i="19"/>
  <c r="AF310" i="19"/>
  <c r="AF309" i="19"/>
  <c r="AF308" i="19"/>
  <c r="AF307" i="19"/>
  <c r="AF306" i="19"/>
  <c r="AF305" i="19"/>
  <c r="AF304" i="19"/>
  <c r="AF303" i="19"/>
  <c r="AF302" i="19"/>
  <c r="AF301" i="19"/>
  <c r="AF300" i="19"/>
  <c r="AF299" i="19"/>
  <c r="AF298" i="19"/>
  <c r="AF297" i="19"/>
  <c r="AF296" i="19"/>
  <c r="AF295" i="19"/>
  <c r="AF294" i="19"/>
  <c r="AF293" i="19"/>
  <c r="AF292" i="19"/>
  <c r="AF291" i="19"/>
  <c r="AF290" i="19"/>
  <c r="AF289" i="19"/>
  <c r="AF288" i="19"/>
  <c r="AF287" i="19"/>
  <c r="AF286" i="19"/>
  <c r="AF285" i="19"/>
  <c r="AF284" i="19"/>
  <c r="AF283" i="19"/>
  <c r="AF282" i="19"/>
  <c r="AF281" i="19"/>
  <c r="AF280" i="19"/>
  <c r="AF279" i="19"/>
  <c r="AF278" i="19"/>
  <c r="AF277" i="19"/>
  <c r="AF276" i="19"/>
  <c r="AF275" i="19"/>
  <c r="AF274" i="19"/>
  <c r="AF273" i="19"/>
  <c r="AF272" i="19"/>
  <c r="AF271" i="19"/>
  <c r="AF270" i="19"/>
  <c r="AF269" i="19"/>
  <c r="AF268" i="19"/>
  <c r="AF267" i="19"/>
  <c r="AF266" i="19"/>
  <c r="AF265" i="19"/>
  <c r="AF264" i="19"/>
  <c r="AF263" i="19"/>
  <c r="AF262" i="19"/>
  <c r="AF261" i="19"/>
  <c r="AF260" i="19"/>
  <c r="AF259" i="19"/>
  <c r="AF258" i="19"/>
  <c r="AF257" i="19"/>
  <c r="AF256" i="19"/>
  <c r="AF255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6" i="19"/>
  <c r="AE234" i="19"/>
  <c r="AE232" i="19"/>
  <c r="AF317" i="19"/>
  <c r="AF316" i="19"/>
  <c r="AF315" i="19"/>
  <c r="AF314" i="19"/>
  <c r="AE237" i="19"/>
  <c r="AE235" i="19"/>
  <c r="AE233" i="19"/>
  <c r="AE231" i="19"/>
  <c r="AF236" i="19"/>
  <c r="AF232" i="19"/>
  <c r="AF229" i="19"/>
  <c r="AF227" i="19"/>
  <c r="AF226" i="19"/>
  <c r="AF224" i="19"/>
  <c r="AF222" i="19"/>
  <c r="AF220" i="19"/>
  <c r="AF218" i="19"/>
  <c r="AF216" i="19"/>
  <c r="AF214" i="19"/>
  <c r="AF212" i="19"/>
  <c r="AF210" i="19"/>
  <c r="AF208" i="19"/>
  <c r="AF206" i="19"/>
  <c r="AF204" i="19"/>
  <c r="AF202" i="19"/>
  <c r="AF200" i="19"/>
  <c r="AF198" i="19"/>
  <c r="AF196" i="19"/>
  <c r="AF194" i="19"/>
  <c r="AF192" i="19"/>
  <c r="AF235" i="19"/>
  <c r="AF231" i="19"/>
  <c r="AE229" i="19"/>
  <c r="AE227" i="19"/>
  <c r="AE226" i="19"/>
  <c r="AE224" i="19"/>
  <c r="AE222" i="19"/>
  <c r="AE220" i="19"/>
  <c r="AE218" i="19"/>
  <c r="AE216" i="19"/>
  <c r="AE214" i="19"/>
  <c r="AE212" i="19"/>
  <c r="AE210" i="19"/>
  <c r="AE208" i="19"/>
  <c r="AE206" i="19"/>
  <c r="AE204" i="19"/>
  <c r="AE202" i="19"/>
  <c r="AE200" i="19"/>
  <c r="AE198" i="19"/>
  <c r="AE196" i="19"/>
  <c r="AE194" i="19"/>
  <c r="AE192" i="19"/>
  <c r="AE190" i="19"/>
  <c r="AE188" i="19"/>
  <c r="AE186" i="19"/>
  <c r="AE184" i="19"/>
  <c r="AE182" i="19"/>
  <c r="AE180" i="19"/>
  <c r="AE178" i="19"/>
  <c r="AF254" i="19"/>
  <c r="AF253" i="19"/>
  <c r="AF252" i="19"/>
  <c r="AF251" i="19"/>
  <c r="AF250" i="19"/>
  <c r="AF249" i="19"/>
  <c r="AF248" i="19"/>
  <c r="AF247" i="19"/>
  <c r="AF246" i="19"/>
  <c r="AF245" i="19"/>
  <c r="AF244" i="19"/>
  <c r="AF243" i="19"/>
  <c r="AF242" i="19"/>
  <c r="AF241" i="19"/>
  <c r="AF240" i="19"/>
  <c r="AF239" i="19"/>
  <c r="AF238" i="19"/>
  <c r="AF234" i="19"/>
  <c r="AF230" i="19"/>
  <c r="AF228" i="19"/>
  <c r="AF225" i="19"/>
  <c r="AF223" i="19"/>
  <c r="AF221" i="19"/>
  <c r="AF219" i="19"/>
  <c r="AF217" i="19"/>
  <c r="AF215" i="19"/>
  <c r="AF213" i="19"/>
  <c r="AF211" i="19"/>
  <c r="AF209" i="19"/>
  <c r="AF207" i="19"/>
  <c r="AF205" i="19"/>
  <c r="AF203" i="19"/>
  <c r="AF201" i="19"/>
  <c r="AF199" i="19"/>
  <c r="AF197" i="19"/>
  <c r="AF195" i="19"/>
  <c r="AF193" i="19"/>
  <c r="AF237" i="19"/>
  <c r="AF233" i="19"/>
  <c r="AE230" i="19"/>
  <c r="AE228" i="19"/>
  <c r="AE225" i="19"/>
  <c r="AE223" i="19"/>
  <c r="AE221" i="19"/>
  <c r="AE219" i="19"/>
  <c r="AE217" i="19"/>
  <c r="AE215" i="19"/>
  <c r="AE213" i="19"/>
  <c r="AE211" i="19"/>
  <c r="AE209" i="19"/>
  <c r="AE207" i="19"/>
  <c r="AE205" i="19"/>
  <c r="AE203" i="19"/>
  <c r="AE201" i="19"/>
  <c r="AE199" i="19"/>
  <c r="AE197" i="19"/>
  <c r="AE195" i="19"/>
  <c r="AE193" i="19"/>
  <c r="AE191" i="19"/>
  <c r="AE189" i="19"/>
  <c r="AE187" i="19"/>
  <c r="AE185" i="19"/>
  <c r="AE183" i="19"/>
  <c r="AE181" i="19"/>
  <c r="AE179" i="19"/>
  <c r="AF190" i="19"/>
  <c r="AF184" i="19"/>
  <c r="AF180" i="19"/>
  <c r="AE177" i="19"/>
  <c r="AE175" i="19"/>
  <c r="AE173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F191" i="19"/>
  <c r="AF187" i="19"/>
  <c r="AF183" i="19"/>
  <c r="AF179" i="19"/>
  <c r="AF176" i="19"/>
  <c r="AF174" i="19"/>
  <c r="AF172" i="19"/>
  <c r="AF188" i="19"/>
  <c r="AF186" i="19"/>
  <c r="AF182" i="19"/>
  <c r="AF178" i="19"/>
  <c r="AE176" i="19"/>
  <c r="AE174" i="19"/>
  <c r="AE172" i="19"/>
  <c r="AF189" i="19"/>
  <c r="AF185" i="19"/>
  <c r="AF181" i="19"/>
  <c r="AF177" i="19"/>
  <c r="AF175" i="19"/>
  <c r="AF173" i="19"/>
  <c r="AF171" i="19"/>
  <c r="AF170" i="19"/>
  <c r="AF169" i="19"/>
  <c r="AF168" i="19"/>
  <c r="AF167" i="19"/>
  <c r="AF166" i="19"/>
  <c r="AF165" i="19"/>
  <c r="AF164" i="19"/>
  <c r="AF163" i="19"/>
  <c r="AF162" i="19"/>
  <c r="AF161" i="19"/>
  <c r="AF160" i="19"/>
  <c r="AF159" i="19"/>
  <c r="AF158" i="19"/>
  <c r="AF157" i="19"/>
  <c r="AF156" i="19"/>
  <c r="AF155" i="19"/>
  <c r="AF154" i="19"/>
  <c r="AF153" i="19"/>
  <c r="AF152" i="19"/>
  <c r="AF151" i="19"/>
  <c r="AF150" i="19"/>
  <c r="AF149" i="19"/>
  <c r="AF148" i="19"/>
  <c r="AF147" i="19"/>
  <c r="AF146" i="19"/>
  <c r="AF145" i="19"/>
  <c r="AF144" i="19"/>
  <c r="AF143" i="19"/>
  <c r="AF142" i="19"/>
  <c r="AF141" i="19"/>
  <c r="AF140" i="19"/>
  <c r="AF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F138" i="19"/>
  <c r="AF137" i="19"/>
  <c r="AF136" i="19"/>
  <c r="AF135" i="19"/>
  <c r="AF134" i="19"/>
  <c r="AF133" i="19"/>
  <c r="AF132" i="19"/>
  <c r="AF131" i="19"/>
  <c r="AF130" i="19"/>
  <c r="AF129" i="19"/>
  <c r="AF128" i="19"/>
  <c r="AF127" i="19"/>
  <c r="AF126" i="19"/>
  <c r="AF125" i="19"/>
  <c r="AF124" i="19"/>
  <c r="AF123" i="19"/>
  <c r="AF122" i="19"/>
  <c r="AF121" i="19"/>
  <c r="AF120" i="19"/>
  <c r="AF119" i="19"/>
  <c r="AF118" i="19"/>
  <c r="AF117" i="19"/>
  <c r="AF116" i="19"/>
  <c r="AF115" i="19"/>
  <c r="AF114" i="19"/>
  <c r="AF113" i="19"/>
  <c r="AF112" i="19"/>
  <c r="AF111" i="19"/>
  <c r="AF110" i="19"/>
  <c r="AF109" i="19"/>
  <c r="AF108" i="19"/>
  <c r="AF107" i="19"/>
  <c r="AF106" i="19"/>
  <c r="AF105" i="19"/>
  <c r="AF104" i="19"/>
  <c r="AF103" i="19"/>
  <c r="AF102" i="19"/>
  <c r="AF101" i="19"/>
  <c r="AF100" i="19"/>
  <c r="AF99" i="19"/>
  <c r="M6" i="19"/>
  <c r="AE8" i="19"/>
  <c r="AE9" i="19"/>
  <c r="M11" i="19"/>
  <c r="AF11" i="19"/>
  <c r="C13" i="19"/>
  <c r="M13" i="19"/>
  <c r="AE14" i="19"/>
  <c r="C15" i="19"/>
  <c r="M15" i="19"/>
  <c r="AF16" i="19"/>
  <c r="M17" i="19"/>
  <c r="M18" i="19"/>
  <c r="AE18" i="19"/>
  <c r="AF20" i="19"/>
  <c r="C21" i="19"/>
  <c r="M21" i="19"/>
  <c r="AE21" i="19"/>
  <c r="AF24" i="19"/>
  <c r="AF26" i="19"/>
  <c r="AF29" i="19"/>
  <c r="M30" i="19"/>
  <c r="AE30" i="19"/>
  <c r="M31" i="19"/>
  <c r="AE31" i="19"/>
  <c r="AF36" i="19"/>
  <c r="AE37" i="19"/>
  <c r="M38" i="19"/>
  <c r="AE38" i="19"/>
  <c r="M39" i="19"/>
  <c r="AE39" i="19"/>
  <c r="AF43" i="19"/>
  <c r="AF44" i="19"/>
  <c r="AF45" i="19"/>
  <c r="AF46" i="19"/>
  <c r="AE47" i="19"/>
  <c r="M48" i="19"/>
  <c r="AE48" i="19"/>
  <c r="M49" i="19"/>
  <c r="AE49" i="19"/>
  <c r="M50" i="19"/>
  <c r="AF56" i="19"/>
  <c r="AF57" i="19"/>
  <c r="AF58" i="19"/>
  <c r="AF59" i="19"/>
  <c r="AE60" i="19"/>
  <c r="M61" i="19"/>
  <c r="AE61" i="19"/>
  <c r="M62" i="19"/>
  <c r="AE62" i="19"/>
  <c r="M63" i="19"/>
  <c r="AE63" i="19"/>
  <c r="M64" i="19"/>
  <c r="AE64" i="19"/>
  <c r="M65" i="19"/>
  <c r="AE65" i="19"/>
  <c r="M66" i="19"/>
  <c r="AE66" i="19"/>
  <c r="M67" i="19"/>
  <c r="AE67" i="19"/>
  <c r="M68" i="19"/>
  <c r="AE68" i="19"/>
  <c r="M69" i="19"/>
  <c r="AE69" i="19"/>
  <c r="M70" i="19"/>
  <c r="AE70" i="19"/>
  <c r="M71" i="19"/>
  <c r="AE71" i="19"/>
  <c r="M72" i="19"/>
  <c r="AE72" i="19"/>
  <c r="M73" i="19"/>
  <c r="AE73" i="19"/>
  <c r="M74" i="19"/>
  <c r="AE74" i="19"/>
  <c r="M75" i="19"/>
  <c r="AE75" i="19"/>
  <c r="M76" i="19"/>
  <c r="AE76" i="19"/>
  <c r="M77" i="19"/>
  <c r="AE77" i="19"/>
  <c r="M78" i="19"/>
  <c r="AE78" i="19"/>
  <c r="M79" i="19"/>
  <c r="AE79" i="19"/>
  <c r="M80" i="19"/>
  <c r="AE80" i="19"/>
  <c r="M81" i="19"/>
  <c r="AE81" i="19"/>
  <c r="M82" i="19"/>
  <c r="AE82" i="19"/>
  <c r="M83" i="19"/>
  <c r="AE83" i="19"/>
  <c r="M84" i="19"/>
  <c r="AE84" i="19"/>
  <c r="M85" i="19"/>
  <c r="AE85" i="19"/>
  <c r="M86" i="19"/>
  <c r="AE86" i="19"/>
  <c r="M87" i="19"/>
  <c r="AE87" i="19"/>
  <c r="M88" i="19"/>
  <c r="AE88" i="19"/>
  <c r="M89" i="19"/>
  <c r="AE89" i="19"/>
  <c r="M90" i="19"/>
  <c r="AE90" i="19"/>
  <c r="M91" i="19"/>
  <c r="AE91" i="19"/>
  <c r="M92" i="19"/>
  <c r="AE92" i="19"/>
  <c r="M93" i="19"/>
  <c r="AE93" i="19"/>
  <c r="M94" i="19"/>
  <c r="AE94" i="19"/>
  <c r="M95" i="19"/>
  <c r="AE95" i="19"/>
  <c r="M96" i="19"/>
  <c r="AE96" i="19"/>
  <c r="M97" i="19"/>
  <c r="AE97" i="19"/>
  <c r="X2" i="10"/>
  <c r="C20" i="19" l="1"/>
  <c r="C18" i="19"/>
  <c r="C19" i="19"/>
  <c r="C17" i="19"/>
  <c r="AM20" i="19"/>
  <c r="AM14" i="19"/>
  <c r="AM12" i="19"/>
  <c r="AM19" i="19"/>
  <c r="AM22" i="19"/>
  <c r="AM11" i="19"/>
  <c r="D23" i="19"/>
  <c r="C22" i="19"/>
  <c r="AC13" i="19"/>
  <c r="AL20" i="19"/>
  <c r="AL14" i="19"/>
  <c r="AL12" i="19"/>
  <c r="AL19" i="19"/>
  <c r="AL11" i="19"/>
  <c r="AL22" i="19"/>
  <c r="CV435" i="10"/>
  <c r="CO643" i="10"/>
  <c r="CO440" i="10"/>
  <c r="CI440" i="10"/>
  <c r="CD440" i="10"/>
  <c r="CO439" i="10"/>
  <c r="CK436" i="10"/>
  <c r="CI439" i="10" s="1"/>
  <c r="CH436" i="10"/>
  <c r="CH439" i="10" s="1"/>
  <c r="CE436" i="10"/>
  <c r="CD439" i="10" s="1"/>
  <c r="CC436" i="10"/>
  <c r="CC439" i="10" s="1"/>
  <c r="CA435" i="10"/>
  <c r="BN440" i="10"/>
  <c r="BI440" i="10"/>
  <c r="BP436" i="10"/>
  <c r="BN439" i="10" s="1"/>
  <c r="BM436" i="10"/>
  <c r="BM439" i="10" s="1"/>
  <c r="BJ436" i="10"/>
  <c r="BI439" i="10" s="1"/>
  <c r="BH436" i="10"/>
  <c r="BH439" i="10" s="1"/>
  <c r="BH19" i="10"/>
  <c r="BH22" i="10" s="1"/>
  <c r="BJ19" i="10"/>
  <c r="BI22" i="10" s="1"/>
  <c r="BM19" i="10"/>
  <c r="BM22" i="10" s="1"/>
  <c r="BP19" i="10"/>
  <c r="BN22" i="10" s="1"/>
  <c r="BI23" i="10"/>
  <c r="BN23" i="10"/>
  <c r="BT643" i="10"/>
  <c r="BT440" i="10"/>
  <c r="BT439" i="10"/>
  <c r="BX435" i="19" l="1"/>
  <c r="CS435" i="19"/>
  <c r="CS18" i="19"/>
  <c r="BX18" i="19"/>
  <c r="D24" i="19"/>
  <c r="C23" i="19"/>
  <c r="W37" i="10"/>
  <c r="B12" i="23" s="1"/>
  <c r="CO226" i="10"/>
  <c r="CO23" i="10"/>
  <c r="CI23" i="10"/>
  <c r="CD23" i="10"/>
  <c r="CO22" i="10"/>
  <c r="CK19" i="10"/>
  <c r="CI22" i="10" s="1"/>
  <c r="CH19" i="10"/>
  <c r="CH22" i="10" s="1"/>
  <c r="CE19" i="10"/>
  <c r="CD22" i="10" s="1"/>
  <c r="CC19" i="10"/>
  <c r="CC22" i="10" s="1"/>
  <c r="D25" i="19" l="1"/>
  <c r="C24" i="19"/>
  <c r="CO19" i="19"/>
  <c r="CO436" i="19"/>
  <c r="BT436" i="19"/>
  <c r="BT19" i="19"/>
  <c r="BT226" i="10"/>
  <c r="BT23" i="10"/>
  <c r="BT22" i="10"/>
  <c r="BS425" i="19" l="1"/>
  <c r="BS423" i="19"/>
  <c r="BS421" i="19"/>
  <c r="BS419" i="19"/>
  <c r="BS417" i="19"/>
  <c r="BS415" i="19"/>
  <c r="BS413" i="19"/>
  <c r="BS411" i="19"/>
  <c r="BS409" i="19"/>
  <c r="BS407" i="19"/>
  <c r="BS405" i="19"/>
  <c r="BS403" i="19"/>
  <c r="BS401" i="19"/>
  <c r="BS399" i="19"/>
  <c r="BS397" i="19"/>
  <c r="BS395" i="19"/>
  <c r="BS393" i="19"/>
  <c r="BS391" i="19"/>
  <c r="BS389" i="19"/>
  <c r="BS387" i="19"/>
  <c r="BS384" i="19"/>
  <c r="BS382" i="19"/>
  <c r="BS380" i="19"/>
  <c r="BS376" i="19"/>
  <c r="BS374" i="19"/>
  <c r="BS372" i="19"/>
  <c r="BS370" i="19"/>
  <c r="BS368" i="19"/>
  <c r="BS367" i="19"/>
  <c r="BS366" i="19"/>
  <c r="BS365" i="19"/>
  <c r="BS364" i="19"/>
  <c r="BS443" i="19"/>
  <c r="BS426" i="19"/>
  <c r="BS424" i="19"/>
  <c r="BS422" i="19"/>
  <c r="BS420" i="19"/>
  <c r="BS418" i="19"/>
  <c r="BS416" i="19"/>
  <c r="BS414" i="19"/>
  <c r="BS412" i="19"/>
  <c r="BS410" i="19"/>
  <c r="BS408" i="19"/>
  <c r="BS406" i="19"/>
  <c r="BS404" i="19"/>
  <c r="BS402" i="19"/>
  <c r="BS400" i="19"/>
  <c r="BS398" i="19"/>
  <c r="BS396" i="19"/>
  <c r="BS394" i="19"/>
  <c r="BS392" i="19"/>
  <c r="BS390" i="19"/>
  <c r="BS388" i="19"/>
  <c r="BS386" i="19"/>
  <c r="BS385" i="19"/>
  <c r="BS383" i="19"/>
  <c r="BS381" i="19"/>
  <c r="BS379" i="19"/>
  <c r="BS378" i="19"/>
  <c r="BS377" i="19"/>
  <c r="BS375" i="19"/>
  <c r="BS373" i="19"/>
  <c r="BS371" i="19"/>
  <c r="BS369" i="19"/>
  <c r="BS363" i="19"/>
  <c r="BS359" i="19"/>
  <c r="BS355" i="19"/>
  <c r="BS352" i="19"/>
  <c r="BS351" i="19"/>
  <c r="BS350" i="19"/>
  <c r="BS349" i="19"/>
  <c r="BS348" i="19"/>
  <c r="BS347" i="19"/>
  <c r="BS346" i="19"/>
  <c r="BS345" i="19"/>
  <c r="BS344" i="19"/>
  <c r="BS343" i="19"/>
  <c r="BS342" i="19"/>
  <c r="BS341" i="19"/>
  <c r="BS340" i="19"/>
  <c r="BS339" i="19"/>
  <c r="BS338" i="19"/>
  <c r="BS337" i="19"/>
  <c r="BS336" i="19"/>
  <c r="BS335" i="19"/>
  <c r="BS334" i="19"/>
  <c r="BS333" i="19"/>
  <c r="BS332" i="19"/>
  <c r="BS331" i="19"/>
  <c r="BS330" i="19"/>
  <c r="BS329" i="19"/>
  <c r="BS328" i="19"/>
  <c r="BS327" i="19"/>
  <c r="BS326" i="19"/>
  <c r="BS325" i="19"/>
  <c r="BS324" i="19"/>
  <c r="BS323" i="19"/>
  <c r="BS322" i="19"/>
  <c r="BS321" i="19"/>
  <c r="BS320" i="19"/>
  <c r="BS319" i="19"/>
  <c r="BS318" i="19"/>
  <c r="BS317" i="19"/>
  <c r="BS316" i="19"/>
  <c r="BS315" i="19"/>
  <c r="BS314" i="19"/>
  <c r="BS362" i="19"/>
  <c r="BS358" i="19"/>
  <c r="BS354" i="19"/>
  <c r="BS361" i="19"/>
  <c r="BS357" i="19"/>
  <c r="BS353" i="19"/>
  <c r="BS360" i="19"/>
  <c r="BS356" i="19"/>
  <c r="BS312" i="19"/>
  <c r="BS311" i="19"/>
  <c r="BS310" i="19"/>
  <c r="BS309" i="19"/>
  <c r="BS308" i="19"/>
  <c r="BS307" i="19"/>
  <c r="BS306" i="19"/>
  <c r="BS305" i="19"/>
  <c r="BS304" i="19"/>
  <c r="BS303" i="19"/>
  <c r="BS302" i="19"/>
  <c r="BS301" i="19"/>
  <c r="BS300" i="19"/>
  <c r="BS299" i="19"/>
  <c r="BS298" i="19"/>
  <c r="BS297" i="19"/>
  <c r="BS296" i="19"/>
  <c r="BS295" i="19"/>
  <c r="BS294" i="19"/>
  <c r="BS293" i="19"/>
  <c r="BS292" i="19"/>
  <c r="BS291" i="19"/>
  <c r="BS290" i="19"/>
  <c r="BS289" i="19"/>
  <c r="BS288" i="19"/>
  <c r="BS287" i="19"/>
  <c r="BS286" i="19"/>
  <c r="BS285" i="19"/>
  <c r="BS284" i="19"/>
  <c r="BS283" i="19"/>
  <c r="BS282" i="19"/>
  <c r="BS281" i="19"/>
  <c r="BS280" i="19"/>
  <c r="BS279" i="19"/>
  <c r="BS278" i="19"/>
  <c r="BS277" i="19"/>
  <c r="BS276" i="19"/>
  <c r="BS275" i="19"/>
  <c r="BS274" i="19"/>
  <c r="BS273" i="19"/>
  <c r="BS272" i="19"/>
  <c r="BS271" i="19"/>
  <c r="BS270" i="19"/>
  <c r="BS269" i="19"/>
  <c r="BS268" i="19"/>
  <c r="BS267" i="19"/>
  <c r="BS266" i="19"/>
  <c r="BS265" i="19"/>
  <c r="BS264" i="19"/>
  <c r="BS263" i="19"/>
  <c r="BS262" i="19"/>
  <c r="BS261" i="19"/>
  <c r="BS260" i="19"/>
  <c r="BS259" i="19"/>
  <c r="BS258" i="19"/>
  <c r="BS257" i="19"/>
  <c r="BS256" i="19"/>
  <c r="BS255" i="19"/>
  <c r="BS254" i="19"/>
  <c r="BS253" i="19"/>
  <c r="BS252" i="19"/>
  <c r="BS251" i="19"/>
  <c r="BS250" i="19"/>
  <c r="BS249" i="19"/>
  <c r="BS248" i="19"/>
  <c r="BS247" i="19"/>
  <c r="BS246" i="19"/>
  <c r="BS245" i="19"/>
  <c r="BS244" i="19"/>
  <c r="BS243" i="19"/>
  <c r="BS242" i="19"/>
  <c r="BS241" i="19"/>
  <c r="BS240" i="19"/>
  <c r="BS239" i="19"/>
  <c r="BS238" i="19"/>
  <c r="BS237" i="19"/>
  <c r="BS235" i="19"/>
  <c r="BS233" i="19"/>
  <c r="BS231" i="19"/>
  <c r="BS313" i="19"/>
  <c r="BS236" i="19"/>
  <c r="BS234" i="19"/>
  <c r="BS232" i="19"/>
  <c r="BS230" i="19"/>
  <c r="BS228" i="19"/>
  <c r="BS225" i="19"/>
  <c r="BS223" i="19"/>
  <c r="BS221" i="19"/>
  <c r="BS219" i="19"/>
  <c r="BS217" i="19"/>
  <c r="BS215" i="19"/>
  <c r="BS213" i="19"/>
  <c r="BS211" i="19"/>
  <c r="BS209" i="19"/>
  <c r="BS207" i="19"/>
  <c r="BS205" i="19"/>
  <c r="BS203" i="19"/>
  <c r="BS201" i="19"/>
  <c r="BS199" i="19"/>
  <c r="BS197" i="19"/>
  <c r="BS195" i="19"/>
  <c r="BS193" i="19"/>
  <c r="BS191" i="19"/>
  <c r="BS189" i="19"/>
  <c r="BS187" i="19"/>
  <c r="BS185" i="19"/>
  <c r="BS183" i="19"/>
  <c r="BS181" i="19"/>
  <c r="BS179" i="19"/>
  <c r="BS177" i="19"/>
  <c r="BS229" i="19"/>
  <c r="BS227" i="19"/>
  <c r="BS226" i="19"/>
  <c r="BS224" i="19"/>
  <c r="BS222" i="19"/>
  <c r="BS220" i="19"/>
  <c r="BS218" i="19"/>
  <c r="BS216" i="19"/>
  <c r="BS214" i="19"/>
  <c r="BS212" i="19"/>
  <c r="BS210" i="19"/>
  <c r="BS208" i="19"/>
  <c r="BS206" i="19"/>
  <c r="BS204" i="19"/>
  <c r="BS202" i="19"/>
  <c r="BS200" i="19"/>
  <c r="BS198" i="19"/>
  <c r="BS196" i="19"/>
  <c r="BS194" i="19"/>
  <c r="BS192" i="19"/>
  <c r="BS190" i="19"/>
  <c r="BS188" i="19"/>
  <c r="BS186" i="19"/>
  <c r="BS184" i="19"/>
  <c r="BS182" i="19"/>
  <c r="BS180" i="19"/>
  <c r="BS178" i="19"/>
  <c r="BS176" i="19"/>
  <c r="BS174" i="19"/>
  <c r="BS172" i="19"/>
  <c r="BS175" i="19"/>
  <c r="BS173" i="19"/>
  <c r="BS171" i="19"/>
  <c r="BS170" i="19"/>
  <c r="BS169" i="19"/>
  <c r="BS168" i="19"/>
  <c r="BS167" i="19"/>
  <c r="BS166" i="19"/>
  <c r="BS165" i="19"/>
  <c r="BS164" i="19"/>
  <c r="BS163" i="19"/>
  <c r="BS162" i="19"/>
  <c r="BS161" i="19"/>
  <c r="BS160" i="19"/>
  <c r="BS159" i="19"/>
  <c r="BS158" i="19"/>
  <c r="BS157" i="19"/>
  <c r="BS156" i="19"/>
  <c r="BS155" i="19"/>
  <c r="BS154" i="19"/>
  <c r="BS153" i="19"/>
  <c r="BS152" i="19"/>
  <c r="BS151" i="19"/>
  <c r="BS150" i="19"/>
  <c r="BS149" i="19"/>
  <c r="BS148" i="19"/>
  <c r="BS147" i="19"/>
  <c r="BS146" i="19"/>
  <c r="BS145" i="19"/>
  <c r="BS144" i="19"/>
  <c r="BS143" i="19"/>
  <c r="BS142" i="19"/>
  <c r="BS141" i="19"/>
  <c r="BS140" i="19"/>
  <c r="BS139" i="19"/>
  <c r="BS138" i="19"/>
  <c r="BS137" i="19"/>
  <c r="BS136" i="19"/>
  <c r="BS135" i="19"/>
  <c r="BS134" i="19"/>
  <c r="BS133" i="19"/>
  <c r="BS132" i="19"/>
  <c r="BS131" i="19"/>
  <c r="BS130" i="19"/>
  <c r="BS129" i="19"/>
  <c r="BS128" i="19"/>
  <c r="BS127" i="19"/>
  <c r="BS126" i="19"/>
  <c r="BS125" i="19"/>
  <c r="BS124" i="19"/>
  <c r="BS123" i="19"/>
  <c r="BS122" i="19"/>
  <c r="BS121" i="19"/>
  <c r="BS120" i="19"/>
  <c r="BS119" i="19"/>
  <c r="BS118" i="19"/>
  <c r="BS117" i="19"/>
  <c r="BS116" i="19"/>
  <c r="BS115" i="19"/>
  <c r="BS114" i="19"/>
  <c r="BS113" i="19"/>
  <c r="BS112" i="19"/>
  <c r="BS111" i="19"/>
  <c r="BS110" i="19"/>
  <c r="BS109" i="19"/>
  <c r="BS108" i="19"/>
  <c r="BS107" i="19"/>
  <c r="BS106" i="19"/>
  <c r="BS105" i="19"/>
  <c r="BS104" i="19"/>
  <c r="BS103" i="19"/>
  <c r="BS102" i="19"/>
  <c r="BS101" i="19"/>
  <c r="BS100" i="19"/>
  <c r="BS99" i="19"/>
  <c r="BS98" i="19"/>
  <c r="BS97" i="19"/>
  <c r="BS55" i="19"/>
  <c r="BS54" i="19"/>
  <c r="BS53" i="19"/>
  <c r="BS52" i="19"/>
  <c r="BS42" i="19"/>
  <c r="BS41" i="19"/>
  <c r="BS40" i="19"/>
  <c r="BS27" i="19"/>
  <c r="BS20" i="19"/>
  <c r="BS23" i="19" s="1"/>
  <c r="BS51" i="19"/>
  <c r="BS50" i="19"/>
  <c r="BS35" i="19"/>
  <c r="BS34" i="19"/>
  <c r="BS33" i="19"/>
  <c r="BS32" i="19"/>
  <c r="BS31" i="19"/>
  <c r="BS26" i="19"/>
  <c r="BS96" i="19"/>
  <c r="BS95" i="19"/>
  <c r="BS94" i="19"/>
  <c r="BS93" i="19"/>
  <c r="BS92" i="19"/>
  <c r="BS91" i="19"/>
  <c r="BS90" i="19"/>
  <c r="BS89" i="19"/>
  <c r="BS88" i="19"/>
  <c r="BS87" i="19"/>
  <c r="BS86" i="19"/>
  <c r="BS85" i="19"/>
  <c r="BS84" i="19"/>
  <c r="BS83" i="19"/>
  <c r="BS82" i="19"/>
  <c r="BS81" i="19"/>
  <c r="BS80" i="19"/>
  <c r="BS79" i="19"/>
  <c r="BS78" i="19"/>
  <c r="BS77" i="19"/>
  <c r="BS76" i="19"/>
  <c r="BS75" i="19"/>
  <c r="BS74" i="19"/>
  <c r="BS73" i="19"/>
  <c r="BS72" i="19"/>
  <c r="BS71" i="19"/>
  <c r="BS70" i="19"/>
  <c r="BS69" i="19"/>
  <c r="BS68" i="19"/>
  <c r="BS67" i="19"/>
  <c r="BS66" i="19"/>
  <c r="BS65" i="19"/>
  <c r="BS64" i="19"/>
  <c r="BS63" i="19"/>
  <c r="BS62" i="19"/>
  <c r="BS61" i="19"/>
  <c r="BS60" i="19"/>
  <c r="BS49" i="19"/>
  <c r="BS48" i="19"/>
  <c r="BS47" i="19"/>
  <c r="BS39" i="19"/>
  <c r="BS38" i="19"/>
  <c r="BS37" i="19"/>
  <c r="BS30" i="19"/>
  <c r="BS29" i="19"/>
  <c r="BS19" i="19"/>
  <c r="BS22" i="19" s="1"/>
  <c r="BS59" i="19"/>
  <c r="BS58" i="19"/>
  <c r="BS57" i="19"/>
  <c r="BS56" i="19"/>
  <c r="BS46" i="19"/>
  <c r="BS45" i="19"/>
  <c r="BS44" i="19"/>
  <c r="BS43" i="19"/>
  <c r="BS36" i="19"/>
  <c r="BS28" i="19"/>
  <c r="CN843" i="19"/>
  <c r="CN841" i="19"/>
  <c r="CN839" i="19"/>
  <c r="CN837" i="19"/>
  <c r="CN835" i="19"/>
  <c r="CN833" i="19"/>
  <c r="CN831" i="19"/>
  <c r="CN829" i="19"/>
  <c r="CN827" i="19"/>
  <c r="CN825" i="19"/>
  <c r="CN823" i="19"/>
  <c r="CN821" i="19"/>
  <c r="CN819" i="19"/>
  <c r="CN817" i="19"/>
  <c r="CN815" i="19"/>
  <c r="CN813" i="19"/>
  <c r="CN811" i="19"/>
  <c r="CN809" i="19"/>
  <c r="CN807" i="19"/>
  <c r="CN805" i="19"/>
  <c r="CN803" i="19"/>
  <c r="CN842" i="19"/>
  <c r="CN840" i="19"/>
  <c r="CN838" i="19"/>
  <c r="CN836" i="19"/>
  <c r="CN834" i="19"/>
  <c r="CN832" i="19"/>
  <c r="CN830" i="19"/>
  <c r="CN828" i="19"/>
  <c r="CN826" i="19"/>
  <c r="CN824" i="19"/>
  <c r="CN822" i="19"/>
  <c r="CN820" i="19"/>
  <c r="CN818" i="19"/>
  <c r="CN816" i="19"/>
  <c r="CN814" i="19"/>
  <c r="CN812" i="19"/>
  <c r="CN810" i="19"/>
  <c r="CN808" i="19"/>
  <c r="CN806" i="19"/>
  <c r="CN804" i="19"/>
  <c r="CN802" i="19"/>
  <c r="CN801" i="19"/>
  <c r="CN800" i="19"/>
  <c r="CN799" i="19"/>
  <c r="CN798" i="19"/>
  <c r="CN797" i="19"/>
  <c r="CN796" i="19"/>
  <c r="CN795" i="19"/>
  <c r="CN794" i="19"/>
  <c r="CN793" i="19"/>
  <c r="CN792" i="19"/>
  <c r="CN791" i="19"/>
  <c r="CN790" i="19"/>
  <c r="CN789" i="19"/>
  <c r="CN788" i="19"/>
  <c r="CN787" i="19"/>
  <c r="CN786" i="19"/>
  <c r="CN785" i="19"/>
  <c r="CN784" i="19"/>
  <c r="CN783" i="19"/>
  <c r="CN782" i="19"/>
  <c r="CN781" i="19"/>
  <c r="CN780" i="19"/>
  <c r="CN779" i="19"/>
  <c r="CN778" i="19"/>
  <c r="CN777" i="19"/>
  <c r="CN776" i="19"/>
  <c r="CN775" i="19"/>
  <c r="CN774" i="19"/>
  <c r="CN773" i="19"/>
  <c r="CN772" i="19"/>
  <c r="CN771" i="19"/>
  <c r="CN770" i="19"/>
  <c r="CN769" i="19"/>
  <c r="CN768" i="19"/>
  <c r="CN767" i="19"/>
  <c r="CN766" i="19"/>
  <c r="CN765" i="19"/>
  <c r="CN764" i="19"/>
  <c r="CN763" i="19"/>
  <c r="CN762" i="19"/>
  <c r="CN761" i="19"/>
  <c r="CN760" i="19"/>
  <c r="CN759" i="19"/>
  <c r="CN758" i="19"/>
  <c r="CN757" i="19"/>
  <c r="CN756" i="19"/>
  <c r="CN755" i="19"/>
  <c r="CN754" i="19"/>
  <c r="CN753" i="19"/>
  <c r="CN751" i="19"/>
  <c r="CN749" i="19"/>
  <c r="CN747" i="19"/>
  <c r="CN745" i="19"/>
  <c r="CN743" i="19"/>
  <c r="CN741" i="19"/>
  <c r="CN739" i="19"/>
  <c r="CN737" i="19"/>
  <c r="CN736" i="19"/>
  <c r="CN735" i="19"/>
  <c r="CN734" i="19"/>
  <c r="CN733" i="19"/>
  <c r="CN732" i="19"/>
  <c r="CN731" i="19"/>
  <c r="CN730" i="19"/>
  <c r="CN729" i="19"/>
  <c r="CN728" i="19"/>
  <c r="CN727" i="19"/>
  <c r="CN726" i="19"/>
  <c r="CN725" i="19"/>
  <c r="CN724" i="19"/>
  <c r="CN723" i="19"/>
  <c r="CN722" i="19"/>
  <c r="CN721" i="19"/>
  <c r="CN720" i="19"/>
  <c r="CN719" i="19"/>
  <c r="CN718" i="19"/>
  <c r="CN717" i="19"/>
  <c r="CN716" i="19"/>
  <c r="CN715" i="19"/>
  <c r="CN714" i="19"/>
  <c r="CN713" i="19"/>
  <c r="CN712" i="19"/>
  <c r="CN711" i="19"/>
  <c r="CN710" i="19"/>
  <c r="CN709" i="19"/>
  <c r="CN708" i="19"/>
  <c r="CN707" i="19"/>
  <c r="CN706" i="19"/>
  <c r="CN705" i="19"/>
  <c r="CN704" i="19"/>
  <c r="CN752" i="19"/>
  <c r="CN750" i="19"/>
  <c r="CN748" i="19"/>
  <c r="CN746" i="19"/>
  <c r="CN744" i="19"/>
  <c r="CN742" i="19"/>
  <c r="CN740" i="19"/>
  <c r="CN738" i="19"/>
  <c r="CN703" i="19"/>
  <c r="CN699" i="19"/>
  <c r="CN695" i="19"/>
  <c r="CN691" i="19"/>
  <c r="CN687" i="19"/>
  <c r="CN683" i="19"/>
  <c r="CN680" i="19"/>
  <c r="CN678" i="19"/>
  <c r="CN676" i="19"/>
  <c r="CN674" i="19"/>
  <c r="CN672" i="19"/>
  <c r="CN669" i="19"/>
  <c r="CN665" i="19"/>
  <c r="CN642" i="19"/>
  <c r="CN641" i="19"/>
  <c r="CN640" i="19"/>
  <c r="CN639" i="19"/>
  <c r="CN638" i="19"/>
  <c r="CN637" i="19"/>
  <c r="CN636" i="19"/>
  <c r="CN635" i="19"/>
  <c r="CN634" i="19"/>
  <c r="CN633" i="19"/>
  <c r="CN632" i="19"/>
  <c r="CN631" i="19"/>
  <c r="CN630" i="19"/>
  <c r="CN629" i="19"/>
  <c r="CN628" i="19"/>
  <c r="CN627" i="19"/>
  <c r="CN702" i="19"/>
  <c r="CN698" i="19"/>
  <c r="CN694" i="19"/>
  <c r="CN690" i="19"/>
  <c r="CN686" i="19"/>
  <c r="CN682" i="19"/>
  <c r="CN670" i="19"/>
  <c r="CN666" i="19"/>
  <c r="CN701" i="19"/>
  <c r="CN697" i="19"/>
  <c r="CN693" i="19"/>
  <c r="CN689" i="19"/>
  <c r="CN685" i="19"/>
  <c r="CN681" i="19"/>
  <c r="CN679" i="19"/>
  <c r="CN677" i="19"/>
  <c r="CN675" i="19"/>
  <c r="CN673" i="19"/>
  <c r="CN671" i="19"/>
  <c r="CN667" i="19"/>
  <c r="CN663" i="19"/>
  <c r="CN662" i="19"/>
  <c r="CN661" i="19"/>
  <c r="CN660" i="19"/>
  <c r="CN659" i="19"/>
  <c r="CN658" i="19"/>
  <c r="CN657" i="19"/>
  <c r="CN656" i="19"/>
  <c r="CN655" i="19"/>
  <c r="CN654" i="19"/>
  <c r="CN653" i="19"/>
  <c r="CN652" i="19"/>
  <c r="CN651" i="19"/>
  <c r="CN650" i="19"/>
  <c r="CN649" i="19"/>
  <c r="CN648" i="19"/>
  <c r="CN647" i="19"/>
  <c r="CN646" i="19"/>
  <c r="CN645" i="19"/>
  <c r="CN644" i="19"/>
  <c r="CN700" i="19"/>
  <c r="CN696" i="19"/>
  <c r="CN692" i="19"/>
  <c r="CN688" i="19"/>
  <c r="CN684" i="19"/>
  <c r="CN668" i="19"/>
  <c r="CN664" i="19"/>
  <c r="CN643" i="19"/>
  <c r="CN625" i="19"/>
  <c r="CN623" i="19"/>
  <c r="CN621" i="19"/>
  <c r="CN619" i="19"/>
  <c r="CN617" i="19"/>
  <c r="CN615" i="19"/>
  <c r="CN613" i="19"/>
  <c r="CN611" i="19"/>
  <c r="CN609" i="19"/>
  <c r="CN607" i="19"/>
  <c r="CN605" i="19"/>
  <c r="CN603" i="19"/>
  <c r="CN601" i="19"/>
  <c r="CN626" i="19"/>
  <c r="CN624" i="19"/>
  <c r="CN622" i="19"/>
  <c r="CN620" i="19"/>
  <c r="CN618" i="19"/>
  <c r="CN616" i="19"/>
  <c r="CN614" i="19"/>
  <c r="CN612" i="19"/>
  <c r="CN610" i="19"/>
  <c r="CN608" i="19"/>
  <c r="CN606" i="19"/>
  <c r="CN604" i="19"/>
  <c r="CN602" i="19"/>
  <c r="CN600" i="19"/>
  <c r="CN599" i="19"/>
  <c r="CN598" i="19"/>
  <c r="CN597" i="19"/>
  <c r="CN596" i="19"/>
  <c r="CN595" i="19"/>
  <c r="CN594" i="19"/>
  <c r="CN593" i="19"/>
  <c r="CN592" i="19"/>
  <c r="CN591" i="19"/>
  <c r="CN590" i="19"/>
  <c r="CN589" i="19"/>
  <c r="CN588" i="19"/>
  <c r="CN587" i="19"/>
  <c r="CN586" i="19"/>
  <c r="CN585" i="19"/>
  <c r="CN584" i="19"/>
  <c r="CN583" i="19"/>
  <c r="CN582" i="19"/>
  <c r="CN581" i="19"/>
  <c r="CN580" i="19"/>
  <c r="CN579" i="19"/>
  <c r="CN578" i="19"/>
  <c r="CN577" i="19"/>
  <c r="CN576" i="19"/>
  <c r="CN575" i="19"/>
  <c r="CN574" i="19"/>
  <c r="CN573" i="19"/>
  <c r="CN572" i="19"/>
  <c r="CN571" i="19"/>
  <c r="CN570" i="19"/>
  <c r="CN569" i="19"/>
  <c r="CN568" i="19"/>
  <c r="CN567" i="19"/>
  <c r="CN566" i="19"/>
  <c r="CN565" i="19"/>
  <c r="CN564" i="19"/>
  <c r="CN563" i="19"/>
  <c r="CN562" i="19"/>
  <c r="CN561" i="19"/>
  <c r="CN560" i="19"/>
  <c r="CN559" i="19"/>
  <c r="CN558" i="19"/>
  <c r="CN557" i="19"/>
  <c r="CN556" i="19"/>
  <c r="CN555" i="19"/>
  <c r="CN554" i="19"/>
  <c r="CN553" i="19"/>
  <c r="CN552" i="19"/>
  <c r="CN551" i="19"/>
  <c r="CN550" i="19"/>
  <c r="CN549" i="19"/>
  <c r="CN548" i="19"/>
  <c r="CN547" i="19"/>
  <c r="CN546" i="19"/>
  <c r="CN545" i="19"/>
  <c r="CN544" i="19"/>
  <c r="CN543" i="19"/>
  <c r="CN542" i="19"/>
  <c r="CN541" i="19"/>
  <c r="CN540" i="19"/>
  <c r="CN539" i="19"/>
  <c r="CN538" i="19"/>
  <c r="CN537" i="19"/>
  <c r="CN536" i="19"/>
  <c r="CN535" i="19"/>
  <c r="CN534" i="19"/>
  <c r="CN533" i="19"/>
  <c r="CN530" i="19"/>
  <c r="CN529" i="19"/>
  <c r="CN527" i="19"/>
  <c r="CN525" i="19"/>
  <c r="CN523" i="19"/>
  <c r="CN521" i="19"/>
  <c r="CN519" i="19"/>
  <c r="CN517" i="19"/>
  <c r="CN516" i="19"/>
  <c r="CN515" i="19"/>
  <c r="CN514" i="19"/>
  <c r="CN513" i="19"/>
  <c r="CN512" i="19"/>
  <c r="CN511" i="19"/>
  <c r="CN510" i="19"/>
  <c r="CN509" i="19"/>
  <c r="CN508" i="19"/>
  <c r="CN507" i="19"/>
  <c r="CN506" i="19"/>
  <c r="CN505" i="19"/>
  <c r="CN504" i="19"/>
  <c r="CN503" i="19"/>
  <c r="CN502" i="19"/>
  <c r="CN501" i="19"/>
  <c r="CN500" i="19"/>
  <c r="CN499" i="19"/>
  <c r="CN498" i="19"/>
  <c r="CN497" i="19"/>
  <c r="CN496" i="19"/>
  <c r="CN495" i="19"/>
  <c r="CN494" i="19"/>
  <c r="CN493" i="19"/>
  <c r="CN492" i="19"/>
  <c r="CN491" i="19"/>
  <c r="CN490" i="19"/>
  <c r="CN489" i="19"/>
  <c r="CN488" i="19"/>
  <c r="CN487" i="19"/>
  <c r="CN486" i="19"/>
  <c r="CN485" i="19"/>
  <c r="CN484" i="19"/>
  <c r="CN483" i="19"/>
  <c r="CN482" i="19"/>
  <c r="CN481" i="19"/>
  <c r="CN480" i="19"/>
  <c r="CN479" i="19"/>
  <c r="CN478" i="19"/>
  <c r="CN477" i="19"/>
  <c r="CN476" i="19"/>
  <c r="CN475" i="19"/>
  <c r="CN474" i="19"/>
  <c r="CN473" i="19"/>
  <c r="CN472" i="19"/>
  <c r="CN471" i="19"/>
  <c r="CN470" i="19"/>
  <c r="CN469" i="19"/>
  <c r="CN468" i="19"/>
  <c r="CN531" i="19"/>
  <c r="CN532" i="19"/>
  <c r="CN528" i="19"/>
  <c r="CN526" i="19"/>
  <c r="CN524" i="19"/>
  <c r="CN522" i="19"/>
  <c r="CN520" i="19"/>
  <c r="CN518" i="19"/>
  <c r="CN452" i="19"/>
  <c r="CN466" i="19"/>
  <c r="CN465" i="19"/>
  <c r="CN464" i="19"/>
  <c r="CN463" i="19"/>
  <c r="CN462" i="19"/>
  <c r="CN461" i="19"/>
  <c r="CN460" i="19"/>
  <c r="CN459" i="19"/>
  <c r="CN458" i="19"/>
  <c r="CN457" i="19"/>
  <c r="CN451" i="19"/>
  <c r="CN449" i="19"/>
  <c r="CN447" i="19"/>
  <c r="CN446" i="19"/>
  <c r="CN445" i="19"/>
  <c r="CN443" i="19"/>
  <c r="CN467" i="19"/>
  <c r="CN456" i="19"/>
  <c r="CN437" i="19"/>
  <c r="CN440" i="19" s="1"/>
  <c r="CN436" i="19"/>
  <c r="CN439" i="19" s="1"/>
  <c r="CN455" i="19"/>
  <c r="CN454" i="19"/>
  <c r="CN453" i="19"/>
  <c r="CN450" i="19"/>
  <c r="CN448" i="19"/>
  <c r="CN444" i="19"/>
  <c r="BS843" i="19"/>
  <c r="BS841" i="19"/>
  <c r="BS839" i="19"/>
  <c r="BS837" i="19"/>
  <c r="BS835" i="19"/>
  <c r="BS833" i="19"/>
  <c r="BS831" i="19"/>
  <c r="BS829" i="19"/>
  <c r="BS827" i="19"/>
  <c r="BS825" i="19"/>
  <c r="BS823" i="19"/>
  <c r="BS821" i="19"/>
  <c r="BS819" i="19"/>
  <c r="BS817" i="19"/>
  <c r="BS815" i="19"/>
  <c r="BS813" i="19"/>
  <c r="BS811" i="19"/>
  <c r="BS809" i="19"/>
  <c r="BS807" i="19"/>
  <c r="BS805" i="19"/>
  <c r="BS803" i="19"/>
  <c r="BS842" i="19"/>
  <c r="BS840" i="19"/>
  <c r="BS838" i="19"/>
  <c r="BS836" i="19"/>
  <c r="BS834" i="19"/>
  <c r="BS832" i="19"/>
  <c r="BS830" i="19"/>
  <c r="BS828" i="19"/>
  <c r="BS826" i="19"/>
  <c r="BS824" i="19"/>
  <c r="BS822" i="19"/>
  <c r="BS820" i="19"/>
  <c r="BS818" i="19"/>
  <c r="BS816" i="19"/>
  <c r="BS814" i="19"/>
  <c r="BS812" i="19"/>
  <c r="BS810" i="19"/>
  <c r="BS808" i="19"/>
  <c r="BS806" i="19"/>
  <c r="BS804" i="19"/>
  <c r="BS802" i="19"/>
  <c r="BS801" i="19"/>
  <c r="BS800" i="19"/>
  <c r="BS799" i="19"/>
  <c r="BS798" i="19"/>
  <c r="BS797" i="19"/>
  <c r="BS796" i="19"/>
  <c r="BS795" i="19"/>
  <c r="BS794" i="19"/>
  <c r="BS793" i="19"/>
  <c r="BS792" i="19"/>
  <c r="BS791" i="19"/>
  <c r="BS790" i="19"/>
  <c r="BS789" i="19"/>
  <c r="BS788" i="19"/>
  <c r="BS787" i="19"/>
  <c r="BS786" i="19"/>
  <c r="BS785" i="19"/>
  <c r="BS784" i="19"/>
  <c r="BS783" i="19"/>
  <c r="BS782" i="19"/>
  <c r="BS781" i="19"/>
  <c r="BS780" i="19"/>
  <c r="BS779" i="19"/>
  <c r="BS778" i="19"/>
  <c r="BS777" i="19"/>
  <c r="BS776" i="19"/>
  <c r="BS775" i="19"/>
  <c r="BS774" i="19"/>
  <c r="BS773" i="19"/>
  <c r="BS772" i="19"/>
  <c r="BS771" i="19"/>
  <c r="BS770" i="19"/>
  <c r="BS769" i="19"/>
  <c r="BS768" i="19"/>
  <c r="BS767" i="19"/>
  <c r="BS766" i="19"/>
  <c r="BS765" i="19"/>
  <c r="BS764" i="19"/>
  <c r="BS763" i="19"/>
  <c r="BS762" i="19"/>
  <c r="BS761" i="19"/>
  <c r="BS760" i="19"/>
  <c r="BS759" i="19"/>
  <c r="BS758" i="19"/>
  <c r="BS757" i="19"/>
  <c r="BS756" i="19"/>
  <c r="BS755" i="19"/>
  <c r="BS754" i="19"/>
  <c r="BS753" i="19"/>
  <c r="BS752" i="19"/>
  <c r="BS751" i="19"/>
  <c r="BS750" i="19"/>
  <c r="BS749" i="19"/>
  <c r="BS748" i="19"/>
  <c r="BS747" i="19"/>
  <c r="BS746" i="19"/>
  <c r="BS745" i="19"/>
  <c r="BS744" i="19"/>
  <c r="BS743" i="19"/>
  <c r="BS742" i="19"/>
  <c r="BS741" i="19"/>
  <c r="BS740" i="19"/>
  <c r="BS739" i="19"/>
  <c r="BS738" i="19"/>
  <c r="BS737" i="19"/>
  <c r="BS736" i="19"/>
  <c r="BS735" i="19"/>
  <c r="BS734" i="19"/>
  <c r="BS733" i="19"/>
  <c r="BS732" i="19"/>
  <c r="BS731" i="19"/>
  <c r="BS730" i="19"/>
  <c r="BS729" i="19"/>
  <c r="BS728" i="19"/>
  <c r="BS727" i="19"/>
  <c r="BS726" i="19"/>
  <c r="BS725" i="19"/>
  <c r="BS724" i="19"/>
  <c r="BS723" i="19"/>
  <c r="BS722" i="19"/>
  <c r="BS721" i="19"/>
  <c r="BS720" i="19"/>
  <c r="BS719" i="19"/>
  <c r="BS718" i="19"/>
  <c r="BS717" i="19"/>
  <c r="BS716" i="19"/>
  <c r="BS715" i="19"/>
  <c r="BS714" i="19"/>
  <c r="BS713" i="19"/>
  <c r="BS712" i="19"/>
  <c r="BS711" i="19"/>
  <c r="BS710" i="19"/>
  <c r="BS709" i="19"/>
  <c r="BS708" i="19"/>
  <c r="BS707" i="19"/>
  <c r="BS706" i="19"/>
  <c r="BS705" i="19"/>
  <c r="BS704" i="19"/>
  <c r="BS703" i="19"/>
  <c r="BS702" i="19"/>
  <c r="BS701" i="19"/>
  <c r="BS700" i="19"/>
  <c r="BS699" i="19"/>
  <c r="BS698" i="19"/>
  <c r="BS697" i="19"/>
  <c r="BS696" i="19"/>
  <c r="BS695" i="19"/>
  <c r="BS694" i="19"/>
  <c r="BS693" i="19"/>
  <c r="BS692" i="19"/>
  <c r="BS691" i="19"/>
  <c r="BS690" i="19"/>
  <c r="BS689" i="19"/>
  <c r="BS688" i="19"/>
  <c r="BS687" i="19"/>
  <c r="BS686" i="19"/>
  <c r="BS685" i="19"/>
  <c r="BS684" i="19"/>
  <c r="BS683" i="19"/>
  <c r="BS682" i="19"/>
  <c r="BS681" i="19"/>
  <c r="BS680" i="19"/>
  <c r="BS679" i="19"/>
  <c r="BS678" i="19"/>
  <c r="BS677" i="19"/>
  <c r="BS676" i="19"/>
  <c r="BS675" i="19"/>
  <c r="BS674" i="19"/>
  <c r="BS673" i="19"/>
  <c r="BS672" i="19"/>
  <c r="BS668" i="19"/>
  <c r="BS664" i="19"/>
  <c r="BS669" i="19"/>
  <c r="BS665" i="19"/>
  <c r="BS643" i="19"/>
  <c r="BS642" i="19"/>
  <c r="BS641" i="19"/>
  <c r="BS640" i="19"/>
  <c r="BS639" i="19"/>
  <c r="BS638" i="19"/>
  <c r="BS637" i="19"/>
  <c r="BS636" i="19"/>
  <c r="BS635" i="19"/>
  <c r="BS634" i="19"/>
  <c r="BS633" i="19"/>
  <c r="BS632" i="19"/>
  <c r="BS631" i="19"/>
  <c r="BS630" i="19"/>
  <c r="BS629" i="19"/>
  <c r="BS628" i="19"/>
  <c r="BS627" i="19"/>
  <c r="BS626" i="19"/>
  <c r="BS625" i="19"/>
  <c r="BS624" i="19"/>
  <c r="BS623" i="19"/>
  <c r="BS622" i="19"/>
  <c r="BS621" i="19"/>
  <c r="BS620" i="19"/>
  <c r="BS619" i="19"/>
  <c r="BS618" i="19"/>
  <c r="BS617" i="19"/>
  <c r="BS616" i="19"/>
  <c r="BS615" i="19"/>
  <c r="BS614" i="19"/>
  <c r="BS613" i="19"/>
  <c r="BS612" i="19"/>
  <c r="BS611" i="19"/>
  <c r="BS610" i="19"/>
  <c r="BS609" i="19"/>
  <c r="BS608" i="19"/>
  <c r="BS607" i="19"/>
  <c r="BS606" i="19"/>
  <c r="BS605" i="19"/>
  <c r="BS604" i="19"/>
  <c r="BS603" i="19"/>
  <c r="BS602" i="19"/>
  <c r="BS601" i="19"/>
  <c r="BS670" i="19"/>
  <c r="BS666" i="19"/>
  <c r="BS671" i="19"/>
  <c r="BS667" i="19"/>
  <c r="BS663" i="19"/>
  <c r="BS662" i="19"/>
  <c r="BS661" i="19"/>
  <c r="BS660" i="19"/>
  <c r="BS659" i="19"/>
  <c r="BS658" i="19"/>
  <c r="BS657" i="19"/>
  <c r="BS656" i="19"/>
  <c r="BS655" i="19"/>
  <c r="BS654" i="19"/>
  <c r="BS653" i="19"/>
  <c r="BS652" i="19"/>
  <c r="BS651" i="19"/>
  <c r="BS650" i="19"/>
  <c r="BS649" i="19"/>
  <c r="BS648" i="19"/>
  <c r="BS647" i="19"/>
  <c r="BS646" i="19"/>
  <c r="BS645" i="19"/>
  <c r="BS644" i="19"/>
  <c r="BS600" i="19"/>
  <c r="BS599" i="19"/>
  <c r="BS598" i="19"/>
  <c r="BS597" i="19"/>
  <c r="BS596" i="19"/>
  <c r="BS595" i="19"/>
  <c r="BS594" i="19"/>
  <c r="BS593" i="19"/>
  <c r="BS592" i="19"/>
  <c r="BS591" i="19"/>
  <c r="BS590" i="19"/>
  <c r="BS589" i="19"/>
  <c r="BS588" i="19"/>
  <c r="BS587" i="19"/>
  <c r="BS586" i="19"/>
  <c r="BS585" i="19"/>
  <c r="BS584" i="19"/>
  <c r="BS583" i="19"/>
  <c r="BS582" i="19"/>
  <c r="BS581" i="19"/>
  <c r="BS580" i="19"/>
  <c r="BS579" i="19"/>
  <c r="BS578" i="19"/>
  <c r="BS577" i="19"/>
  <c r="BS576" i="19"/>
  <c r="BS574" i="19"/>
  <c r="BS572" i="19"/>
  <c r="BS575" i="19"/>
  <c r="BS573" i="19"/>
  <c r="BS571" i="19"/>
  <c r="BS570" i="19"/>
  <c r="BS569" i="19"/>
  <c r="BS568" i="19"/>
  <c r="BS567" i="19"/>
  <c r="BS566" i="19"/>
  <c r="BS565" i="19"/>
  <c r="BS564" i="19"/>
  <c r="BS563" i="19"/>
  <c r="BS562" i="19"/>
  <c r="BS561" i="19"/>
  <c r="BS560" i="19"/>
  <c r="BS559" i="19"/>
  <c r="BS558" i="19"/>
  <c r="BS557" i="19"/>
  <c r="BS556" i="19"/>
  <c r="BS555" i="19"/>
  <c r="BS554" i="19"/>
  <c r="BS553" i="19"/>
  <c r="BS552" i="19"/>
  <c r="BS551" i="19"/>
  <c r="BS550" i="19"/>
  <c r="BS549" i="19"/>
  <c r="BS548" i="19"/>
  <c r="BS547" i="19"/>
  <c r="BS546" i="19"/>
  <c r="BS545" i="19"/>
  <c r="BS544" i="19"/>
  <c r="BS543" i="19"/>
  <c r="BS542" i="19"/>
  <c r="BS541" i="19"/>
  <c r="BS540" i="19"/>
  <c r="BS539" i="19"/>
  <c r="BS538" i="19"/>
  <c r="BS537" i="19"/>
  <c r="BS536" i="19"/>
  <c r="BS535" i="19"/>
  <c r="BS534" i="19"/>
  <c r="BS533" i="19"/>
  <c r="BS532" i="19"/>
  <c r="BS531" i="19"/>
  <c r="BS530" i="19"/>
  <c r="BS529" i="19"/>
  <c r="BS528" i="19"/>
  <c r="BS527" i="19"/>
  <c r="BS526" i="19"/>
  <c r="BS525" i="19"/>
  <c r="BS524" i="19"/>
  <c r="BS523" i="19"/>
  <c r="BS522" i="19"/>
  <c r="BS521" i="19"/>
  <c r="BS520" i="19"/>
  <c r="BS519" i="19"/>
  <c r="BS518" i="19"/>
  <c r="BS517" i="19"/>
  <c r="BS516" i="19"/>
  <c r="BS515" i="19"/>
  <c r="BS514" i="19"/>
  <c r="BS513" i="19"/>
  <c r="BS512" i="19"/>
  <c r="BS511" i="19"/>
  <c r="BS510" i="19"/>
  <c r="BS509" i="19"/>
  <c r="BS508" i="19"/>
  <c r="BS507" i="19"/>
  <c r="BS506" i="19"/>
  <c r="BS505" i="19"/>
  <c r="BS504" i="19"/>
  <c r="BS503" i="19"/>
  <c r="BS502" i="19"/>
  <c r="BS501" i="19"/>
  <c r="BS500" i="19"/>
  <c r="BS499" i="19"/>
  <c r="BS498" i="19"/>
  <c r="BS497" i="19"/>
  <c r="BS496" i="19"/>
  <c r="BS495" i="19"/>
  <c r="BS494" i="19"/>
  <c r="BS493" i="19"/>
  <c r="BS492" i="19"/>
  <c r="BS491" i="19"/>
  <c r="BS490" i="19"/>
  <c r="BS489" i="19"/>
  <c r="BS488" i="19"/>
  <c r="BS487" i="19"/>
  <c r="BS486" i="19"/>
  <c r="BS485" i="19"/>
  <c r="BS484" i="19"/>
  <c r="BS483" i="19"/>
  <c r="BS482" i="19"/>
  <c r="BS481" i="19"/>
  <c r="BS480" i="19"/>
  <c r="BS479" i="19"/>
  <c r="BS477" i="19"/>
  <c r="BS475" i="19"/>
  <c r="BS473" i="19"/>
  <c r="BS471" i="19"/>
  <c r="BS469" i="19"/>
  <c r="BS456" i="19"/>
  <c r="BS455" i="19"/>
  <c r="BS454" i="19"/>
  <c r="BS453" i="19"/>
  <c r="BS436" i="19"/>
  <c r="BS439" i="19" s="1"/>
  <c r="BS437" i="19"/>
  <c r="BS440" i="19" s="1"/>
  <c r="BS478" i="19"/>
  <c r="BS476" i="19"/>
  <c r="BS474" i="19"/>
  <c r="BS472" i="19"/>
  <c r="BS470" i="19"/>
  <c r="BS468" i="19"/>
  <c r="BS467" i="19"/>
  <c r="BS466" i="19"/>
  <c r="BS465" i="19"/>
  <c r="BS464" i="19"/>
  <c r="BS463" i="19"/>
  <c r="BS462" i="19"/>
  <c r="BS461" i="19"/>
  <c r="BS460" i="19"/>
  <c r="BS459" i="19"/>
  <c r="BS458" i="19"/>
  <c r="BS457" i="19"/>
  <c r="BS452" i="19"/>
  <c r="BS451" i="19"/>
  <c r="BS450" i="19"/>
  <c r="BS449" i="19"/>
  <c r="BS448" i="19"/>
  <c r="BS447" i="19"/>
  <c r="BS446" i="19"/>
  <c r="BS445" i="19"/>
  <c r="BS444" i="19"/>
  <c r="CN425" i="19"/>
  <c r="CN423" i="19"/>
  <c r="CN421" i="19"/>
  <c r="CN419" i="19"/>
  <c r="CN417" i="19"/>
  <c r="CN415" i="19"/>
  <c r="CN413" i="19"/>
  <c r="CN411" i="19"/>
  <c r="CN409" i="19"/>
  <c r="CN407" i="19"/>
  <c r="CN405" i="19"/>
  <c r="CN403" i="19"/>
  <c r="CN401" i="19"/>
  <c r="CN399" i="19"/>
  <c r="CN397" i="19"/>
  <c r="CN395" i="19"/>
  <c r="CN393" i="19"/>
  <c r="CN391" i="19"/>
  <c r="CN389" i="19"/>
  <c r="CN387" i="19"/>
  <c r="CN384" i="19"/>
  <c r="CN382" i="19"/>
  <c r="CN380" i="19"/>
  <c r="CN376" i="19"/>
  <c r="CN374" i="19"/>
  <c r="CN372" i="19"/>
  <c r="CN370" i="19"/>
  <c r="CN368" i="19"/>
  <c r="CN367" i="19"/>
  <c r="CN426" i="19"/>
  <c r="CN424" i="19"/>
  <c r="CN422" i="19"/>
  <c r="CN420" i="19"/>
  <c r="CN418" i="19"/>
  <c r="CN416" i="19"/>
  <c r="CN414" i="19"/>
  <c r="CN412" i="19"/>
  <c r="CN410" i="19"/>
  <c r="CN408" i="19"/>
  <c r="CN406" i="19"/>
  <c r="CN404" i="19"/>
  <c r="CN402" i="19"/>
  <c r="CN400" i="19"/>
  <c r="CN398" i="19"/>
  <c r="CN396" i="19"/>
  <c r="CN394" i="19"/>
  <c r="CN392" i="19"/>
  <c r="CN390" i="19"/>
  <c r="CN388" i="19"/>
  <c r="CN386" i="19"/>
  <c r="CN385" i="19"/>
  <c r="CN383" i="19"/>
  <c r="CN381" i="19"/>
  <c r="CN379" i="19"/>
  <c r="CN378" i="19"/>
  <c r="CN377" i="19"/>
  <c r="CN375" i="19"/>
  <c r="CN373" i="19"/>
  <c r="CN371" i="19"/>
  <c r="CN369" i="19"/>
  <c r="CN362" i="19"/>
  <c r="CN358" i="19"/>
  <c r="CN354" i="19"/>
  <c r="CN366" i="19"/>
  <c r="CN364" i="19"/>
  <c r="CN361" i="19"/>
  <c r="CN357" i="19"/>
  <c r="CN353" i="19"/>
  <c r="CN360" i="19"/>
  <c r="CN356" i="19"/>
  <c r="CN365" i="19"/>
  <c r="CN363" i="19"/>
  <c r="CN359" i="19"/>
  <c r="CN355" i="19"/>
  <c r="CN352" i="19"/>
  <c r="CN351" i="19"/>
  <c r="CN350" i="19"/>
  <c r="CN349" i="19"/>
  <c r="CN348" i="19"/>
  <c r="CN347" i="19"/>
  <c r="CN346" i="19"/>
  <c r="CN345" i="19"/>
  <c r="CN344" i="19"/>
  <c r="CN343" i="19"/>
  <c r="CN342" i="19"/>
  <c r="CN341" i="19"/>
  <c r="CN340" i="19"/>
  <c r="CN339" i="19"/>
  <c r="CN338" i="19"/>
  <c r="CN337" i="19"/>
  <c r="CN336" i="19"/>
  <c r="CN335" i="19"/>
  <c r="CN334" i="19"/>
  <c r="CN333" i="19"/>
  <c r="CN332" i="19"/>
  <c r="CN331" i="19"/>
  <c r="CN330" i="19"/>
  <c r="CN329" i="19"/>
  <c r="CN328" i="19"/>
  <c r="CN327" i="19"/>
  <c r="CN326" i="19"/>
  <c r="CN325" i="19"/>
  <c r="CN324" i="19"/>
  <c r="CN323" i="19"/>
  <c r="CN322" i="19"/>
  <c r="CN321" i="19"/>
  <c r="CN320" i="19"/>
  <c r="CN319" i="19"/>
  <c r="CN318" i="19"/>
  <c r="CN317" i="19"/>
  <c r="CN312" i="19"/>
  <c r="CN311" i="19"/>
  <c r="CN310" i="19"/>
  <c r="CN309" i="19"/>
  <c r="CN308" i="19"/>
  <c r="CN307" i="19"/>
  <c r="CN306" i="19"/>
  <c r="CN305" i="19"/>
  <c r="CN304" i="19"/>
  <c r="CN303" i="19"/>
  <c r="CN302" i="19"/>
  <c r="CN301" i="19"/>
  <c r="CN300" i="19"/>
  <c r="CN299" i="19"/>
  <c r="CN298" i="19"/>
  <c r="CN297" i="19"/>
  <c r="CN296" i="19"/>
  <c r="CN295" i="19"/>
  <c r="CN294" i="19"/>
  <c r="CN293" i="19"/>
  <c r="CN292" i="19"/>
  <c r="CN291" i="19"/>
  <c r="CN290" i="19"/>
  <c r="CN289" i="19"/>
  <c r="CN288" i="19"/>
  <c r="CN287" i="19"/>
  <c r="CN286" i="19"/>
  <c r="CN285" i="19"/>
  <c r="CN284" i="19"/>
  <c r="CN283" i="19"/>
  <c r="CN282" i="19"/>
  <c r="CN281" i="19"/>
  <c r="CN280" i="19"/>
  <c r="CN279" i="19"/>
  <c r="CN278" i="19"/>
  <c r="CN277" i="19"/>
  <c r="CN276" i="19"/>
  <c r="CN275" i="19"/>
  <c r="CN274" i="19"/>
  <c r="CN273" i="19"/>
  <c r="CN272" i="19"/>
  <c r="CN271" i="19"/>
  <c r="CN270" i="19"/>
  <c r="CN269" i="19"/>
  <c r="CN268" i="19"/>
  <c r="CN267" i="19"/>
  <c r="CN266" i="19"/>
  <c r="CN265" i="19"/>
  <c r="CN264" i="19"/>
  <c r="CN263" i="19"/>
  <c r="CN262" i="19"/>
  <c r="CN261" i="19"/>
  <c r="CN260" i="19"/>
  <c r="CN259" i="19"/>
  <c r="CN258" i="19"/>
  <c r="CN257" i="19"/>
  <c r="CN256" i="19"/>
  <c r="CN255" i="19"/>
  <c r="CN254" i="19"/>
  <c r="CN316" i="19"/>
  <c r="CN315" i="19"/>
  <c r="CN314" i="19"/>
  <c r="CN313" i="19"/>
  <c r="CN235" i="19"/>
  <c r="CN231" i="19"/>
  <c r="CN230" i="19"/>
  <c r="CN228" i="19"/>
  <c r="CN225" i="19"/>
  <c r="CN223" i="19"/>
  <c r="CN221" i="19"/>
  <c r="CN219" i="19"/>
  <c r="CN217" i="19"/>
  <c r="CN215" i="19"/>
  <c r="CN213" i="19"/>
  <c r="CN211" i="19"/>
  <c r="CN209" i="19"/>
  <c r="CN207" i="19"/>
  <c r="CN205" i="19"/>
  <c r="CN203" i="19"/>
  <c r="CN201" i="19"/>
  <c r="CN199" i="19"/>
  <c r="CN197" i="19"/>
  <c r="CN195" i="19"/>
  <c r="CN193" i="19"/>
  <c r="CN234" i="19"/>
  <c r="CN226" i="19"/>
  <c r="CN253" i="19"/>
  <c r="CN252" i="19"/>
  <c r="CN251" i="19"/>
  <c r="CN250" i="19"/>
  <c r="CN249" i="19"/>
  <c r="CN248" i="19"/>
  <c r="CN247" i="19"/>
  <c r="CN246" i="19"/>
  <c r="CN245" i="19"/>
  <c r="CN244" i="19"/>
  <c r="CN243" i="19"/>
  <c r="CN242" i="19"/>
  <c r="CN241" i="19"/>
  <c r="CN240" i="19"/>
  <c r="CN239" i="19"/>
  <c r="CN238" i="19"/>
  <c r="CN237" i="19"/>
  <c r="CN233" i="19"/>
  <c r="CN229" i="19"/>
  <c r="CN227" i="19"/>
  <c r="CN224" i="19"/>
  <c r="CN222" i="19"/>
  <c r="CN220" i="19"/>
  <c r="CN218" i="19"/>
  <c r="CN216" i="19"/>
  <c r="CN214" i="19"/>
  <c r="CN212" i="19"/>
  <c r="CN210" i="19"/>
  <c r="CN208" i="19"/>
  <c r="CN206" i="19"/>
  <c r="CN204" i="19"/>
  <c r="CN202" i="19"/>
  <c r="CN200" i="19"/>
  <c r="CN198" i="19"/>
  <c r="CN196" i="19"/>
  <c r="CN194" i="19"/>
  <c r="CN192" i="19"/>
  <c r="CN236" i="19"/>
  <c r="CN232" i="19"/>
  <c r="CN189" i="19"/>
  <c r="CN183" i="19"/>
  <c r="CN179" i="19"/>
  <c r="CN190" i="19"/>
  <c r="CN186" i="19"/>
  <c r="CN182" i="19"/>
  <c r="CN178" i="19"/>
  <c r="CN175" i="19"/>
  <c r="CN173" i="19"/>
  <c r="CN171" i="19"/>
  <c r="CN170" i="19"/>
  <c r="CN169" i="19"/>
  <c r="CN168" i="19"/>
  <c r="CN167" i="19"/>
  <c r="CN166" i="19"/>
  <c r="CN165" i="19"/>
  <c r="CN164" i="19"/>
  <c r="CN163" i="19"/>
  <c r="CN162" i="19"/>
  <c r="CN161" i="19"/>
  <c r="CN160" i="19"/>
  <c r="CN159" i="19"/>
  <c r="CN158" i="19"/>
  <c r="CN157" i="19"/>
  <c r="CN156" i="19"/>
  <c r="CN155" i="19"/>
  <c r="CN154" i="19"/>
  <c r="CN153" i="19"/>
  <c r="CN152" i="19"/>
  <c r="CN151" i="19"/>
  <c r="CN150" i="19"/>
  <c r="CN149" i="19"/>
  <c r="CN148" i="19"/>
  <c r="CN147" i="19"/>
  <c r="CN146" i="19"/>
  <c r="CN145" i="19"/>
  <c r="CN144" i="19"/>
  <c r="CN143" i="19"/>
  <c r="CN142" i="19"/>
  <c r="CN141" i="19"/>
  <c r="CN191" i="19"/>
  <c r="CN187" i="19"/>
  <c r="CN185" i="19"/>
  <c r="CN181" i="19"/>
  <c r="CN177" i="19"/>
  <c r="CN188" i="19"/>
  <c r="CN184" i="19"/>
  <c r="CN180" i="19"/>
  <c r="CN176" i="19"/>
  <c r="CN174" i="19"/>
  <c r="CN172" i="19"/>
  <c r="CN138" i="19"/>
  <c r="CN137" i="19"/>
  <c r="CN136" i="19"/>
  <c r="CN135" i="19"/>
  <c r="CN134" i="19"/>
  <c r="CN133" i="19"/>
  <c r="CN132" i="19"/>
  <c r="CN131" i="19"/>
  <c r="CN130" i="19"/>
  <c r="CN129" i="19"/>
  <c r="CN128" i="19"/>
  <c r="CN127" i="19"/>
  <c r="CN126" i="19"/>
  <c r="CN125" i="19"/>
  <c r="CN124" i="19"/>
  <c r="CN123" i="19"/>
  <c r="CN122" i="19"/>
  <c r="CN121" i="19"/>
  <c r="CN120" i="19"/>
  <c r="CN119" i="19"/>
  <c r="CN118" i="19"/>
  <c r="CN117" i="19"/>
  <c r="CN116" i="19"/>
  <c r="CN115" i="19"/>
  <c r="CN114" i="19"/>
  <c r="CN113" i="19"/>
  <c r="CN112" i="19"/>
  <c r="CN111" i="19"/>
  <c r="CN110" i="19"/>
  <c r="CN109" i="19"/>
  <c r="CN108" i="19"/>
  <c r="CN107" i="19"/>
  <c r="CN106" i="19"/>
  <c r="CN105" i="19"/>
  <c r="CN104" i="19"/>
  <c r="CN103" i="19"/>
  <c r="CN102" i="19"/>
  <c r="CN101" i="19"/>
  <c r="CN100" i="19"/>
  <c r="CN99" i="19"/>
  <c r="CN140" i="19"/>
  <c r="CN139" i="19"/>
  <c r="CN98" i="19"/>
  <c r="CN97" i="19"/>
  <c r="CN51" i="19"/>
  <c r="CN50" i="19"/>
  <c r="CN39" i="19"/>
  <c r="CN34" i="19"/>
  <c r="CN32" i="19"/>
  <c r="CN26" i="19"/>
  <c r="CN19" i="19"/>
  <c r="CN22" i="19" s="1"/>
  <c r="CN96" i="19"/>
  <c r="CN95" i="19"/>
  <c r="CN94" i="19"/>
  <c r="CN93" i="19"/>
  <c r="CN92" i="19"/>
  <c r="CN91" i="19"/>
  <c r="CN90" i="19"/>
  <c r="CN89" i="19"/>
  <c r="CN88" i="19"/>
  <c r="CN87" i="19"/>
  <c r="CN86" i="19"/>
  <c r="CN85" i="19"/>
  <c r="CN84" i="19"/>
  <c r="CN83" i="19"/>
  <c r="CN82" i="19"/>
  <c r="CN81" i="19"/>
  <c r="CN80" i="19"/>
  <c r="CN79" i="19"/>
  <c r="CN78" i="19"/>
  <c r="CN77" i="19"/>
  <c r="CN76" i="19"/>
  <c r="CN75" i="19"/>
  <c r="CN74" i="19"/>
  <c r="CN73" i="19"/>
  <c r="CN72" i="19"/>
  <c r="CN71" i="19"/>
  <c r="CN70" i="19"/>
  <c r="CN69" i="19"/>
  <c r="CN68" i="19"/>
  <c r="CN67" i="19"/>
  <c r="CN66" i="19"/>
  <c r="CN65" i="19"/>
  <c r="CN64" i="19"/>
  <c r="CN63" i="19"/>
  <c r="CN62" i="19"/>
  <c r="CN61" i="19"/>
  <c r="CN60" i="19"/>
  <c r="CN49" i="19"/>
  <c r="CN48" i="19"/>
  <c r="CN47" i="19"/>
  <c r="CN38" i="19"/>
  <c r="CN37" i="19"/>
  <c r="CN30" i="19"/>
  <c r="CN29" i="19"/>
  <c r="CN27" i="19"/>
  <c r="CN20" i="19"/>
  <c r="CN23" i="19" s="1"/>
  <c r="CN59" i="19"/>
  <c r="CN58" i="19"/>
  <c r="CN57" i="19"/>
  <c r="CN56" i="19"/>
  <c r="CN46" i="19"/>
  <c r="CN45" i="19"/>
  <c r="CN44" i="19"/>
  <c r="CN43" i="19"/>
  <c r="CN36" i="19"/>
  <c r="CN33" i="19"/>
  <c r="CN31" i="19"/>
  <c r="CN28" i="19"/>
  <c r="CN55" i="19"/>
  <c r="CN54" i="19"/>
  <c r="CN53" i="19"/>
  <c r="CN52" i="19"/>
  <c r="CN42" i="19"/>
  <c r="CN41" i="19"/>
  <c r="CN40" i="19"/>
  <c r="CN35" i="19"/>
  <c r="D26" i="19"/>
  <c r="C25" i="19"/>
  <c r="R11" i="10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 s="1"/>
  <c r="R256" i="10" s="1"/>
  <c r="R257" i="10" s="1"/>
  <c r="R258" i="10" s="1"/>
  <c r="R259" i="10" s="1"/>
  <c r="R260" i="10" s="1"/>
  <c r="R261" i="10" s="1"/>
  <c r="R262" i="10" s="1"/>
  <c r="R263" i="10" s="1"/>
  <c r="R264" i="10" s="1"/>
  <c r="R265" i="10" s="1"/>
  <c r="R266" i="10" s="1"/>
  <c r="R267" i="10" s="1"/>
  <c r="R268" i="10" s="1"/>
  <c r="R269" i="10" s="1"/>
  <c r="R270" i="10" s="1"/>
  <c r="R271" i="10" s="1"/>
  <c r="R272" i="10" s="1"/>
  <c r="R273" i="10" s="1"/>
  <c r="R274" i="10" s="1"/>
  <c r="R275" i="10" s="1"/>
  <c r="R276" i="10" s="1"/>
  <c r="R277" i="10" s="1"/>
  <c r="R278" i="10" s="1"/>
  <c r="R279" i="10" s="1"/>
  <c r="R280" i="10" s="1"/>
  <c r="R281" i="10" s="1"/>
  <c r="R282" i="10" s="1"/>
  <c r="R283" i="10" s="1"/>
  <c r="R284" i="10" s="1"/>
  <c r="R285" i="10" s="1"/>
  <c r="R286" i="10" s="1"/>
  <c r="R287" i="10" s="1"/>
  <c r="R288" i="10" s="1"/>
  <c r="R289" i="10" s="1"/>
  <c r="R290" i="10" s="1"/>
  <c r="R291" i="10" s="1"/>
  <c r="R292" i="10" s="1"/>
  <c r="R293" i="10" s="1"/>
  <c r="R294" i="10" s="1"/>
  <c r="R295" i="10" s="1"/>
  <c r="R296" i="10" s="1"/>
  <c r="R297" i="10" s="1"/>
  <c r="R298" i="10" s="1"/>
  <c r="R299" i="10" s="1"/>
  <c r="R300" i="10" s="1"/>
  <c r="R301" i="10" s="1"/>
  <c r="R302" i="10" s="1"/>
  <c r="R303" i="10" s="1"/>
  <c r="R304" i="10" s="1"/>
  <c r="R305" i="10" s="1"/>
  <c r="R306" i="10" s="1"/>
  <c r="R307" i="10" s="1"/>
  <c r="R308" i="10" s="1"/>
  <c r="R309" i="10" s="1"/>
  <c r="R310" i="10" s="1"/>
  <c r="R311" i="10" s="1"/>
  <c r="R312" i="10" s="1"/>
  <c r="R313" i="10" s="1"/>
  <c r="R314" i="10" s="1"/>
  <c r="R315" i="10" s="1"/>
  <c r="R316" i="10" s="1"/>
  <c r="R317" i="10" s="1"/>
  <c r="R318" i="10" s="1"/>
  <c r="R319" i="10" s="1"/>
  <c r="R320" i="10" s="1"/>
  <c r="R321" i="10" s="1"/>
  <c r="R322" i="10" s="1"/>
  <c r="R323" i="10" s="1"/>
  <c r="R324" i="10" s="1"/>
  <c r="R325" i="10" s="1"/>
  <c r="R326" i="10" s="1"/>
  <c r="R327" i="10" s="1"/>
  <c r="R328" i="10" s="1"/>
  <c r="R329" i="10" s="1"/>
  <c r="R330" i="10" s="1"/>
  <c r="R331" i="10" s="1"/>
  <c r="R332" i="10" s="1"/>
  <c r="R333" i="10" s="1"/>
  <c r="R334" i="10" s="1"/>
  <c r="R335" i="10" s="1"/>
  <c r="R336" i="10" s="1"/>
  <c r="N11" i="10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45" i="10" s="1"/>
  <c r="N246" i="10" s="1"/>
  <c r="N247" i="10" s="1"/>
  <c r="N248" i="10" s="1"/>
  <c r="N249" i="10" s="1"/>
  <c r="N250" i="10" s="1"/>
  <c r="N251" i="10" s="1"/>
  <c r="N252" i="10" s="1"/>
  <c r="N253" i="10" s="1"/>
  <c r="N254" i="10" s="1"/>
  <c r="N255" i="10" s="1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75" i="10" s="1"/>
  <c r="N276" i="10" s="1"/>
  <c r="N277" i="10" s="1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96" i="10" s="1"/>
  <c r="N297" i="10" s="1"/>
  <c r="N298" i="10" s="1"/>
  <c r="N299" i="10" s="1"/>
  <c r="N300" i="10" s="1"/>
  <c r="N301" i="10" s="1"/>
  <c r="N302" i="10" s="1"/>
  <c r="N303" i="10" s="1"/>
  <c r="N304" i="10" s="1"/>
  <c r="N305" i="10" s="1"/>
  <c r="N306" i="10" s="1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320" i="10" s="1"/>
  <c r="N321" i="10" s="1"/>
  <c r="N322" i="10" s="1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336" i="10" s="1"/>
  <c r="D11" i="10"/>
  <c r="D12" i="10" s="1"/>
  <c r="H11" i="10"/>
  <c r="H12" i="10" s="1"/>
  <c r="H13" i="10" s="1"/>
  <c r="H14" i="10" s="1"/>
  <c r="H15" i="10" s="1"/>
  <c r="D27" i="19" l="1"/>
  <c r="C26" i="19"/>
  <c r="H16" i="10"/>
  <c r="H17" i="10" s="1"/>
  <c r="H18" i="10" s="1"/>
  <c r="H19" i="10" s="1"/>
  <c r="H20" i="10" s="1"/>
  <c r="D13" i="10"/>
  <c r="AW23" i="10"/>
  <c r="AR23" i="10"/>
  <c r="AU12" i="10"/>
  <c r="AN16" i="10" s="1"/>
  <c r="AN17" i="10" s="1"/>
  <c r="U7" i="10" s="1"/>
  <c r="D28" i="19" l="1"/>
  <c r="C27" i="19"/>
  <c r="D14" i="10"/>
  <c r="H21" i="10"/>
  <c r="V7" i="10"/>
  <c r="U6" i="10"/>
  <c r="M10" i="13"/>
  <c r="N10" i="13" s="1"/>
  <c r="F32" i="13"/>
  <c r="U3" i="13"/>
  <c r="J3" i="13"/>
  <c r="F35" i="13"/>
  <c r="F34" i="13"/>
  <c r="F33" i="13"/>
  <c r="F14" i="13"/>
  <c r="E14" i="13"/>
  <c r="S7" i="13"/>
  <c r="N7" i="13"/>
  <c r="H7" i="13"/>
  <c r="C7" i="13"/>
  <c r="S6" i="13"/>
  <c r="N6" i="13"/>
  <c r="H6" i="13"/>
  <c r="C6" i="13"/>
  <c r="N3" i="13"/>
  <c r="S3" i="13" s="1"/>
  <c r="M3" i="13"/>
  <c r="M6" i="13" s="1"/>
  <c r="H3" i="13"/>
  <c r="C3" i="13"/>
  <c r="B4" i="13" s="1"/>
  <c r="B7" i="13" s="1"/>
  <c r="AC2" i="13"/>
  <c r="AC53" i="13" s="1"/>
  <c r="AU13" i="10"/>
  <c r="AU14" i="10"/>
  <c r="AU11" i="10"/>
  <c r="J3" i="10"/>
  <c r="T3" i="10"/>
  <c r="D3" i="10"/>
  <c r="AF2" i="10"/>
  <c r="E7" i="10" l="1"/>
  <c r="BX478" i="10"/>
  <c r="Z8" i="10"/>
  <c r="AB13" i="10" s="1"/>
  <c r="S7" i="10"/>
  <c r="D29" i="19"/>
  <c r="C28" i="19"/>
  <c r="C13" i="10"/>
  <c r="C12" i="10"/>
  <c r="C11" i="10"/>
  <c r="D15" i="10"/>
  <c r="C14" i="10"/>
  <c r="H22" i="10"/>
  <c r="X8" i="13"/>
  <c r="Y9" i="13" s="1"/>
  <c r="M4" i="13"/>
  <c r="M7" i="13" s="1"/>
  <c r="AC9" i="13"/>
  <c r="B3" i="13"/>
  <c r="B6" i="13" s="1"/>
  <c r="AB11" i="13"/>
  <c r="AC11" i="13"/>
  <c r="AB8" i="13"/>
  <c r="AC8" i="13"/>
  <c r="AB10" i="13"/>
  <c r="AC12" i="13"/>
  <c r="AB9" i="13"/>
  <c r="AC10" i="13"/>
  <c r="AB13" i="13"/>
  <c r="R3" i="13"/>
  <c r="R6" i="13" s="1"/>
  <c r="G4" i="13"/>
  <c r="G7" i="13" s="1"/>
  <c r="G3" i="13"/>
  <c r="G6" i="13" s="1"/>
  <c r="AC14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C35" i="13"/>
  <c r="AC39" i="13"/>
  <c r="AC43" i="13"/>
  <c r="AC47" i="13"/>
  <c r="AC51" i="13"/>
  <c r="R4" i="13"/>
  <c r="R7" i="13" s="1"/>
  <c r="AB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B32" i="13"/>
  <c r="AC36" i="13"/>
  <c r="AC40" i="13"/>
  <c r="AC44" i="13"/>
  <c r="AC48" i="13"/>
  <c r="AC52" i="13"/>
  <c r="AC15" i="13"/>
  <c r="AC37" i="13"/>
  <c r="AC41" i="13"/>
  <c r="AC45" i="13"/>
  <c r="AC49" i="13"/>
  <c r="W8" i="13"/>
  <c r="AC368" i="13"/>
  <c r="AC367" i="13"/>
  <c r="AC366" i="13"/>
  <c r="AC365" i="13"/>
  <c r="AC364" i="13"/>
  <c r="AC363" i="13"/>
  <c r="AC362" i="13"/>
  <c r="AC361" i="13"/>
  <c r="AC360" i="13"/>
  <c r="AC359" i="13"/>
  <c r="AC358" i="13"/>
  <c r="AC357" i="13"/>
  <c r="AC356" i="13"/>
  <c r="AC355" i="13"/>
  <c r="AC354" i="13"/>
  <c r="AC353" i="13"/>
  <c r="AC352" i="13"/>
  <c r="AC351" i="13"/>
  <c r="AC350" i="13"/>
  <c r="AC349" i="13"/>
  <c r="AC348" i="13"/>
  <c r="AC347" i="13"/>
  <c r="AC346" i="13"/>
  <c r="AC345" i="13"/>
  <c r="AC344" i="13"/>
  <c r="AC343" i="13"/>
  <c r="AC342" i="13"/>
  <c r="AC341" i="13"/>
  <c r="AC340" i="13"/>
  <c r="AC339" i="13"/>
  <c r="AC338" i="13"/>
  <c r="AC337" i="13"/>
  <c r="AC336" i="13"/>
  <c r="AC335" i="13"/>
  <c r="AC334" i="13"/>
  <c r="AC333" i="13"/>
  <c r="AC332" i="13"/>
  <c r="AC331" i="13"/>
  <c r="AC330" i="13"/>
  <c r="AC329" i="13"/>
  <c r="AC328" i="13"/>
  <c r="AC327" i="13"/>
  <c r="AC326" i="13"/>
  <c r="AC325" i="13"/>
  <c r="AC324" i="13"/>
  <c r="AC323" i="13"/>
  <c r="AC322" i="13"/>
  <c r="AC321" i="13"/>
  <c r="AC320" i="13"/>
  <c r="AC319" i="13"/>
  <c r="AC318" i="13"/>
  <c r="AC317" i="13"/>
  <c r="AC316" i="13"/>
  <c r="AC315" i="13"/>
  <c r="AC314" i="13"/>
  <c r="AC313" i="13"/>
  <c r="AC312" i="13"/>
  <c r="AC311" i="13"/>
  <c r="AC310" i="13"/>
  <c r="AC309" i="13"/>
  <c r="AC308" i="13"/>
  <c r="AC307" i="13"/>
  <c r="AC306" i="13"/>
  <c r="AC305" i="13"/>
  <c r="AB368" i="13"/>
  <c r="AB367" i="13"/>
  <c r="AB366" i="13"/>
  <c r="AB365" i="13"/>
  <c r="AB364" i="13"/>
  <c r="AB363" i="13"/>
  <c r="AB362" i="13"/>
  <c r="AB361" i="13"/>
  <c r="AB360" i="13"/>
  <c r="AB359" i="13"/>
  <c r="AB358" i="13"/>
  <c r="AB357" i="13"/>
  <c r="AB356" i="13"/>
  <c r="AB355" i="13"/>
  <c r="AB354" i="13"/>
  <c r="AB353" i="13"/>
  <c r="AB352" i="13"/>
  <c r="AB351" i="13"/>
  <c r="AB350" i="13"/>
  <c r="AB349" i="13"/>
  <c r="AB348" i="13"/>
  <c r="AB347" i="13"/>
  <c r="AB346" i="13"/>
  <c r="AB345" i="13"/>
  <c r="AB344" i="13"/>
  <c r="AB343" i="13"/>
  <c r="AB342" i="13"/>
  <c r="AB341" i="13"/>
  <c r="AB340" i="13"/>
  <c r="AB339" i="13"/>
  <c r="AB338" i="13"/>
  <c r="AB337" i="13"/>
  <c r="AB336" i="13"/>
  <c r="AB335" i="13"/>
  <c r="AB334" i="13"/>
  <c r="AB333" i="13"/>
  <c r="AB332" i="13"/>
  <c r="AB331" i="13"/>
  <c r="AB330" i="13"/>
  <c r="AB329" i="13"/>
  <c r="AB328" i="13"/>
  <c r="AB327" i="13"/>
  <c r="AB326" i="13"/>
  <c r="AB325" i="13"/>
  <c r="AB324" i="13"/>
  <c r="AB323" i="13"/>
  <c r="AB322" i="13"/>
  <c r="AB321" i="13"/>
  <c r="AB320" i="13"/>
  <c r="AB319" i="13"/>
  <c r="AB318" i="13"/>
  <c r="AB317" i="13"/>
  <c r="AB316" i="13"/>
  <c r="AB315" i="13"/>
  <c r="AB314" i="13"/>
  <c r="AB313" i="13"/>
  <c r="AB312" i="13"/>
  <c r="AB311" i="13"/>
  <c r="AB310" i="13"/>
  <c r="AB309" i="13"/>
  <c r="AB308" i="13"/>
  <c r="AB307" i="13"/>
  <c r="AB306" i="13"/>
  <c r="AB305" i="13"/>
  <c r="AC304" i="13"/>
  <c r="AC302" i="13"/>
  <c r="AC300" i="13"/>
  <c r="AC298" i="13"/>
  <c r="AC296" i="13"/>
  <c r="AC293" i="13"/>
  <c r="AB292" i="13"/>
  <c r="AC289" i="13"/>
  <c r="AB288" i="13"/>
  <c r="AB287" i="13"/>
  <c r="AB286" i="13"/>
  <c r="AB285" i="13"/>
  <c r="AB284" i="13"/>
  <c r="AB283" i="13"/>
  <c r="AB282" i="13"/>
  <c r="AB281" i="13"/>
  <c r="AB280" i="13"/>
  <c r="AB279" i="13"/>
  <c r="AB278" i="13"/>
  <c r="AB277" i="13"/>
  <c r="AB276" i="13"/>
  <c r="AB275" i="13"/>
  <c r="AB274" i="13"/>
  <c r="AB273" i="13"/>
  <c r="AB272" i="13"/>
  <c r="AB271" i="13"/>
  <c r="AB270" i="13"/>
  <c r="AB269" i="13"/>
  <c r="AB268" i="13"/>
  <c r="AB267" i="13"/>
  <c r="AB266" i="13"/>
  <c r="AB265" i="13"/>
  <c r="AB264" i="13"/>
  <c r="AB263" i="13"/>
  <c r="AB262" i="13"/>
  <c r="AB261" i="13"/>
  <c r="AB260" i="13"/>
  <c r="AB259" i="13"/>
  <c r="AB258" i="13"/>
  <c r="AB257" i="13"/>
  <c r="AB256" i="13"/>
  <c r="AB255" i="13"/>
  <c r="AB254" i="13"/>
  <c r="AB253" i="13"/>
  <c r="AB252" i="13"/>
  <c r="AB251" i="13"/>
  <c r="AB250" i="13"/>
  <c r="AB249" i="13"/>
  <c r="AB248" i="13"/>
  <c r="AB247" i="13"/>
  <c r="AB246" i="13"/>
  <c r="AB245" i="13"/>
  <c r="AB244" i="13"/>
  <c r="AB243" i="13"/>
  <c r="AB242" i="13"/>
  <c r="AB241" i="13"/>
  <c r="AB240" i="13"/>
  <c r="AB239" i="13"/>
  <c r="AB238" i="13"/>
  <c r="AB237" i="13"/>
  <c r="AB236" i="13"/>
  <c r="AB235" i="13"/>
  <c r="AB234" i="13"/>
  <c r="AB233" i="13"/>
  <c r="AB232" i="13"/>
  <c r="AB231" i="13"/>
  <c r="AB230" i="13"/>
  <c r="AB229" i="13"/>
  <c r="AB228" i="13"/>
  <c r="AB227" i="13"/>
  <c r="AB226" i="13"/>
  <c r="AB225" i="13"/>
  <c r="AB224" i="13"/>
  <c r="AB223" i="13"/>
  <c r="AB222" i="13"/>
  <c r="AB221" i="13"/>
  <c r="AB220" i="13"/>
  <c r="AB219" i="13"/>
  <c r="AB218" i="13"/>
  <c r="AB217" i="13"/>
  <c r="AB216" i="13"/>
  <c r="AB215" i="13"/>
  <c r="AB214" i="13"/>
  <c r="AB304" i="13"/>
  <c r="AB302" i="13"/>
  <c r="AB300" i="13"/>
  <c r="AB298" i="13"/>
  <c r="AB296" i="13"/>
  <c r="AC294" i="13"/>
  <c r="AB293" i="13"/>
  <c r="AC290" i="13"/>
  <c r="AB289" i="13"/>
  <c r="AC303" i="13"/>
  <c r="AC301" i="13"/>
  <c r="AC299" i="13"/>
  <c r="AC297" i="13"/>
  <c r="AC295" i="13"/>
  <c r="AB294" i="13"/>
  <c r="AC291" i="13"/>
  <c r="AB290" i="13"/>
  <c r="AB303" i="13"/>
  <c r="AB301" i="13"/>
  <c r="AB299" i="13"/>
  <c r="AB297" i="13"/>
  <c r="AB295" i="13"/>
  <c r="AC292" i="13"/>
  <c r="AB291" i="13"/>
  <c r="AC288" i="13"/>
  <c r="AC287" i="13"/>
  <c r="AC286" i="13"/>
  <c r="AC285" i="13"/>
  <c r="AC284" i="13"/>
  <c r="AC283" i="13"/>
  <c r="AC282" i="13"/>
  <c r="AC281" i="13"/>
  <c r="AC280" i="13"/>
  <c r="AC279" i="13"/>
  <c r="AC278" i="13"/>
  <c r="AC277" i="13"/>
  <c r="AC276" i="13"/>
  <c r="AC275" i="13"/>
  <c r="AC274" i="13"/>
  <c r="AC273" i="13"/>
  <c r="AC272" i="13"/>
  <c r="AC271" i="13"/>
  <c r="AC270" i="13"/>
  <c r="AC269" i="13"/>
  <c r="AC268" i="13"/>
  <c r="AC267" i="13"/>
  <c r="AC266" i="13"/>
  <c r="AC265" i="13"/>
  <c r="AC264" i="13"/>
  <c r="AC263" i="13"/>
  <c r="AC262" i="13"/>
  <c r="AC261" i="13"/>
  <c r="AC260" i="13"/>
  <c r="AC259" i="13"/>
  <c r="AC258" i="13"/>
  <c r="AC257" i="13"/>
  <c r="AC256" i="13"/>
  <c r="AC255" i="13"/>
  <c r="AC254" i="13"/>
  <c r="AC253" i="13"/>
  <c r="AC252" i="13"/>
  <c r="AC251" i="13"/>
  <c r="AC250" i="13"/>
  <c r="AC249" i="13"/>
  <c r="AC248" i="13"/>
  <c r="AC247" i="13"/>
  <c r="AC246" i="13"/>
  <c r="AC245" i="13"/>
  <c r="AC244" i="13"/>
  <c r="AC243" i="13"/>
  <c r="AC242" i="13"/>
  <c r="AC241" i="13"/>
  <c r="AC240" i="13"/>
  <c r="AC239" i="13"/>
  <c r="AC238" i="13"/>
  <c r="AC237" i="13"/>
  <c r="AC236" i="13"/>
  <c r="AC235" i="13"/>
  <c r="AC234" i="13"/>
  <c r="AC233" i="13"/>
  <c r="AC232" i="13"/>
  <c r="AC212" i="13"/>
  <c r="AB211" i="13"/>
  <c r="AC231" i="13"/>
  <c r="AC229" i="13"/>
  <c r="AC227" i="13"/>
  <c r="AC225" i="13"/>
  <c r="AC223" i="13"/>
  <c r="AC221" i="13"/>
  <c r="AC219" i="13"/>
  <c r="AC217" i="13"/>
  <c r="AC215" i="13"/>
  <c r="AC213" i="13"/>
  <c r="AB212" i="13"/>
  <c r="AB213" i="13"/>
  <c r="AC210" i="13"/>
  <c r="AC209" i="13"/>
  <c r="AC208" i="13"/>
  <c r="AC207" i="13"/>
  <c r="AC206" i="13"/>
  <c r="AC205" i="13"/>
  <c r="AC204" i="13"/>
  <c r="AC203" i="13"/>
  <c r="AC202" i="13"/>
  <c r="AC201" i="13"/>
  <c r="AC200" i="13"/>
  <c r="AC199" i="13"/>
  <c r="AC198" i="13"/>
  <c r="AC197" i="13"/>
  <c r="AC196" i="13"/>
  <c r="AC195" i="13"/>
  <c r="AC194" i="13"/>
  <c r="AC193" i="13"/>
  <c r="AC192" i="13"/>
  <c r="AC191" i="13"/>
  <c r="AC190" i="13"/>
  <c r="AC189" i="13"/>
  <c r="AC188" i="13"/>
  <c r="AC187" i="13"/>
  <c r="AC186" i="13"/>
  <c r="AC185" i="13"/>
  <c r="AC184" i="13"/>
  <c r="AC183" i="13"/>
  <c r="AC182" i="13"/>
  <c r="AC181" i="13"/>
  <c r="AC180" i="13"/>
  <c r="AC179" i="13"/>
  <c r="AC178" i="13"/>
  <c r="AC177" i="13"/>
  <c r="AC176" i="13"/>
  <c r="AC175" i="13"/>
  <c r="AC174" i="13"/>
  <c r="AC173" i="13"/>
  <c r="AC172" i="13"/>
  <c r="AC171" i="13"/>
  <c r="AC170" i="13"/>
  <c r="AC169" i="13"/>
  <c r="AC168" i="13"/>
  <c r="AC167" i="13"/>
  <c r="AC166" i="13"/>
  <c r="AC165" i="13"/>
  <c r="AC164" i="13"/>
  <c r="AC163" i="13"/>
  <c r="AC230" i="13"/>
  <c r="AC228" i="13"/>
  <c r="AC226" i="13"/>
  <c r="AC224" i="13"/>
  <c r="AC222" i="13"/>
  <c r="AC220" i="13"/>
  <c r="AC218" i="13"/>
  <c r="AC216" i="13"/>
  <c r="AC214" i="13"/>
  <c r="AC211" i="13"/>
  <c r="AB210" i="13"/>
  <c r="AB209" i="13"/>
  <c r="AB208" i="13"/>
  <c r="AB207" i="13"/>
  <c r="AB206" i="13"/>
  <c r="AB205" i="13"/>
  <c r="AB204" i="13"/>
  <c r="AB203" i="13"/>
  <c r="AB202" i="13"/>
  <c r="AB201" i="13"/>
  <c r="AB200" i="13"/>
  <c r="AB199" i="13"/>
  <c r="AB198" i="13"/>
  <c r="AB197" i="13"/>
  <c r="AB196" i="13"/>
  <c r="AB195" i="13"/>
  <c r="AB194" i="13"/>
  <c r="AB193" i="13"/>
  <c r="AB192" i="13"/>
  <c r="AB191" i="13"/>
  <c r="AB190" i="13"/>
  <c r="AB189" i="13"/>
  <c r="AB188" i="13"/>
  <c r="AB187" i="13"/>
  <c r="AB186" i="13"/>
  <c r="AB185" i="13"/>
  <c r="AB184" i="13"/>
  <c r="AB183" i="13"/>
  <c r="AB182" i="13"/>
  <c r="AB181" i="13"/>
  <c r="AB180" i="13"/>
  <c r="AB179" i="13"/>
  <c r="AB178" i="13"/>
  <c r="AB177" i="13"/>
  <c r="AB176" i="13"/>
  <c r="AB175" i="13"/>
  <c r="AB174" i="13"/>
  <c r="AB173" i="13"/>
  <c r="AB172" i="13"/>
  <c r="AB171" i="13"/>
  <c r="AB170" i="13"/>
  <c r="AB169" i="13"/>
  <c r="AB168" i="13"/>
  <c r="AB167" i="13"/>
  <c r="AB166" i="13"/>
  <c r="AB165" i="13"/>
  <c r="AB164" i="13"/>
  <c r="AB163" i="13"/>
  <c r="AB162" i="13"/>
  <c r="AB161" i="13"/>
  <c r="AB160" i="13"/>
  <c r="AB159" i="13"/>
  <c r="AB158" i="13"/>
  <c r="AB157" i="13"/>
  <c r="AB156" i="13"/>
  <c r="AB155" i="13"/>
  <c r="AB154" i="13"/>
  <c r="AB153" i="13"/>
  <c r="AB152" i="13"/>
  <c r="AB151" i="13"/>
  <c r="AB150" i="13"/>
  <c r="AB149" i="13"/>
  <c r="AB148" i="13"/>
  <c r="AB147" i="13"/>
  <c r="AB146" i="13"/>
  <c r="AB145" i="13"/>
  <c r="AB144" i="13"/>
  <c r="AB143" i="13"/>
  <c r="AB142" i="13"/>
  <c r="AB141" i="13"/>
  <c r="AB140" i="13"/>
  <c r="AC162" i="13"/>
  <c r="AC158" i="13"/>
  <c r="AC154" i="13"/>
  <c r="AC150" i="13"/>
  <c r="AC146" i="13"/>
  <c r="AC142" i="13"/>
  <c r="AB139" i="13"/>
  <c r="AB137" i="13"/>
  <c r="AB135" i="13"/>
  <c r="AB133" i="13"/>
  <c r="AB131" i="13"/>
  <c r="AB129" i="13"/>
  <c r="AB34" i="13"/>
  <c r="AC33" i="13"/>
  <c r="AC161" i="13"/>
  <c r="AC157" i="13"/>
  <c r="AC153" i="13"/>
  <c r="AC149" i="13"/>
  <c r="AC145" i="13"/>
  <c r="AC141" i="13"/>
  <c r="AC138" i="13"/>
  <c r="AC136" i="13"/>
  <c r="AC134" i="13"/>
  <c r="AC132" i="13"/>
  <c r="AC130" i="13"/>
  <c r="AB33" i="13"/>
  <c r="AC32" i="13"/>
  <c r="AC160" i="13"/>
  <c r="AC156" i="13"/>
  <c r="AC152" i="13"/>
  <c r="AC148" i="13"/>
  <c r="AC144" i="13"/>
  <c r="AC140" i="13"/>
  <c r="AB138" i="13"/>
  <c r="AB136" i="13"/>
  <c r="AB134" i="13"/>
  <c r="AB132" i="13"/>
  <c r="AB130" i="13"/>
  <c r="AC128" i="13"/>
  <c r="AC127" i="13"/>
  <c r="AC126" i="13"/>
  <c r="AC125" i="13"/>
  <c r="AC124" i="13"/>
  <c r="AC123" i="13"/>
  <c r="AC122" i="13"/>
  <c r="AC121" i="13"/>
  <c r="AC120" i="13"/>
  <c r="AC119" i="13"/>
  <c r="AC118" i="13"/>
  <c r="AC117" i="13"/>
  <c r="AC116" i="13"/>
  <c r="AC115" i="13"/>
  <c r="AC114" i="13"/>
  <c r="AC113" i="13"/>
  <c r="AC112" i="13"/>
  <c r="AC111" i="13"/>
  <c r="AC110" i="13"/>
  <c r="AC109" i="13"/>
  <c r="AC108" i="13"/>
  <c r="AC107" i="13"/>
  <c r="AC106" i="13"/>
  <c r="AC105" i="13"/>
  <c r="AC104" i="13"/>
  <c r="AC103" i="13"/>
  <c r="AC102" i="13"/>
  <c r="AC101" i="13"/>
  <c r="AC100" i="13"/>
  <c r="AC99" i="13"/>
  <c r="AC98" i="13"/>
  <c r="AC97" i="13"/>
  <c r="AC96" i="13"/>
  <c r="AC95" i="13"/>
  <c r="AC94" i="13"/>
  <c r="AC93" i="13"/>
  <c r="AC92" i="13"/>
  <c r="AC91" i="13"/>
  <c r="AC90" i="13"/>
  <c r="AC89" i="13"/>
  <c r="AC88" i="13"/>
  <c r="AC87" i="13"/>
  <c r="AC86" i="13"/>
  <c r="AC85" i="13"/>
  <c r="AC84" i="13"/>
  <c r="AC83" i="13"/>
  <c r="AC82" i="13"/>
  <c r="AC81" i="13"/>
  <c r="AC80" i="13"/>
  <c r="AC79" i="13"/>
  <c r="AC78" i="13"/>
  <c r="AC77" i="13"/>
  <c r="AC76" i="13"/>
  <c r="AC75" i="13"/>
  <c r="AC74" i="13"/>
  <c r="AC73" i="13"/>
  <c r="AC72" i="13"/>
  <c r="AC71" i="13"/>
  <c r="AC70" i="13"/>
  <c r="AC69" i="13"/>
  <c r="AC68" i="13"/>
  <c r="AC67" i="13"/>
  <c r="AC66" i="13"/>
  <c r="AC65" i="13"/>
  <c r="AC64" i="13"/>
  <c r="AC63" i="13"/>
  <c r="AC62" i="13"/>
  <c r="AC61" i="13"/>
  <c r="AC60" i="13"/>
  <c r="AC59" i="13"/>
  <c r="AC58" i="13"/>
  <c r="AC57" i="13"/>
  <c r="AC56" i="13"/>
  <c r="AC55" i="13"/>
  <c r="AC159" i="13"/>
  <c r="AC155" i="13"/>
  <c r="AC151" i="13"/>
  <c r="AC147" i="13"/>
  <c r="AC143" i="13"/>
  <c r="AC139" i="13"/>
  <c r="AC137" i="13"/>
  <c r="AC135" i="13"/>
  <c r="AC133" i="13"/>
  <c r="AC131" i="13"/>
  <c r="AC129" i="13"/>
  <c r="AB128" i="13"/>
  <c r="AB127" i="13"/>
  <c r="AB126" i="13"/>
  <c r="AB125" i="13"/>
  <c r="AB124" i="13"/>
  <c r="AB123" i="13"/>
  <c r="AB122" i="13"/>
  <c r="AB121" i="13"/>
  <c r="AB120" i="13"/>
  <c r="AB119" i="13"/>
  <c r="AB118" i="13"/>
  <c r="AB117" i="13"/>
  <c r="AB116" i="13"/>
  <c r="AB115" i="13"/>
  <c r="AB114" i="13"/>
  <c r="AB113" i="13"/>
  <c r="AB112" i="13"/>
  <c r="AB111" i="13"/>
  <c r="AB110" i="13"/>
  <c r="AB109" i="13"/>
  <c r="AB108" i="13"/>
  <c r="AB107" i="13"/>
  <c r="AB106" i="13"/>
  <c r="AB105" i="13"/>
  <c r="AB104" i="13"/>
  <c r="AB103" i="13"/>
  <c r="AB102" i="13"/>
  <c r="AB101" i="13"/>
  <c r="AB100" i="13"/>
  <c r="AB99" i="13"/>
  <c r="AB98" i="13"/>
  <c r="AB97" i="13"/>
  <c r="AB96" i="13"/>
  <c r="AB95" i="13"/>
  <c r="AB94" i="13"/>
  <c r="AB93" i="13"/>
  <c r="AB92" i="13"/>
  <c r="AB91" i="13"/>
  <c r="AB90" i="13"/>
  <c r="AB89" i="13"/>
  <c r="AB88" i="13"/>
  <c r="AB87" i="13"/>
  <c r="AB86" i="13"/>
  <c r="AB85" i="13"/>
  <c r="AB84" i="13"/>
  <c r="AB83" i="13"/>
  <c r="AB82" i="13"/>
  <c r="AB81" i="13"/>
  <c r="AB80" i="13"/>
  <c r="AB79" i="13"/>
  <c r="AB78" i="13"/>
  <c r="AB77" i="13"/>
  <c r="AB76" i="13"/>
  <c r="AB75" i="13"/>
  <c r="AB74" i="13"/>
  <c r="AB73" i="13"/>
  <c r="AB72" i="13"/>
  <c r="AB71" i="13"/>
  <c r="AB70" i="13"/>
  <c r="AB69" i="13"/>
  <c r="AB68" i="13"/>
  <c r="AB67" i="13"/>
  <c r="AB66" i="13"/>
  <c r="AB65" i="13"/>
  <c r="AB64" i="13"/>
  <c r="AB63" i="13"/>
  <c r="AB62" i="13"/>
  <c r="AB61" i="13"/>
  <c r="AB60" i="13"/>
  <c r="AB59" i="13"/>
  <c r="AB58" i="13"/>
  <c r="AB57" i="13"/>
  <c r="AB56" i="13"/>
  <c r="AB55" i="13"/>
  <c r="AB54" i="13"/>
  <c r="AB53" i="13"/>
  <c r="AB52" i="13"/>
  <c r="AB51" i="13"/>
  <c r="AB50" i="13"/>
  <c r="AB49" i="13"/>
  <c r="AB48" i="13"/>
  <c r="AB47" i="13"/>
  <c r="AB46" i="13"/>
  <c r="AB45" i="13"/>
  <c r="AB44" i="13"/>
  <c r="AB43" i="13"/>
  <c r="AB42" i="13"/>
  <c r="AB41" i="13"/>
  <c r="AB40" i="13"/>
  <c r="AB39" i="13"/>
  <c r="AB38" i="13"/>
  <c r="AB37" i="13"/>
  <c r="AB36" i="13"/>
  <c r="AB35" i="13"/>
  <c r="AC34" i="13"/>
  <c r="AB12" i="13"/>
  <c r="AC13" i="13"/>
  <c r="AB14" i="13"/>
  <c r="AC38" i="13"/>
  <c r="AC42" i="13"/>
  <c r="AC46" i="13"/>
  <c r="AC50" i="13"/>
  <c r="AC54" i="13"/>
  <c r="AA8" i="10"/>
  <c r="W2" i="10"/>
  <c r="R7" i="10"/>
  <c r="R6" i="10"/>
  <c r="N7" i="10"/>
  <c r="N6" i="10"/>
  <c r="H3" i="10"/>
  <c r="AR19" i="10" s="1"/>
  <c r="H6" i="10"/>
  <c r="H7" i="10"/>
  <c r="D7" i="10"/>
  <c r="D6" i="10"/>
  <c r="AF9" i="10"/>
  <c r="AF25" i="10"/>
  <c r="AF32" i="10"/>
  <c r="AF41" i="10"/>
  <c r="AF43" i="10"/>
  <c r="AF47" i="10"/>
  <c r="AF53" i="10"/>
  <c r="AF57" i="10"/>
  <c r="AF63" i="10"/>
  <c r="AF68" i="10"/>
  <c r="AF73" i="10"/>
  <c r="AF75" i="10"/>
  <c r="AF84" i="10"/>
  <c r="AF85" i="10"/>
  <c r="AF89" i="10"/>
  <c r="AF96" i="10"/>
  <c r="AF100" i="10"/>
  <c r="AF105" i="10"/>
  <c r="AF107" i="10"/>
  <c r="AF111" i="10"/>
  <c r="AF116" i="10"/>
  <c r="AF117" i="10"/>
  <c r="AF121" i="10"/>
  <c r="AF127" i="10"/>
  <c r="AF128" i="10"/>
  <c r="AF132" i="10"/>
  <c r="AF137" i="10"/>
  <c r="AF138" i="10"/>
  <c r="AF141" i="10"/>
  <c r="AF145" i="10"/>
  <c r="AF146" i="10"/>
  <c r="AF149" i="10"/>
  <c r="AF153" i="10"/>
  <c r="AF154" i="10"/>
  <c r="AF157" i="10"/>
  <c r="AF161" i="10"/>
  <c r="AF162" i="10"/>
  <c r="AF165" i="10"/>
  <c r="AF169" i="10"/>
  <c r="AF170" i="10"/>
  <c r="AF173" i="10"/>
  <c r="AF177" i="10"/>
  <c r="AF178" i="10"/>
  <c r="AF181" i="10"/>
  <c r="AF185" i="10"/>
  <c r="AF186" i="10"/>
  <c r="AF189" i="10"/>
  <c r="AF193" i="10"/>
  <c r="AF194" i="10"/>
  <c r="AF197" i="10"/>
  <c r="AF201" i="10"/>
  <c r="AF202" i="10"/>
  <c r="AF205" i="10"/>
  <c r="AF206" i="10"/>
  <c r="AF209" i="10"/>
  <c r="AF210" i="10"/>
  <c r="AF213" i="10"/>
  <c r="AF214" i="10"/>
  <c r="AF217" i="10"/>
  <c r="AF218" i="10"/>
  <c r="AF221" i="10"/>
  <c r="AF222" i="10"/>
  <c r="AF225" i="10"/>
  <c r="AF226" i="10"/>
  <c r="AF229" i="10"/>
  <c r="AF230" i="10"/>
  <c r="AF233" i="10"/>
  <c r="AF234" i="10"/>
  <c r="AF237" i="10"/>
  <c r="AF238" i="10"/>
  <c r="AF239" i="10"/>
  <c r="AF241" i="10"/>
  <c r="AF242" i="10"/>
  <c r="AF243" i="10"/>
  <c r="AF245" i="10"/>
  <c r="AF246" i="10"/>
  <c r="AF247" i="10"/>
  <c r="AF249" i="10"/>
  <c r="AF250" i="10"/>
  <c r="AF251" i="10"/>
  <c r="AF253" i="10"/>
  <c r="AF254" i="10"/>
  <c r="AF255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356" i="10"/>
  <c r="AE357" i="10"/>
  <c r="AE358" i="10"/>
  <c r="AE359" i="10"/>
  <c r="AE360" i="10"/>
  <c r="AE361" i="10"/>
  <c r="AE362" i="10"/>
  <c r="AE363" i="10"/>
  <c r="AE364" i="10"/>
  <c r="AE365" i="10"/>
  <c r="AE366" i="10"/>
  <c r="AE367" i="10"/>
  <c r="AE368" i="10"/>
  <c r="AE8" i="10"/>
  <c r="N3" i="10"/>
  <c r="R3" i="10" s="1"/>
  <c r="Q4" i="10" s="1"/>
  <c r="Q7" i="10" s="1"/>
  <c r="C3" i="10"/>
  <c r="C6" i="10" s="1"/>
  <c r="CS478" i="10" l="1"/>
  <c r="BX480" i="10"/>
  <c r="BY478" i="10"/>
  <c r="BY480" i="10" s="1"/>
  <c r="BX483" i="10" s="1"/>
  <c r="BX488" i="10"/>
  <c r="I7" i="10"/>
  <c r="D30" i="19"/>
  <c r="C29" i="19"/>
  <c r="AC11" i="10"/>
  <c r="U11" i="10"/>
  <c r="G18" i="10"/>
  <c r="G16" i="10"/>
  <c r="G11" i="10"/>
  <c r="G12" i="10"/>
  <c r="G14" i="10"/>
  <c r="G13" i="10"/>
  <c r="G15" i="10"/>
  <c r="G19" i="10"/>
  <c r="G17" i="10"/>
  <c r="G20" i="10"/>
  <c r="G21" i="10"/>
  <c r="C15" i="10"/>
  <c r="D16" i="10"/>
  <c r="H23" i="10"/>
  <c r="G22" i="10"/>
  <c r="AB8" i="10"/>
  <c r="Y8" i="13"/>
  <c r="Y12" i="13" s="1"/>
  <c r="Y13" i="13"/>
  <c r="AB9" i="10"/>
  <c r="M4" i="10"/>
  <c r="M7" i="10" s="1"/>
  <c r="V6" i="10"/>
  <c r="G4" i="10"/>
  <c r="G7" i="10" s="1"/>
  <c r="C4" i="10"/>
  <c r="C7" i="10" s="1"/>
  <c r="AF31" i="10"/>
  <c r="AF95" i="10"/>
  <c r="AF79" i="10"/>
  <c r="AF64" i="10"/>
  <c r="AF52" i="10"/>
  <c r="AF36" i="10"/>
  <c r="AF21" i="10"/>
  <c r="AF20" i="10"/>
  <c r="Q3" i="10"/>
  <c r="AF15" i="10"/>
  <c r="M3" i="10"/>
  <c r="AF198" i="10"/>
  <c r="AF190" i="10"/>
  <c r="AF182" i="10"/>
  <c r="AF174" i="10"/>
  <c r="AF166" i="10"/>
  <c r="AF158" i="10"/>
  <c r="AF150" i="10"/>
  <c r="AF142" i="10"/>
  <c r="AF133" i="10"/>
  <c r="AF123" i="10"/>
  <c r="AF112" i="10"/>
  <c r="AF101" i="10"/>
  <c r="AF91" i="10"/>
  <c r="AF80" i="10"/>
  <c r="AF69" i="10"/>
  <c r="AF59" i="10"/>
  <c r="AF48" i="10"/>
  <c r="AF37" i="10"/>
  <c r="AF27" i="10"/>
  <c r="AF16" i="10"/>
  <c r="AF256" i="10"/>
  <c r="AF252" i="10"/>
  <c r="AF248" i="10"/>
  <c r="AF244" i="10"/>
  <c r="AF240" i="10"/>
  <c r="AF236" i="10"/>
  <c r="AF232" i="10"/>
  <c r="AF228" i="10"/>
  <c r="AF224" i="10"/>
  <c r="AF220" i="10"/>
  <c r="AF216" i="10"/>
  <c r="AF212" i="10"/>
  <c r="AF208" i="10"/>
  <c r="AF204" i="10"/>
  <c r="AF200" i="10"/>
  <c r="AF196" i="10"/>
  <c r="AF192" i="10"/>
  <c r="AF188" i="10"/>
  <c r="AF184" i="10"/>
  <c r="AF180" i="10"/>
  <c r="AF176" i="10"/>
  <c r="AF172" i="10"/>
  <c r="AF168" i="10"/>
  <c r="AF164" i="10"/>
  <c r="AF160" i="10"/>
  <c r="AF156" i="10"/>
  <c r="AF152" i="10"/>
  <c r="AF148" i="10"/>
  <c r="AF144" i="10"/>
  <c r="AF140" i="10"/>
  <c r="AF136" i="10"/>
  <c r="AF131" i="10"/>
  <c r="AF125" i="10"/>
  <c r="AF120" i="10"/>
  <c r="AF115" i="10"/>
  <c r="AF109" i="10"/>
  <c r="AF104" i="10"/>
  <c r="AF99" i="10"/>
  <c r="AF93" i="10"/>
  <c r="AF88" i="10"/>
  <c r="AF83" i="10"/>
  <c r="AF77" i="10"/>
  <c r="AF72" i="10"/>
  <c r="AF67" i="10"/>
  <c r="AF61" i="10"/>
  <c r="AF56" i="10"/>
  <c r="AF51" i="10"/>
  <c r="AF45" i="10"/>
  <c r="AF40" i="10"/>
  <c r="AF35" i="10"/>
  <c r="AF29" i="10"/>
  <c r="AF24" i="10"/>
  <c r="AF19" i="10"/>
  <c r="AF13" i="10"/>
  <c r="AF235" i="10"/>
  <c r="AF231" i="10"/>
  <c r="AF227" i="10"/>
  <c r="AF223" i="10"/>
  <c r="AF219" i="10"/>
  <c r="AF215" i="10"/>
  <c r="AF211" i="10"/>
  <c r="AF207" i="10"/>
  <c r="AF203" i="10"/>
  <c r="AF199" i="10"/>
  <c r="AF195" i="10"/>
  <c r="AF191" i="10"/>
  <c r="AF187" i="10"/>
  <c r="AF183" i="10"/>
  <c r="AF179" i="10"/>
  <c r="AF175" i="10"/>
  <c r="AF171" i="10"/>
  <c r="AF167" i="10"/>
  <c r="AF163" i="10"/>
  <c r="AF159" i="10"/>
  <c r="AF155" i="10"/>
  <c r="AF151" i="10"/>
  <c r="AF147" i="10"/>
  <c r="AF143" i="10"/>
  <c r="AF139" i="10"/>
  <c r="AF135" i="10"/>
  <c r="AF129" i="10"/>
  <c r="AF124" i="10"/>
  <c r="AF119" i="10"/>
  <c r="AF113" i="10"/>
  <c r="AF108" i="10"/>
  <c r="AF103" i="10"/>
  <c r="AF97" i="10"/>
  <c r="AF92" i="10"/>
  <c r="AF87" i="10"/>
  <c r="AF81" i="10"/>
  <c r="AF76" i="10"/>
  <c r="AF71" i="10"/>
  <c r="AF65" i="10"/>
  <c r="AF60" i="10"/>
  <c r="AF55" i="10"/>
  <c r="AF49" i="10"/>
  <c r="AF44" i="10"/>
  <c r="AF39" i="10"/>
  <c r="AF33" i="10"/>
  <c r="AF28" i="10"/>
  <c r="AF23" i="10"/>
  <c r="AF17" i="10"/>
  <c r="AF12" i="10"/>
  <c r="G3" i="10"/>
  <c r="G6" i="10" s="1"/>
  <c r="G8" i="10" s="1"/>
  <c r="G9" i="10" s="1"/>
  <c r="AF11" i="10"/>
  <c r="AF134" i="10"/>
  <c r="AF130" i="10"/>
  <c r="AF126" i="10"/>
  <c r="AF122" i="10"/>
  <c r="AF118" i="10"/>
  <c r="AF114" i="10"/>
  <c r="AF110" i="10"/>
  <c r="AF106" i="10"/>
  <c r="AF102" i="10"/>
  <c r="AF98" i="10"/>
  <c r="AF94" i="10"/>
  <c r="AF90" i="10"/>
  <c r="AF86" i="10"/>
  <c r="AF82" i="10"/>
  <c r="AF78" i="10"/>
  <c r="AF74" i="10"/>
  <c r="AF70" i="10"/>
  <c r="AF66" i="10"/>
  <c r="AF62" i="10"/>
  <c r="AF58" i="10"/>
  <c r="AF54" i="10"/>
  <c r="AF50" i="10"/>
  <c r="AF46" i="10"/>
  <c r="AF42" i="10"/>
  <c r="AF38" i="10"/>
  <c r="AF34" i="10"/>
  <c r="AF30" i="10"/>
  <c r="AF26" i="10"/>
  <c r="AF22" i="10"/>
  <c r="AF18" i="10"/>
  <c r="AF14" i="10"/>
  <c r="AF10" i="10"/>
  <c r="BX490" i="10" l="1"/>
  <c r="BY488" i="10"/>
  <c r="BY490" i="10" s="1"/>
  <c r="BX493" i="10" s="1"/>
  <c r="CS480" i="10"/>
  <c r="CS488" i="10"/>
  <c r="CT478" i="10"/>
  <c r="CT480" i="10" s="1"/>
  <c r="CS483" i="10" s="1"/>
  <c r="D31" i="19"/>
  <c r="C30" i="19"/>
  <c r="AC13" i="10"/>
  <c r="M175" i="10"/>
  <c r="M179" i="10"/>
  <c r="M183" i="10"/>
  <c r="M187" i="10"/>
  <c r="M191" i="10"/>
  <c r="M195" i="10"/>
  <c r="M199" i="10"/>
  <c r="M203" i="10"/>
  <c r="M207" i="10"/>
  <c r="M211" i="10"/>
  <c r="M215" i="10"/>
  <c r="M219" i="10"/>
  <c r="M223" i="10"/>
  <c r="M227" i="10"/>
  <c r="M231" i="10"/>
  <c r="M235" i="10"/>
  <c r="M239" i="10"/>
  <c r="M243" i="10"/>
  <c r="M247" i="10"/>
  <c r="M251" i="10"/>
  <c r="M255" i="10"/>
  <c r="M259" i="10"/>
  <c r="M263" i="10"/>
  <c r="M267" i="10"/>
  <c r="M271" i="10"/>
  <c r="M275" i="10"/>
  <c r="M279" i="10"/>
  <c r="M283" i="10"/>
  <c r="M287" i="10"/>
  <c r="M291" i="10"/>
  <c r="M295" i="10"/>
  <c r="M299" i="10"/>
  <c r="M303" i="10"/>
  <c r="M307" i="10"/>
  <c r="M311" i="10"/>
  <c r="M315" i="10"/>
  <c r="M319" i="10"/>
  <c r="M323" i="10"/>
  <c r="M327" i="10"/>
  <c r="M331" i="10"/>
  <c r="M335" i="10"/>
  <c r="M198" i="10"/>
  <c r="M214" i="10"/>
  <c r="M226" i="10"/>
  <c r="M238" i="10"/>
  <c r="M250" i="10"/>
  <c r="M262" i="10"/>
  <c r="M274" i="10"/>
  <c r="M286" i="10"/>
  <c r="M298" i="10"/>
  <c r="M310" i="10"/>
  <c r="M322" i="10"/>
  <c r="M334" i="10"/>
  <c r="M172" i="10"/>
  <c r="M176" i="10"/>
  <c r="M180" i="10"/>
  <c r="M184" i="10"/>
  <c r="M188" i="10"/>
  <c r="M192" i="10"/>
  <c r="M196" i="10"/>
  <c r="M200" i="10"/>
  <c r="M204" i="10"/>
  <c r="M208" i="10"/>
  <c r="M212" i="10"/>
  <c r="M216" i="10"/>
  <c r="M220" i="10"/>
  <c r="M224" i="10"/>
  <c r="M228" i="10"/>
  <c r="M232" i="10"/>
  <c r="M236" i="10"/>
  <c r="M240" i="10"/>
  <c r="M244" i="10"/>
  <c r="M248" i="10"/>
  <c r="M252" i="10"/>
  <c r="M256" i="10"/>
  <c r="M260" i="10"/>
  <c r="M264" i="10"/>
  <c r="M268" i="10"/>
  <c r="M272" i="10"/>
  <c r="M276" i="10"/>
  <c r="M280" i="10"/>
  <c r="M284" i="10"/>
  <c r="M288" i="10"/>
  <c r="M292" i="10"/>
  <c r="M296" i="10"/>
  <c r="M300" i="10"/>
  <c r="M304" i="10"/>
  <c r="M308" i="10"/>
  <c r="M312" i="10"/>
  <c r="M316" i="10"/>
  <c r="M320" i="10"/>
  <c r="M324" i="10"/>
  <c r="M328" i="10"/>
  <c r="M332" i="10"/>
  <c r="M336" i="10"/>
  <c r="M201" i="10"/>
  <c r="M209" i="10"/>
  <c r="M213" i="10"/>
  <c r="M221" i="10"/>
  <c r="M225" i="10"/>
  <c r="M233" i="10"/>
  <c r="M241" i="10"/>
  <c r="M249" i="10"/>
  <c r="M257" i="10"/>
  <c r="M265" i="10"/>
  <c r="M273" i="10"/>
  <c r="M277" i="10"/>
  <c r="M285" i="10"/>
  <c r="M289" i="10"/>
  <c r="M297" i="10"/>
  <c r="M305" i="10"/>
  <c r="M313" i="10"/>
  <c r="M321" i="10"/>
  <c r="M329" i="10"/>
  <c r="M190" i="10"/>
  <c r="M210" i="10"/>
  <c r="M222" i="10"/>
  <c r="M234" i="10"/>
  <c r="M246" i="10"/>
  <c r="M258" i="10"/>
  <c r="M270" i="10"/>
  <c r="M282" i="10"/>
  <c r="M294" i="10"/>
  <c r="M306" i="10"/>
  <c r="M318" i="10"/>
  <c r="M330" i="10"/>
  <c r="M173" i="10"/>
  <c r="M177" i="10"/>
  <c r="M181" i="10"/>
  <c r="M185" i="10"/>
  <c r="M189" i="10"/>
  <c r="M193" i="10"/>
  <c r="M197" i="10"/>
  <c r="M205" i="10"/>
  <c r="M217" i="10"/>
  <c r="M229" i="10"/>
  <c r="M237" i="10"/>
  <c r="M245" i="10"/>
  <c r="M253" i="10"/>
  <c r="M261" i="10"/>
  <c r="M269" i="10"/>
  <c r="M281" i="10"/>
  <c r="M293" i="10"/>
  <c r="M301" i="10"/>
  <c r="M309" i="10"/>
  <c r="M317" i="10"/>
  <c r="M325" i="10"/>
  <c r="M333" i="10"/>
  <c r="M174" i="10"/>
  <c r="M178" i="10"/>
  <c r="M182" i="10"/>
  <c r="M186" i="10"/>
  <c r="M194" i="10"/>
  <c r="M202" i="10"/>
  <c r="M206" i="10"/>
  <c r="M218" i="10"/>
  <c r="M230" i="10"/>
  <c r="M242" i="10"/>
  <c r="M254" i="10"/>
  <c r="M266" i="10"/>
  <c r="M278" i="10"/>
  <c r="M290" i="10"/>
  <c r="M302" i="10"/>
  <c r="M314" i="10"/>
  <c r="M326" i="10"/>
  <c r="Q175" i="10"/>
  <c r="Q179" i="10"/>
  <c r="Q183" i="10"/>
  <c r="Q187" i="10"/>
  <c r="Q191" i="10"/>
  <c r="Q195" i="10"/>
  <c r="Q199" i="10"/>
  <c r="Q203" i="10"/>
  <c r="Q207" i="10"/>
  <c r="Q211" i="10"/>
  <c r="Q215" i="10"/>
  <c r="Q219" i="10"/>
  <c r="Q223" i="10"/>
  <c r="Q227" i="10"/>
  <c r="Q231" i="10"/>
  <c r="Q235" i="10"/>
  <c r="Q239" i="10"/>
  <c r="Q243" i="10"/>
  <c r="Q247" i="10"/>
  <c r="Q251" i="10"/>
  <c r="Q255" i="10"/>
  <c r="Q259" i="10"/>
  <c r="Q263" i="10"/>
  <c r="Q267" i="10"/>
  <c r="Q271" i="10"/>
  <c r="Q275" i="10"/>
  <c r="Q279" i="10"/>
  <c r="Q283" i="10"/>
  <c r="Q287" i="10"/>
  <c r="Q291" i="10"/>
  <c r="Q295" i="10"/>
  <c r="Q299" i="10"/>
  <c r="Q303" i="10"/>
  <c r="Q307" i="10"/>
  <c r="Q311" i="10"/>
  <c r="Q315" i="10"/>
  <c r="Q319" i="10"/>
  <c r="Q323" i="10"/>
  <c r="Q327" i="10"/>
  <c r="Q331" i="10"/>
  <c r="Q335" i="10"/>
  <c r="Q172" i="10"/>
  <c r="Q176" i="10"/>
  <c r="Q180" i="10"/>
  <c r="Q184" i="10"/>
  <c r="Q188" i="10"/>
  <c r="Q192" i="10"/>
  <c r="Q196" i="10"/>
  <c r="Q200" i="10"/>
  <c r="Q204" i="10"/>
  <c r="Q208" i="10"/>
  <c r="Q212" i="10"/>
  <c r="Q216" i="10"/>
  <c r="Q220" i="10"/>
  <c r="Q224" i="10"/>
  <c r="Q228" i="10"/>
  <c r="Q232" i="10"/>
  <c r="Q236" i="10"/>
  <c r="Q240" i="10"/>
  <c r="Q244" i="10"/>
  <c r="Q248" i="10"/>
  <c r="Q252" i="10"/>
  <c r="Q256" i="10"/>
  <c r="Q260" i="10"/>
  <c r="Q264" i="10"/>
  <c r="Q268" i="10"/>
  <c r="Q272" i="10"/>
  <c r="Q276" i="10"/>
  <c r="Q280" i="10"/>
  <c r="Q284" i="10"/>
  <c r="Q288" i="10"/>
  <c r="Q292" i="10"/>
  <c r="Q296" i="10"/>
  <c r="Q300" i="10"/>
  <c r="Q304" i="10"/>
  <c r="Q308" i="10"/>
  <c r="Q312" i="10"/>
  <c r="Q316" i="10"/>
  <c r="Q320" i="10"/>
  <c r="Q324" i="10"/>
  <c r="Q328" i="10"/>
  <c r="Q332" i="10"/>
  <c r="Q336" i="10"/>
  <c r="Q173" i="10"/>
  <c r="Q177" i="10"/>
  <c r="Q181" i="10"/>
  <c r="Q185" i="10"/>
  <c r="Q189" i="10"/>
  <c r="Q193" i="10"/>
  <c r="Q197" i="10"/>
  <c r="Q201" i="10"/>
  <c r="Q205" i="10"/>
  <c r="Q209" i="10"/>
  <c r="Q213" i="10"/>
  <c r="Q217" i="10"/>
  <c r="Q221" i="10"/>
  <c r="Q225" i="10"/>
  <c r="Q229" i="10"/>
  <c r="Q233" i="10"/>
  <c r="Q237" i="10"/>
  <c r="Q241" i="10"/>
  <c r="Q245" i="10"/>
  <c r="Q249" i="10"/>
  <c r="Q253" i="10"/>
  <c r="Q257" i="10"/>
  <c r="Q261" i="10"/>
  <c r="Q265" i="10"/>
  <c r="Q269" i="10"/>
  <c r="Q273" i="10"/>
  <c r="Q277" i="10"/>
  <c r="Q281" i="10"/>
  <c r="Q285" i="10"/>
  <c r="Q289" i="10"/>
  <c r="Q293" i="10"/>
  <c r="Q297" i="10"/>
  <c r="Q301" i="10"/>
  <c r="Q305" i="10"/>
  <c r="Q309" i="10"/>
  <c r="Q313" i="10"/>
  <c r="Q317" i="10"/>
  <c r="Q321" i="10"/>
  <c r="Q325" i="10"/>
  <c r="Q329" i="10"/>
  <c r="Q333" i="10"/>
  <c r="Q174" i="10"/>
  <c r="Q178" i="10"/>
  <c r="Q182" i="10"/>
  <c r="Q186" i="10"/>
  <c r="Q190" i="10"/>
  <c r="Q194" i="10"/>
  <c r="Q198" i="10"/>
  <c r="Q202" i="10"/>
  <c r="Q206" i="10"/>
  <c r="Q210" i="10"/>
  <c r="Q214" i="10"/>
  <c r="Q218" i="10"/>
  <c r="Q222" i="10"/>
  <c r="Q226" i="10"/>
  <c r="Q230" i="10"/>
  <c r="Q234" i="10"/>
  <c r="Q238" i="10"/>
  <c r="Q242" i="10"/>
  <c r="Q246" i="10"/>
  <c r="Q250" i="10"/>
  <c r="Q254" i="10"/>
  <c r="Q258" i="10"/>
  <c r="Q262" i="10"/>
  <c r="Q266" i="10"/>
  <c r="Q270" i="10"/>
  <c r="Q274" i="10"/>
  <c r="Q278" i="10"/>
  <c r="Q282" i="10"/>
  <c r="Q286" i="10"/>
  <c r="Q290" i="10"/>
  <c r="Q294" i="10"/>
  <c r="Q298" i="10"/>
  <c r="Q302" i="10"/>
  <c r="Q306" i="10"/>
  <c r="Q310" i="10"/>
  <c r="Q314" i="10"/>
  <c r="Q318" i="10"/>
  <c r="Q322" i="10"/>
  <c r="Q326" i="10"/>
  <c r="Q330" i="10"/>
  <c r="Q334" i="10"/>
  <c r="AB12" i="10"/>
  <c r="Q6" i="10"/>
  <c r="Q13" i="10"/>
  <c r="Q17" i="10"/>
  <c r="Q21" i="10"/>
  <c r="Q25" i="10"/>
  <c r="Q29" i="10"/>
  <c r="Q33" i="10"/>
  <c r="Q37" i="10"/>
  <c r="Q41" i="10"/>
  <c r="Q45" i="10"/>
  <c r="Q49" i="10"/>
  <c r="Q53" i="10"/>
  <c r="Q57" i="10"/>
  <c r="Q61" i="10"/>
  <c r="Q65" i="10"/>
  <c r="Q69" i="10"/>
  <c r="Q73" i="10"/>
  <c r="Q77" i="10"/>
  <c r="Q81" i="10"/>
  <c r="Q85" i="10"/>
  <c r="Q89" i="10"/>
  <c r="Q93" i="10"/>
  <c r="Q97" i="10"/>
  <c r="Q101" i="10"/>
  <c r="Q105" i="10"/>
  <c r="Q109" i="10"/>
  <c r="Q113" i="10"/>
  <c r="Q117" i="10"/>
  <c r="Q121" i="10"/>
  <c r="Q125" i="10"/>
  <c r="Q129" i="10"/>
  <c r="Q133" i="10"/>
  <c r="Q137" i="10"/>
  <c r="Q141" i="10"/>
  <c r="Q145" i="10"/>
  <c r="Q149" i="10"/>
  <c r="Q153" i="10"/>
  <c r="Q157" i="10"/>
  <c r="Q161" i="10"/>
  <c r="Q165" i="10"/>
  <c r="Q169" i="10"/>
  <c r="Q11" i="10"/>
  <c r="Q19" i="10"/>
  <c r="Q27" i="10"/>
  <c r="Q35" i="10"/>
  <c r="Q43" i="10"/>
  <c r="Q51" i="10"/>
  <c r="Q59" i="10"/>
  <c r="Q67" i="10"/>
  <c r="Q75" i="10"/>
  <c r="Q83" i="10"/>
  <c r="Q91" i="10"/>
  <c r="Q99" i="10"/>
  <c r="Q107" i="10"/>
  <c r="Q115" i="10"/>
  <c r="Q123" i="10"/>
  <c r="Q131" i="10"/>
  <c r="Q139" i="10"/>
  <c r="Q147" i="10"/>
  <c r="Q155" i="10"/>
  <c r="Q163" i="10"/>
  <c r="Q171" i="10"/>
  <c r="Q20" i="10"/>
  <c r="Q28" i="10"/>
  <c r="Q36" i="10"/>
  <c r="Q44" i="10"/>
  <c r="Q52" i="10"/>
  <c r="Q60" i="10"/>
  <c r="Q68" i="10"/>
  <c r="Q76" i="10"/>
  <c r="Q84" i="10"/>
  <c r="Q92" i="10"/>
  <c r="Q100" i="10"/>
  <c r="Q108" i="10"/>
  <c r="Q116" i="10"/>
  <c r="Q124" i="10"/>
  <c r="Q132" i="10"/>
  <c r="Q140" i="10"/>
  <c r="Q148" i="10"/>
  <c r="Q156" i="10"/>
  <c r="Q164" i="10"/>
  <c r="Q12" i="10"/>
  <c r="Q14" i="10"/>
  <c r="Q18" i="10"/>
  <c r="Q22" i="10"/>
  <c r="Q26" i="10"/>
  <c r="Q30" i="10"/>
  <c r="Q34" i="10"/>
  <c r="Q38" i="10"/>
  <c r="Q42" i="10"/>
  <c r="Q46" i="10"/>
  <c r="Q50" i="10"/>
  <c r="Q54" i="10"/>
  <c r="Q58" i="10"/>
  <c r="Q62" i="10"/>
  <c r="Q66" i="10"/>
  <c r="Q70" i="10"/>
  <c r="Q74" i="10"/>
  <c r="Q78" i="10"/>
  <c r="Q82" i="10"/>
  <c r="Q86" i="10"/>
  <c r="Q90" i="10"/>
  <c r="Q94" i="10"/>
  <c r="Q98" i="10"/>
  <c r="Q102" i="10"/>
  <c r="Q106" i="10"/>
  <c r="Q110" i="10"/>
  <c r="Q114" i="10"/>
  <c r="Q118" i="10"/>
  <c r="Q122" i="10"/>
  <c r="Q126" i="10"/>
  <c r="Q130" i="10"/>
  <c r="Q134" i="10"/>
  <c r="Q138" i="10"/>
  <c r="Q142" i="10"/>
  <c r="Q146" i="10"/>
  <c r="Q150" i="10"/>
  <c r="Q154" i="10"/>
  <c r="Q158" i="10"/>
  <c r="Q162" i="10"/>
  <c r="Q166" i="10"/>
  <c r="Q170" i="10"/>
  <c r="Q15" i="10"/>
  <c r="Q23" i="10"/>
  <c r="Q31" i="10"/>
  <c r="Q39" i="10"/>
  <c r="Q47" i="10"/>
  <c r="Q55" i="10"/>
  <c r="Q63" i="10"/>
  <c r="Q71" i="10"/>
  <c r="Q79" i="10"/>
  <c r="Q87" i="10"/>
  <c r="Q95" i="10"/>
  <c r="Q103" i="10"/>
  <c r="Q111" i="10"/>
  <c r="Q119" i="10"/>
  <c r="Q127" i="10"/>
  <c r="Q135" i="10"/>
  <c r="Q143" i="10"/>
  <c r="Q151" i="10"/>
  <c r="Q159" i="10"/>
  <c r="Q167" i="10"/>
  <c r="Q16" i="10"/>
  <c r="Q24" i="10"/>
  <c r="Q32" i="10"/>
  <c r="Q40" i="10"/>
  <c r="Q48" i="10"/>
  <c r="Q56" i="10"/>
  <c r="Q64" i="10"/>
  <c r="Q72" i="10"/>
  <c r="Q80" i="10"/>
  <c r="Q88" i="10"/>
  <c r="Q96" i="10"/>
  <c r="Q104" i="10"/>
  <c r="Q112" i="10"/>
  <c r="Q120" i="10"/>
  <c r="Q128" i="10"/>
  <c r="Q136" i="10"/>
  <c r="Q144" i="10"/>
  <c r="Q152" i="10"/>
  <c r="Q160" i="10"/>
  <c r="Q168" i="10"/>
  <c r="M13" i="10"/>
  <c r="M17" i="10"/>
  <c r="M21" i="10"/>
  <c r="M25" i="10"/>
  <c r="M29" i="10"/>
  <c r="M33" i="10"/>
  <c r="M37" i="10"/>
  <c r="M41" i="10"/>
  <c r="M45" i="10"/>
  <c r="M49" i="10"/>
  <c r="M53" i="10"/>
  <c r="M57" i="10"/>
  <c r="M61" i="10"/>
  <c r="M65" i="10"/>
  <c r="M69" i="10"/>
  <c r="M73" i="10"/>
  <c r="M77" i="10"/>
  <c r="M81" i="10"/>
  <c r="M85" i="10"/>
  <c r="M89" i="10"/>
  <c r="M93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M169" i="10"/>
  <c r="M11" i="10"/>
  <c r="M167" i="10"/>
  <c r="M14" i="10"/>
  <c r="M18" i="10"/>
  <c r="M22" i="10"/>
  <c r="M26" i="10"/>
  <c r="M30" i="10"/>
  <c r="M34" i="10"/>
  <c r="M38" i="10"/>
  <c r="M42" i="10"/>
  <c r="M46" i="10"/>
  <c r="M50" i="10"/>
  <c r="M54" i="10"/>
  <c r="M58" i="10"/>
  <c r="M62" i="10"/>
  <c r="M66" i="10"/>
  <c r="M70" i="10"/>
  <c r="M74" i="10"/>
  <c r="M78" i="10"/>
  <c r="M82" i="10"/>
  <c r="M86" i="10"/>
  <c r="M90" i="10"/>
  <c r="M94" i="10"/>
  <c r="M98" i="10"/>
  <c r="M102" i="10"/>
  <c r="M106" i="10"/>
  <c r="M110" i="10"/>
  <c r="M114" i="10"/>
  <c r="M118" i="10"/>
  <c r="M122" i="10"/>
  <c r="M126" i="10"/>
  <c r="M130" i="10"/>
  <c r="M134" i="10"/>
  <c r="M138" i="10"/>
  <c r="M142" i="10"/>
  <c r="M146" i="10"/>
  <c r="M150" i="10"/>
  <c r="M154" i="10"/>
  <c r="M158" i="10"/>
  <c r="M162" i="10"/>
  <c r="M166" i="10"/>
  <c r="M170" i="10"/>
  <c r="M163" i="10"/>
  <c r="M15" i="10"/>
  <c r="M19" i="10"/>
  <c r="M23" i="10"/>
  <c r="M27" i="10"/>
  <c r="M31" i="10"/>
  <c r="M35" i="10"/>
  <c r="M39" i="10"/>
  <c r="M43" i="10"/>
  <c r="M47" i="10"/>
  <c r="M51" i="10"/>
  <c r="M55" i="10"/>
  <c r="M59" i="10"/>
  <c r="M63" i="10"/>
  <c r="M67" i="10"/>
  <c r="M71" i="10"/>
  <c r="M75" i="10"/>
  <c r="M79" i="10"/>
  <c r="M83" i="10"/>
  <c r="M87" i="10"/>
  <c r="M91" i="10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71" i="10"/>
  <c r="M16" i="10"/>
  <c r="M20" i="10"/>
  <c r="M24" i="10"/>
  <c r="M28" i="10"/>
  <c r="M32" i="10"/>
  <c r="M36" i="10"/>
  <c r="M40" i="10"/>
  <c r="M44" i="10"/>
  <c r="M48" i="10"/>
  <c r="M52" i="10"/>
  <c r="M56" i="10"/>
  <c r="M60" i="10"/>
  <c r="M64" i="10"/>
  <c r="M68" i="10"/>
  <c r="M72" i="10"/>
  <c r="M76" i="10"/>
  <c r="M80" i="10"/>
  <c r="M84" i="10"/>
  <c r="M88" i="10"/>
  <c r="M92" i="10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M12" i="10"/>
  <c r="C16" i="10"/>
  <c r="D17" i="10"/>
  <c r="G23" i="10"/>
  <c r="H24" i="10"/>
  <c r="M6" i="10"/>
  <c r="AW19" i="10"/>
  <c r="CS490" i="10" l="1"/>
  <c r="CT488" i="10"/>
  <c r="CT490" i="10" s="1"/>
  <c r="CS493" i="10" s="1"/>
  <c r="D32" i="19"/>
  <c r="C31" i="19"/>
  <c r="CS435" i="10"/>
  <c r="BX435" i="10"/>
  <c r="BX18" i="10"/>
  <c r="CS18" i="10"/>
  <c r="CO19" i="10" s="1"/>
  <c r="CN19" i="10" s="1"/>
  <c r="AL11" i="10"/>
  <c r="AL19" i="10"/>
  <c r="V12" i="10"/>
  <c r="D18" i="10"/>
  <c r="C17" i="10"/>
  <c r="G24" i="10"/>
  <c r="H25" i="10"/>
  <c r="AV20" i="10"/>
  <c r="AV23" i="10" s="1"/>
  <c r="D33" i="19" l="1"/>
  <c r="C32" i="19"/>
  <c r="BT19" i="10"/>
  <c r="BS443" i="10" s="1"/>
  <c r="BT436" i="10"/>
  <c r="CO436" i="10"/>
  <c r="CN663" i="10" s="1"/>
  <c r="V13" i="10"/>
  <c r="U12" i="10"/>
  <c r="D19" i="10"/>
  <c r="C18" i="10"/>
  <c r="H26" i="10"/>
  <c r="G25" i="10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D6" i="1"/>
  <c r="K6" i="1" s="1"/>
  <c r="D7" i="1"/>
  <c r="K7" i="1" s="1"/>
  <c r="D8" i="1"/>
  <c r="K8" i="1" s="1"/>
  <c r="D9" i="1"/>
  <c r="K9" i="1" s="1"/>
  <c r="D10" i="1"/>
  <c r="K10" i="1" s="1"/>
  <c r="D11" i="1"/>
  <c r="K11" i="1" s="1"/>
  <c r="D12" i="1"/>
  <c r="K12" i="1" s="1"/>
  <c r="D13" i="1"/>
  <c r="K13" i="1" s="1"/>
  <c r="D14" i="1"/>
  <c r="K14" i="1" s="1"/>
  <c r="D15" i="1"/>
  <c r="K15" i="1" s="1"/>
  <c r="D16" i="1"/>
  <c r="K16" i="1" s="1"/>
  <c r="D17" i="1"/>
  <c r="K17" i="1" s="1"/>
  <c r="D18" i="1"/>
  <c r="K18" i="1" s="1"/>
  <c r="D19" i="1"/>
  <c r="K19" i="1" s="1"/>
  <c r="D20" i="1"/>
  <c r="K20" i="1" s="1"/>
  <c r="D21" i="1"/>
  <c r="K21" i="1" s="1"/>
  <c r="D22" i="1"/>
  <c r="K22" i="1" s="1"/>
  <c r="D23" i="1"/>
  <c r="K23" i="1" s="1"/>
  <c r="D24" i="1"/>
  <c r="K24" i="1" s="1"/>
  <c r="D25" i="1"/>
  <c r="K25" i="1" s="1"/>
  <c r="D26" i="1"/>
  <c r="K26" i="1" s="1"/>
  <c r="D27" i="1"/>
  <c r="K27" i="1" s="1"/>
  <c r="D28" i="1"/>
  <c r="K28" i="1" s="1"/>
  <c r="D29" i="1"/>
  <c r="K29" i="1" s="1"/>
  <c r="D30" i="1"/>
  <c r="K30" i="1" s="1"/>
  <c r="D31" i="1"/>
  <c r="K31" i="1" s="1"/>
  <c r="D32" i="1"/>
  <c r="K32" i="1" s="1"/>
  <c r="D33" i="1"/>
  <c r="K33" i="1" s="1"/>
  <c r="D34" i="1"/>
  <c r="K34" i="1" s="1"/>
  <c r="D35" i="1"/>
  <c r="K35" i="1" s="1"/>
  <c r="D36" i="1"/>
  <c r="K36" i="1" s="1"/>
  <c r="D37" i="1"/>
  <c r="K37" i="1" s="1"/>
  <c r="D38" i="1"/>
  <c r="K38" i="1" s="1"/>
  <c r="D39" i="1"/>
  <c r="K39" i="1" s="1"/>
  <c r="D40" i="1"/>
  <c r="K40" i="1" s="1"/>
  <c r="D41" i="1"/>
  <c r="K41" i="1" s="1"/>
  <c r="D42" i="1"/>
  <c r="K42" i="1" s="1"/>
  <c r="D43" i="1"/>
  <c r="K43" i="1" s="1"/>
  <c r="D44" i="1"/>
  <c r="K44" i="1" s="1"/>
  <c r="D45" i="1"/>
  <c r="K45" i="1" s="1"/>
  <c r="D46" i="1"/>
  <c r="K46" i="1" s="1"/>
  <c r="D47" i="1"/>
  <c r="K47" i="1" s="1"/>
  <c r="D48" i="1"/>
  <c r="K48" i="1" s="1"/>
  <c r="D49" i="1"/>
  <c r="K49" i="1" s="1"/>
  <c r="D50" i="1"/>
  <c r="K50" i="1" s="1"/>
  <c r="D51" i="1"/>
  <c r="K51" i="1" s="1"/>
  <c r="D52" i="1"/>
  <c r="K52" i="1" s="1"/>
  <c r="D53" i="1"/>
  <c r="K53" i="1" s="1"/>
  <c r="D54" i="1"/>
  <c r="K54" i="1" s="1"/>
  <c r="D55" i="1"/>
  <c r="K55" i="1" s="1"/>
  <c r="D56" i="1"/>
  <c r="K56" i="1" s="1"/>
  <c r="D57" i="1"/>
  <c r="K57" i="1" s="1"/>
  <c r="D58" i="1"/>
  <c r="K58" i="1" s="1"/>
  <c r="D59" i="1"/>
  <c r="K59" i="1" s="1"/>
  <c r="D60" i="1"/>
  <c r="K60" i="1" s="1"/>
  <c r="D61" i="1"/>
  <c r="K61" i="1" s="1"/>
  <c r="D62" i="1"/>
  <c r="K62" i="1" s="1"/>
  <c r="D63" i="1"/>
  <c r="K63" i="1" s="1"/>
  <c r="D64" i="1"/>
  <c r="K64" i="1" s="1"/>
  <c r="D65" i="1"/>
  <c r="K65" i="1" s="1"/>
  <c r="D66" i="1"/>
  <c r="K66" i="1" s="1"/>
  <c r="D67" i="1"/>
  <c r="K67" i="1" s="1"/>
  <c r="D68" i="1"/>
  <c r="K68" i="1" s="1"/>
  <c r="D69" i="1"/>
  <c r="K69" i="1" s="1"/>
  <c r="D70" i="1"/>
  <c r="K70" i="1" s="1"/>
  <c r="D71" i="1"/>
  <c r="K71" i="1" s="1"/>
  <c r="D72" i="1"/>
  <c r="K72" i="1" s="1"/>
  <c r="D73" i="1"/>
  <c r="K73" i="1" s="1"/>
  <c r="D74" i="1"/>
  <c r="K74" i="1" s="1"/>
  <c r="D75" i="1"/>
  <c r="K75" i="1" s="1"/>
  <c r="D76" i="1"/>
  <c r="K76" i="1" s="1"/>
  <c r="D77" i="1"/>
  <c r="K77" i="1" s="1"/>
  <c r="D78" i="1"/>
  <c r="K78" i="1" s="1"/>
  <c r="D79" i="1"/>
  <c r="K79" i="1" s="1"/>
  <c r="D80" i="1"/>
  <c r="K80" i="1" s="1"/>
  <c r="D81" i="1"/>
  <c r="K81" i="1" s="1"/>
  <c r="D82" i="1"/>
  <c r="K82" i="1" s="1"/>
  <c r="D83" i="1"/>
  <c r="K83" i="1" s="1"/>
  <c r="D84" i="1"/>
  <c r="K84" i="1" s="1"/>
  <c r="D85" i="1"/>
  <c r="K85" i="1" s="1"/>
  <c r="D86" i="1"/>
  <c r="K86" i="1" s="1"/>
  <c r="D87" i="1"/>
  <c r="K87" i="1" s="1"/>
  <c r="D88" i="1"/>
  <c r="K88" i="1" s="1"/>
  <c r="D89" i="1"/>
  <c r="K89" i="1" s="1"/>
  <c r="D90" i="1"/>
  <c r="K90" i="1" s="1"/>
  <c r="D91" i="1"/>
  <c r="K91" i="1" s="1"/>
  <c r="D92" i="1"/>
  <c r="K92" i="1" s="1"/>
  <c r="D93" i="1"/>
  <c r="K93" i="1" s="1"/>
  <c r="D94" i="1"/>
  <c r="K94" i="1" s="1"/>
  <c r="D95" i="1"/>
  <c r="K95" i="1" s="1"/>
  <c r="D96" i="1"/>
  <c r="K96" i="1" s="1"/>
  <c r="D97" i="1"/>
  <c r="K97" i="1" s="1"/>
  <c r="D98" i="1"/>
  <c r="K98" i="1" s="1"/>
  <c r="D99" i="1"/>
  <c r="K99" i="1" s="1"/>
  <c r="D100" i="1"/>
  <c r="K100" i="1" s="1"/>
  <c r="D101" i="1"/>
  <c r="K101" i="1" s="1"/>
  <c r="D102" i="1"/>
  <c r="K102" i="1" s="1"/>
  <c r="D103" i="1"/>
  <c r="K103" i="1" s="1"/>
  <c r="D104" i="1"/>
  <c r="K104" i="1" s="1"/>
  <c r="D105" i="1"/>
  <c r="K105" i="1" s="1"/>
  <c r="D106" i="1"/>
  <c r="K106" i="1" s="1"/>
  <c r="D107" i="1"/>
  <c r="K107" i="1" s="1"/>
  <c r="D108" i="1"/>
  <c r="K108" i="1" s="1"/>
  <c r="D109" i="1"/>
  <c r="K109" i="1" s="1"/>
  <c r="D110" i="1"/>
  <c r="K110" i="1" s="1"/>
  <c r="D111" i="1"/>
  <c r="K111" i="1" s="1"/>
  <c r="D112" i="1"/>
  <c r="K112" i="1" s="1"/>
  <c r="D113" i="1"/>
  <c r="K113" i="1" s="1"/>
  <c r="D114" i="1"/>
  <c r="K114" i="1" s="1"/>
  <c r="D115" i="1"/>
  <c r="K115" i="1" s="1"/>
  <c r="D116" i="1"/>
  <c r="K116" i="1" s="1"/>
  <c r="D117" i="1"/>
  <c r="K117" i="1" s="1"/>
  <c r="D118" i="1"/>
  <c r="K118" i="1" s="1"/>
  <c r="D119" i="1"/>
  <c r="K119" i="1" s="1"/>
  <c r="D120" i="1"/>
  <c r="K120" i="1" s="1"/>
  <c r="D121" i="1"/>
  <c r="K121" i="1" s="1"/>
  <c r="D122" i="1"/>
  <c r="K122" i="1" s="1"/>
  <c r="D123" i="1"/>
  <c r="K123" i="1" s="1"/>
  <c r="D124" i="1"/>
  <c r="K124" i="1" s="1"/>
  <c r="D125" i="1"/>
  <c r="K125" i="1" s="1"/>
  <c r="D126" i="1"/>
  <c r="K126" i="1" s="1"/>
  <c r="D127" i="1"/>
  <c r="K127" i="1" s="1"/>
  <c r="D128" i="1"/>
  <c r="K128" i="1" s="1"/>
  <c r="D129" i="1"/>
  <c r="K129" i="1" s="1"/>
  <c r="D130" i="1"/>
  <c r="K130" i="1" s="1"/>
  <c r="D131" i="1"/>
  <c r="K131" i="1" s="1"/>
  <c r="D132" i="1"/>
  <c r="K132" i="1" s="1"/>
  <c r="D133" i="1"/>
  <c r="K133" i="1" s="1"/>
  <c r="D134" i="1"/>
  <c r="K134" i="1" s="1"/>
  <c r="D135" i="1"/>
  <c r="K135" i="1" s="1"/>
  <c r="D136" i="1"/>
  <c r="K136" i="1" s="1"/>
  <c r="D137" i="1"/>
  <c r="K137" i="1" s="1"/>
  <c r="D138" i="1"/>
  <c r="K138" i="1" s="1"/>
  <c r="D139" i="1"/>
  <c r="K139" i="1" s="1"/>
  <c r="D140" i="1"/>
  <c r="K140" i="1" s="1"/>
  <c r="D141" i="1"/>
  <c r="K141" i="1" s="1"/>
  <c r="D142" i="1"/>
  <c r="K142" i="1" s="1"/>
  <c r="D143" i="1"/>
  <c r="K143" i="1" s="1"/>
  <c r="D144" i="1"/>
  <c r="K144" i="1" s="1"/>
  <c r="D145" i="1"/>
  <c r="K145" i="1" s="1"/>
  <c r="D146" i="1"/>
  <c r="K146" i="1" s="1"/>
  <c r="D147" i="1"/>
  <c r="K147" i="1" s="1"/>
  <c r="D148" i="1"/>
  <c r="K148" i="1" s="1"/>
  <c r="D149" i="1"/>
  <c r="K149" i="1" s="1"/>
  <c r="D150" i="1"/>
  <c r="K150" i="1" s="1"/>
  <c r="D151" i="1"/>
  <c r="K151" i="1" s="1"/>
  <c r="D152" i="1"/>
  <c r="K152" i="1" s="1"/>
  <c r="D153" i="1"/>
  <c r="K153" i="1" s="1"/>
  <c r="D154" i="1"/>
  <c r="K154" i="1" s="1"/>
  <c r="D155" i="1"/>
  <c r="K155" i="1" s="1"/>
  <c r="D156" i="1"/>
  <c r="K156" i="1" s="1"/>
  <c r="D157" i="1"/>
  <c r="K157" i="1" s="1"/>
  <c r="D158" i="1"/>
  <c r="K158" i="1" s="1"/>
  <c r="D159" i="1"/>
  <c r="K159" i="1" s="1"/>
  <c r="D160" i="1"/>
  <c r="K160" i="1" s="1"/>
  <c r="D161" i="1"/>
  <c r="K161" i="1" s="1"/>
  <c r="D162" i="1"/>
  <c r="K162" i="1" s="1"/>
  <c r="D163" i="1"/>
  <c r="K163" i="1" s="1"/>
  <c r="D164" i="1"/>
  <c r="K164" i="1" s="1"/>
  <c r="D165" i="1"/>
  <c r="K165" i="1" s="1"/>
  <c r="D166" i="1"/>
  <c r="K166" i="1" s="1"/>
  <c r="D167" i="1"/>
  <c r="K167" i="1" s="1"/>
  <c r="D168" i="1"/>
  <c r="K168" i="1" s="1"/>
  <c r="D169" i="1"/>
  <c r="K169" i="1" s="1"/>
  <c r="D170" i="1"/>
  <c r="K170" i="1" s="1"/>
  <c r="D171" i="1"/>
  <c r="K171" i="1" s="1"/>
  <c r="D172" i="1"/>
  <c r="K172" i="1" s="1"/>
  <c r="D173" i="1"/>
  <c r="K173" i="1" s="1"/>
  <c r="D174" i="1"/>
  <c r="K174" i="1" s="1"/>
  <c r="D175" i="1"/>
  <c r="K175" i="1" s="1"/>
  <c r="D176" i="1"/>
  <c r="K176" i="1" s="1"/>
  <c r="D177" i="1"/>
  <c r="K177" i="1" s="1"/>
  <c r="D178" i="1"/>
  <c r="K178" i="1" s="1"/>
  <c r="D179" i="1"/>
  <c r="K179" i="1" s="1"/>
  <c r="D180" i="1"/>
  <c r="K180" i="1" s="1"/>
  <c r="D181" i="1"/>
  <c r="K181" i="1" s="1"/>
  <c r="D182" i="1"/>
  <c r="K182" i="1" s="1"/>
  <c r="D183" i="1"/>
  <c r="K183" i="1" s="1"/>
  <c r="F5" i="1"/>
  <c r="D5" i="1"/>
  <c r="AC176" i="1" l="1"/>
  <c r="AM176" i="1" s="1"/>
  <c r="Y176" i="1"/>
  <c r="AL176" i="1" s="1"/>
  <c r="U176" i="1"/>
  <c r="AK176" i="1" s="1"/>
  <c r="AG176" i="1"/>
  <c r="AN176" i="1" s="1"/>
  <c r="AC152" i="1"/>
  <c r="AM152" i="1" s="1"/>
  <c r="Y152" i="1"/>
  <c r="AL152" i="1" s="1"/>
  <c r="U152" i="1"/>
  <c r="AK152" i="1" s="1"/>
  <c r="AG152" i="1"/>
  <c r="AN152" i="1" s="1"/>
  <c r="AC128" i="1"/>
  <c r="AM128" i="1" s="1"/>
  <c r="Y128" i="1"/>
  <c r="AL128" i="1" s="1"/>
  <c r="U128" i="1"/>
  <c r="AK128" i="1" s="1"/>
  <c r="AG128" i="1"/>
  <c r="AN128" i="1" s="1"/>
  <c r="AC104" i="1"/>
  <c r="AM104" i="1" s="1"/>
  <c r="Y104" i="1"/>
  <c r="AL104" i="1" s="1"/>
  <c r="U104" i="1"/>
  <c r="AK104" i="1" s="1"/>
  <c r="AG104" i="1"/>
  <c r="AN104" i="1" s="1"/>
  <c r="AC80" i="1"/>
  <c r="AM80" i="1" s="1"/>
  <c r="Y80" i="1"/>
  <c r="AL80" i="1" s="1"/>
  <c r="U80" i="1"/>
  <c r="AK80" i="1" s="1"/>
  <c r="AG80" i="1"/>
  <c r="AN80" i="1" s="1"/>
  <c r="AC56" i="1"/>
  <c r="AM56" i="1" s="1"/>
  <c r="Y56" i="1"/>
  <c r="AL56" i="1" s="1"/>
  <c r="U56" i="1"/>
  <c r="AK56" i="1" s="1"/>
  <c r="AG56" i="1"/>
  <c r="AN56" i="1" s="1"/>
  <c r="AC40" i="1"/>
  <c r="AM40" i="1" s="1"/>
  <c r="Y40" i="1"/>
  <c r="AL40" i="1" s="1"/>
  <c r="U40" i="1"/>
  <c r="AK40" i="1" s="1"/>
  <c r="AG40" i="1"/>
  <c r="AN40" i="1" s="1"/>
  <c r="AC24" i="1"/>
  <c r="AM24" i="1" s="1"/>
  <c r="Y24" i="1"/>
  <c r="AL24" i="1" s="1"/>
  <c r="U24" i="1"/>
  <c r="AK24" i="1" s="1"/>
  <c r="AG24" i="1"/>
  <c r="AN24" i="1" s="1"/>
  <c r="AC183" i="1"/>
  <c r="AM183" i="1" s="1"/>
  <c r="Y183" i="1"/>
  <c r="AL183" i="1" s="1"/>
  <c r="U183" i="1"/>
  <c r="AK183" i="1" s="1"/>
  <c r="AG183" i="1"/>
  <c r="AN183" i="1" s="1"/>
  <c r="Y174" i="1"/>
  <c r="AL174" i="1" s="1"/>
  <c r="U174" i="1"/>
  <c r="AK174" i="1" s="1"/>
  <c r="AG174" i="1"/>
  <c r="AN174" i="1" s="1"/>
  <c r="AC174" i="1"/>
  <c r="AM174" i="1" s="1"/>
  <c r="Y158" i="1"/>
  <c r="AL158" i="1" s="1"/>
  <c r="U158" i="1"/>
  <c r="AK158" i="1" s="1"/>
  <c r="AG158" i="1"/>
  <c r="AN158" i="1" s="1"/>
  <c r="AC158" i="1"/>
  <c r="AM158" i="1" s="1"/>
  <c r="Y181" i="1"/>
  <c r="AL181" i="1" s="1"/>
  <c r="U181" i="1"/>
  <c r="AK181" i="1" s="1"/>
  <c r="AG181" i="1"/>
  <c r="AN181" i="1" s="1"/>
  <c r="AC181" i="1"/>
  <c r="AM181" i="1" s="1"/>
  <c r="Y173" i="1"/>
  <c r="AL173" i="1" s="1"/>
  <c r="U173" i="1"/>
  <c r="AK173" i="1" s="1"/>
  <c r="AG173" i="1"/>
  <c r="AN173" i="1" s="1"/>
  <c r="AC173" i="1"/>
  <c r="AM173" i="1" s="1"/>
  <c r="Y165" i="1"/>
  <c r="AL165" i="1" s="1"/>
  <c r="U165" i="1"/>
  <c r="AK165" i="1" s="1"/>
  <c r="AG165" i="1"/>
  <c r="AN165" i="1" s="1"/>
  <c r="AC165" i="1"/>
  <c r="AM165" i="1" s="1"/>
  <c r="Y157" i="1"/>
  <c r="AL157" i="1" s="1"/>
  <c r="U157" i="1"/>
  <c r="AK157" i="1" s="1"/>
  <c r="AG157" i="1"/>
  <c r="AN157" i="1" s="1"/>
  <c r="AC157" i="1"/>
  <c r="AM157" i="1" s="1"/>
  <c r="Y149" i="1"/>
  <c r="AL149" i="1" s="1"/>
  <c r="U149" i="1"/>
  <c r="AK149" i="1" s="1"/>
  <c r="AG149" i="1"/>
  <c r="AN149" i="1" s="1"/>
  <c r="AC149" i="1"/>
  <c r="AM149" i="1" s="1"/>
  <c r="Y141" i="1"/>
  <c r="AL141" i="1" s="1"/>
  <c r="U141" i="1"/>
  <c r="AK141" i="1" s="1"/>
  <c r="AG141" i="1"/>
  <c r="AN141" i="1" s="1"/>
  <c r="AC141" i="1"/>
  <c r="AM141" i="1" s="1"/>
  <c r="Y133" i="1"/>
  <c r="AL133" i="1" s="1"/>
  <c r="U133" i="1"/>
  <c r="AK133" i="1" s="1"/>
  <c r="AG133" i="1"/>
  <c r="AN133" i="1" s="1"/>
  <c r="AC133" i="1"/>
  <c r="AM133" i="1" s="1"/>
  <c r="Y125" i="1"/>
  <c r="AL125" i="1" s="1"/>
  <c r="U125" i="1"/>
  <c r="AK125" i="1" s="1"/>
  <c r="AG125" i="1"/>
  <c r="AN125" i="1" s="1"/>
  <c r="AC125" i="1"/>
  <c r="AM125" i="1" s="1"/>
  <c r="Y117" i="1"/>
  <c r="AL117" i="1" s="1"/>
  <c r="U117" i="1"/>
  <c r="AK117" i="1" s="1"/>
  <c r="AG117" i="1"/>
  <c r="AN117" i="1" s="1"/>
  <c r="AC117" i="1"/>
  <c r="AM117" i="1" s="1"/>
  <c r="Y109" i="1"/>
  <c r="AL109" i="1" s="1"/>
  <c r="U109" i="1"/>
  <c r="AK109" i="1" s="1"/>
  <c r="AG109" i="1"/>
  <c r="AN109" i="1" s="1"/>
  <c r="AC109" i="1"/>
  <c r="AM109" i="1" s="1"/>
  <c r="Y101" i="1"/>
  <c r="AL101" i="1" s="1"/>
  <c r="U101" i="1"/>
  <c r="AK101" i="1" s="1"/>
  <c r="AG101" i="1"/>
  <c r="AN101" i="1" s="1"/>
  <c r="AC101" i="1"/>
  <c r="AM101" i="1" s="1"/>
  <c r="Y93" i="1"/>
  <c r="AL93" i="1" s="1"/>
  <c r="U93" i="1"/>
  <c r="AK93" i="1" s="1"/>
  <c r="AG93" i="1"/>
  <c r="AN93" i="1" s="1"/>
  <c r="AC93" i="1"/>
  <c r="AM93" i="1" s="1"/>
  <c r="Y85" i="1"/>
  <c r="AL85" i="1" s="1"/>
  <c r="U85" i="1"/>
  <c r="AK85" i="1" s="1"/>
  <c r="AG85" i="1"/>
  <c r="AN85" i="1" s="1"/>
  <c r="AC85" i="1"/>
  <c r="AM85" i="1" s="1"/>
  <c r="Y77" i="1"/>
  <c r="AL77" i="1" s="1"/>
  <c r="U77" i="1"/>
  <c r="AK77" i="1" s="1"/>
  <c r="AG77" i="1"/>
  <c r="AN77" i="1" s="1"/>
  <c r="AC77" i="1"/>
  <c r="AM77" i="1" s="1"/>
  <c r="Y69" i="1"/>
  <c r="AL69" i="1" s="1"/>
  <c r="U69" i="1"/>
  <c r="AK69" i="1" s="1"/>
  <c r="AG69" i="1"/>
  <c r="AN69" i="1" s="1"/>
  <c r="AC69" i="1"/>
  <c r="AM69" i="1" s="1"/>
  <c r="Y61" i="1"/>
  <c r="AL61" i="1" s="1"/>
  <c r="U61" i="1"/>
  <c r="AK61" i="1" s="1"/>
  <c r="AG61" i="1"/>
  <c r="AN61" i="1" s="1"/>
  <c r="AC61" i="1"/>
  <c r="AM61" i="1" s="1"/>
  <c r="Y53" i="1"/>
  <c r="AL53" i="1" s="1"/>
  <c r="U53" i="1"/>
  <c r="AK53" i="1" s="1"/>
  <c r="AG53" i="1"/>
  <c r="AN53" i="1" s="1"/>
  <c r="AC53" i="1"/>
  <c r="AM53" i="1" s="1"/>
  <c r="Y45" i="1"/>
  <c r="AL45" i="1" s="1"/>
  <c r="U45" i="1"/>
  <c r="AK45" i="1" s="1"/>
  <c r="AG45" i="1"/>
  <c r="AN45" i="1" s="1"/>
  <c r="AC45" i="1"/>
  <c r="AM45" i="1" s="1"/>
  <c r="Y37" i="1"/>
  <c r="AL37" i="1" s="1"/>
  <c r="U37" i="1"/>
  <c r="AK37" i="1" s="1"/>
  <c r="AG37" i="1"/>
  <c r="AN37" i="1" s="1"/>
  <c r="AC37" i="1"/>
  <c r="AM37" i="1" s="1"/>
  <c r="Y29" i="1"/>
  <c r="AL29" i="1" s="1"/>
  <c r="U29" i="1"/>
  <c r="AK29" i="1" s="1"/>
  <c r="AG29" i="1"/>
  <c r="AN29" i="1" s="1"/>
  <c r="AC29" i="1"/>
  <c r="AM29" i="1" s="1"/>
  <c r="Y21" i="1"/>
  <c r="AL21" i="1" s="1"/>
  <c r="U21" i="1"/>
  <c r="AK21" i="1" s="1"/>
  <c r="AG21" i="1"/>
  <c r="AN21" i="1" s="1"/>
  <c r="AC21" i="1"/>
  <c r="AM21" i="1" s="1"/>
  <c r="Y13" i="1"/>
  <c r="AL13" i="1" s="1"/>
  <c r="U13" i="1"/>
  <c r="AK13" i="1" s="1"/>
  <c r="AG13" i="1"/>
  <c r="AN13" i="1" s="1"/>
  <c r="AC13" i="1"/>
  <c r="AM13" i="1" s="1"/>
  <c r="U164" i="1"/>
  <c r="AK164" i="1" s="1"/>
  <c r="AG164" i="1"/>
  <c r="AN164" i="1" s="1"/>
  <c r="AC164" i="1"/>
  <c r="AM164" i="1" s="1"/>
  <c r="Y164" i="1"/>
  <c r="AL164" i="1" s="1"/>
  <c r="U132" i="1"/>
  <c r="AK132" i="1" s="1"/>
  <c r="AG132" i="1"/>
  <c r="AN132" i="1" s="1"/>
  <c r="AC132" i="1"/>
  <c r="AM132" i="1" s="1"/>
  <c r="Y132" i="1"/>
  <c r="AL132" i="1" s="1"/>
  <c r="U108" i="1"/>
  <c r="AK108" i="1" s="1"/>
  <c r="AG108" i="1"/>
  <c r="AN108" i="1" s="1"/>
  <c r="AC108" i="1"/>
  <c r="AM108" i="1" s="1"/>
  <c r="Y108" i="1"/>
  <c r="AL108" i="1" s="1"/>
  <c r="U84" i="1"/>
  <c r="AK84" i="1" s="1"/>
  <c r="AG84" i="1"/>
  <c r="AN84" i="1" s="1"/>
  <c r="AC84" i="1"/>
  <c r="AM84" i="1" s="1"/>
  <c r="Y84" i="1"/>
  <c r="AL84" i="1" s="1"/>
  <c r="U60" i="1"/>
  <c r="AK60" i="1" s="1"/>
  <c r="AG60" i="1"/>
  <c r="AN60" i="1" s="1"/>
  <c r="AC60" i="1"/>
  <c r="AM60" i="1" s="1"/>
  <c r="Y60" i="1"/>
  <c r="AL60" i="1" s="1"/>
  <c r="U36" i="1"/>
  <c r="AK36" i="1" s="1"/>
  <c r="AG36" i="1"/>
  <c r="AN36" i="1" s="1"/>
  <c r="AC36" i="1"/>
  <c r="AM36" i="1" s="1"/>
  <c r="Y36" i="1"/>
  <c r="AL36" i="1" s="1"/>
  <c r="U20" i="1"/>
  <c r="AK20" i="1" s="1"/>
  <c r="AG20" i="1"/>
  <c r="AN20" i="1" s="1"/>
  <c r="AC20" i="1"/>
  <c r="AM20" i="1" s="1"/>
  <c r="Y20" i="1"/>
  <c r="AL20" i="1" s="1"/>
  <c r="AG171" i="1"/>
  <c r="AN171" i="1" s="1"/>
  <c r="AC171" i="1"/>
  <c r="AM171" i="1" s="1"/>
  <c r="Y171" i="1"/>
  <c r="AL171" i="1" s="1"/>
  <c r="U171" i="1"/>
  <c r="AK171" i="1" s="1"/>
  <c r="AG163" i="1"/>
  <c r="AN163" i="1" s="1"/>
  <c r="AC163" i="1"/>
  <c r="AM163" i="1" s="1"/>
  <c r="Y163" i="1"/>
  <c r="AL163" i="1" s="1"/>
  <c r="U163" i="1"/>
  <c r="AK163" i="1" s="1"/>
  <c r="AG155" i="1"/>
  <c r="AN155" i="1" s="1"/>
  <c r="AC155" i="1"/>
  <c r="AM155" i="1" s="1"/>
  <c r="Y155" i="1"/>
  <c r="AL155" i="1" s="1"/>
  <c r="U155" i="1"/>
  <c r="AK155" i="1" s="1"/>
  <c r="AG147" i="1"/>
  <c r="AN147" i="1" s="1"/>
  <c r="AC147" i="1"/>
  <c r="AM147" i="1" s="1"/>
  <c r="Y147" i="1"/>
  <c r="AL147" i="1" s="1"/>
  <c r="U147" i="1"/>
  <c r="AK147" i="1" s="1"/>
  <c r="AG139" i="1"/>
  <c r="AN139" i="1" s="1"/>
  <c r="AC139" i="1"/>
  <c r="AM139" i="1" s="1"/>
  <c r="Y139" i="1"/>
  <c r="AL139" i="1" s="1"/>
  <c r="U139" i="1"/>
  <c r="AK139" i="1" s="1"/>
  <c r="AG131" i="1"/>
  <c r="AN131" i="1" s="1"/>
  <c r="AC131" i="1"/>
  <c r="AM131" i="1" s="1"/>
  <c r="Y131" i="1"/>
  <c r="AL131" i="1" s="1"/>
  <c r="U131" i="1"/>
  <c r="AK131" i="1" s="1"/>
  <c r="AG123" i="1"/>
  <c r="AN123" i="1" s="1"/>
  <c r="AC123" i="1"/>
  <c r="AM123" i="1" s="1"/>
  <c r="Y123" i="1"/>
  <c r="AL123" i="1" s="1"/>
  <c r="U123" i="1"/>
  <c r="AK123" i="1" s="1"/>
  <c r="AG115" i="1"/>
  <c r="AN115" i="1" s="1"/>
  <c r="AC115" i="1"/>
  <c r="AM115" i="1" s="1"/>
  <c r="Y115" i="1"/>
  <c r="AL115" i="1" s="1"/>
  <c r="U115" i="1"/>
  <c r="AK115" i="1" s="1"/>
  <c r="AG107" i="1"/>
  <c r="AN107" i="1" s="1"/>
  <c r="AC107" i="1"/>
  <c r="AM107" i="1" s="1"/>
  <c r="Y107" i="1"/>
  <c r="AL107" i="1" s="1"/>
  <c r="U107" i="1"/>
  <c r="AK107" i="1" s="1"/>
  <c r="AG99" i="1"/>
  <c r="AN99" i="1" s="1"/>
  <c r="AC99" i="1"/>
  <c r="AM99" i="1" s="1"/>
  <c r="Y99" i="1"/>
  <c r="AL99" i="1" s="1"/>
  <c r="U99" i="1"/>
  <c r="AK99" i="1" s="1"/>
  <c r="AG91" i="1"/>
  <c r="AN91" i="1" s="1"/>
  <c r="AC91" i="1"/>
  <c r="AM91" i="1" s="1"/>
  <c r="Y91" i="1"/>
  <c r="AL91" i="1" s="1"/>
  <c r="U91" i="1"/>
  <c r="AK91" i="1" s="1"/>
  <c r="AG83" i="1"/>
  <c r="AN83" i="1" s="1"/>
  <c r="AC83" i="1"/>
  <c r="AM83" i="1" s="1"/>
  <c r="Y83" i="1"/>
  <c r="AL83" i="1" s="1"/>
  <c r="U83" i="1"/>
  <c r="AK83" i="1" s="1"/>
  <c r="AG75" i="1"/>
  <c r="AN75" i="1" s="1"/>
  <c r="AC75" i="1"/>
  <c r="AM75" i="1" s="1"/>
  <c r="Y75" i="1"/>
  <c r="AL75" i="1" s="1"/>
  <c r="U75" i="1"/>
  <c r="AK75" i="1" s="1"/>
  <c r="AG67" i="1"/>
  <c r="AN67" i="1" s="1"/>
  <c r="AC67" i="1"/>
  <c r="AM67" i="1" s="1"/>
  <c r="Y67" i="1"/>
  <c r="AL67" i="1" s="1"/>
  <c r="U67" i="1"/>
  <c r="AK67" i="1" s="1"/>
  <c r="AG59" i="1"/>
  <c r="AN59" i="1" s="1"/>
  <c r="AC59" i="1"/>
  <c r="AM59" i="1" s="1"/>
  <c r="Y59" i="1"/>
  <c r="AL59" i="1" s="1"/>
  <c r="U59" i="1"/>
  <c r="AK59" i="1" s="1"/>
  <c r="AG51" i="1"/>
  <c r="AN51" i="1" s="1"/>
  <c r="AC51" i="1"/>
  <c r="AM51" i="1" s="1"/>
  <c r="Y51" i="1"/>
  <c r="AL51" i="1" s="1"/>
  <c r="U51" i="1"/>
  <c r="AK51" i="1" s="1"/>
  <c r="AG43" i="1"/>
  <c r="AN43" i="1" s="1"/>
  <c r="AC43" i="1"/>
  <c r="AM43" i="1" s="1"/>
  <c r="Y43" i="1"/>
  <c r="AL43" i="1" s="1"/>
  <c r="U43" i="1"/>
  <c r="AK43" i="1" s="1"/>
  <c r="AG35" i="1"/>
  <c r="AN35" i="1" s="1"/>
  <c r="AC35" i="1"/>
  <c r="AM35" i="1" s="1"/>
  <c r="Y35" i="1"/>
  <c r="AL35" i="1" s="1"/>
  <c r="U35" i="1"/>
  <c r="AK35" i="1" s="1"/>
  <c r="AG27" i="1"/>
  <c r="AN27" i="1" s="1"/>
  <c r="AC27" i="1"/>
  <c r="AM27" i="1" s="1"/>
  <c r="Y27" i="1"/>
  <c r="AL27" i="1" s="1"/>
  <c r="U27" i="1"/>
  <c r="AK27" i="1" s="1"/>
  <c r="AG19" i="1"/>
  <c r="AN19" i="1" s="1"/>
  <c r="AC19" i="1"/>
  <c r="AM19" i="1" s="1"/>
  <c r="Y19" i="1"/>
  <c r="AL19" i="1" s="1"/>
  <c r="U19" i="1"/>
  <c r="AK19" i="1" s="1"/>
  <c r="AG11" i="1"/>
  <c r="AN11" i="1" s="1"/>
  <c r="AC11" i="1"/>
  <c r="AM11" i="1" s="1"/>
  <c r="Y11" i="1"/>
  <c r="AL11" i="1" s="1"/>
  <c r="U11" i="1"/>
  <c r="AK11" i="1" s="1"/>
  <c r="U172" i="1"/>
  <c r="AK172" i="1" s="1"/>
  <c r="AG172" i="1"/>
  <c r="AN172" i="1" s="1"/>
  <c r="AC172" i="1"/>
  <c r="AM172" i="1" s="1"/>
  <c r="Y172" i="1"/>
  <c r="AL172" i="1" s="1"/>
  <c r="U148" i="1"/>
  <c r="AK148" i="1" s="1"/>
  <c r="AG148" i="1"/>
  <c r="AN148" i="1" s="1"/>
  <c r="AC148" i="1"/>
  <c r="AM148" i="1" s="1"/>
  <c r="Y148" i="1"/>
  <c r="AL148" i="1" s="1"/>
  <c r="U124" i="1"/>
  <c r="AK124" i="1" s="1"/>
  <c r="G14" i="13" s="1"/>
  <c r="Y11" i="13" s="1"/>
  <c r="AG124" i="1"/>
  <c r="AN124" i="1" s="1"/>
  <c r="AC124" i="1"/>
  <c r="AM124" i="1" s="1"/>
  <c r="Y124" i="1"/>
  <c r="AL124" i="1" s="1"/>
  <c r="U100" i="1"/>
  <c r="AK100" i="1" s="1"/>
  <c r="X43" i="10" s="1"/>
  <c r="AG100" i="1"/>
  <c r="AN100" i="1" s="1"/>
  <c r="AC100" i="1"/>
  <c r="AM100" i="1" s="1"/>
  <c r="Y100" i="1"/>
  <c r="AL100" i="1" s="1"/>
  <c r="U76" i="1"/>
  <c r="AK76" i="1" s="1"/>
  <c r="AG76" i="1"/>
  <c r="AN76" i="1" s="1"/>
  <c r="AC76" i="1"/>
  <c r="AM76" i="1" s="1"/>
  <c r="Y76" i="1"/>
  <c r="AL76" i="1" s="1"/>
  <c r="U52" i="1"/>
  <c r="AK52" i="1" s="1"/>
  <c r="AG52" i="1"/>
  <c r="AN52" i="1" s="1"/>
  <c r="AC52" i="1"/>
  <c r="AM52" i="1" s="1"/>
  <c r="Y52" i="1"/>
  <c r="AL52" i="1" s="1"/>
  <c r="U28" i="1"/>
  <c r="AK28" i="1" s="1"/>
  <c r="AG28" i="1"/>
  <c r="AN28" i="1" s="1"/>
  <c r="AC28" i="1"/>
  <c r="AM28" i="1" s="1"/>
  <c r="Y28" i="1"/>
  <c r="AL28" i="1" s="1"/>
  <c r="AG179" i="1"/>
  <c r="AN179" i="1" s="1"/>
  <c r="AC179" i="1"/>
  <c r="AM179" i="1" s="1"/>
  <c r="Y179" i="1"/>
  <c r="AL179" i="1" s="1"/>
  <c r="U179" i="1"/>
  <c r="AK179" i="1" s="1"/>
  <c r="AG170" i="1"/>
  <c r="AN170" i="1" s="1"/>
  <c r="AC170" i="1"/>
  <c r="AM170" i="1" s="1"/>
  <c r="Y170" i="1"/>
  <c r="AL170" i="1" s="1"/>
  <c r="U170" i="1"/>
  <c r="AK170" i="1" s="1"/>
  <c r="AG154" i="1"/>
  <c r="AN154" i="1" s="1"/>
  <c r="AC154" i="1"/>
  <c r="AM154" i="1" s="1"/>
  <c r="Y154" i="1"/>
  <c r="AL154" i="1" s="1"/>
  <c r="U154" i="1"/>
  <c r="AK154" i="1" s="1"/>
  <c r="AG146" i="1"/>
  <c r="AN146" i="1" s="1"/>
  <c r="AC146" i="1"/>
  <c r="AM146" i="1" s="1"/>
  <c r="Y146" i="1"/>
  <c r="AL146" i="1" s="1"/>
  <c r="U146" i="1"/>
  <c r="AK146" i="1" s="1"/>
  <c r="Y2" i="19" s="1"/>
  <c r="AB11" i="19" s="1"/>
  <c r="AG138" i="1"/>
  <c r="AN138" i="1" s="1"/>
  <c r="AC138" i="1"/>
  <c r="AM138" i="1" s="1"/>
  <c r="Y138" i="1"/>
  <c r="AL138" i="1" s="1"/>
  <c r="U138" i="1"/>
  <c r="AK138" i="1" s="1"/>
  <c r="AG130" i="1"/>
  <c r="AN130" i="1" s="1"/>
  <c r="AC130" i="1"/>
  <c r="AM130" i="1" s="1"/>
  <c r="Y130" i="1"/>
  <c r="AL130" i="1" s="1"/>
  <c r="U130" i="1"/>
  <c r="AK130" i="1" s="1"/>
  <c r="AG122" i="1"/>
  <c r="AN122" i="1" s="1"/>
  <c r="AC122" i="1"/>
  <c r="AM122" i="1" s="1"/>
  <c r="Y122" i="1"/>
  <c r="AL122" i="1" s="1"/>
  <c r="U122" i="1"/>
  <c r="AK122" i="1" s="1"/>
  <c r="AG114" i="1"/>
  <c r="AN114" i="1" s="1"/>
  <c r="AC114" i="1"/>
  <c r="AM114" i="1" s="1"/>
  <c r="Y114" i="1"/>
  <c r="AL114" i="1" s="1"/>
  <c r="U114" i="1"/>
  <c r="AK114" i="1" s="1"/>
  <c r="AG106" i="1"/>
  <c r="AN106" i="1" s="1"/>
  <c r="AC106" i="1"/>
  <c r="AM106" i="1" s="1"/>
  <c r="Y106" i="1"/>
  <c r="AL106" i="1" s="1"/>
  <c r="U106" i="1"/>
  <c r="AK106" i="1" s="1"/>
  <c r="X43" i="19" s="1"/>
  <c r="AG98" i="1"/>
  <c r="AN98" i="1" s="1"/>
  <c r="AC98" i="1"/>
  <c r="AM98" i="1" s="1"/>
  <c r="Y98" i="1"/>
  <c r="AL98" i="1" s="1"/>
  <c r="U98" i="1"/>
  <c r="AK98" i="1" s="1"/>
  <c r="AG90" i="1"/>
  <c r="AN90" i="1" s="1"/>
  <c r="AC90" i="1"/>
  <c r="AM90" i="1" s="1"/>
  <c r="Y90" i="1"/>
  <c r="AL90" i="1" s="1"/>
  <c r="U90" i="1"/>
  <c r="AK90" i="1" s="1"/>
  <c r="AG82" i="1"/>
  <c r="AN82" i="1" s="1"/>
  <c r="AC82" i="1"/>
  <c r="AM82" i="1" s="1"/>
  <c r="Y82" i="1"/>
  <c r="AL82" i="1" s="1"/>
  <c r="U82" i="1"/>
  <c r="AK82" i="1" s="1"/>
  <c r="AG74" i="1"/>
  <c r="AN74" i="1" s="1"/>
  <c r="AC74" i="1"/>
  <c r="AM74" i="1" s="1"/>
  <c r="Y74" i="1"/>
  <c r="AL74" i="1" s="1"/>
  <c r="U74" i="1"/>
  <c r="AK74" i="1" s="1"/>
  <c r="AG66" i="1"/>
  <c r="AN66" i="1" s="1"/>
  <c r="AC66" i="1"/>
  <c r="AM66" i="1" s="1"/>
  <c r="Y66" i="1"/>
  <c r="AL66" i="1" s="1"/>
  <c r="U66" i="1"/>
  <c r="AK66" i="1" s="1"/>
  <c r="AG58" i="1"/>
  <c r="AN58" i="1" s="1"/>
  <c r="AC58" i="1"/>
  <c r="AM58" i="1" s="1"/>
  <c r="Y58" i="1"/>
  <c r="AL58" i="1" s="1"/>
  <c r="U58" i="1"/>
  <c r="AK58" i="1" s="1"/>
  <c r="AG50" i="1"/>
  <c r="AN50" i="1" s="1"/>
  <c r="AC50" i="1"/>
  <c r="AM50" i="1" s="1"/>
  <c r="Y50" i="1"/>
  <c r="AL50" i="1" s="1"/>
  <c r="U50" i="1"/>
  <c r="AK50" i="1" s="1"/>
  <c r="AG42" i="1"/>
  <c r="AN42" i="1" s="1"/>
  <c r="AC42" i="1"/>
  <c r="AM42" i="1" s="1"/>
  <c r="Y42" i="1"/>
  <c r="AL42" i="1" s="1"/>
  <c r="U42" i="1"/>
  <c r="AK42" i="1" s="1"/>
  <c r="AG34" i="1"/>
  <c r="AN34" i="1" s="1"/>
  <c r="AC34" i="1"/>
  <c r="AM34" i="1" s="1"/>
  <c r="Y34" i="1"/>
  <c r="AL34" i="1" s="1"/>
  <c r="U34" i="1"/>
  <c r="AK34" i="1" s="1"/>
  <c r="AG26" i="1"/>
  <c r="AN26" i="1" s="1"/>
  <c r="AC26" i="1"/>
  <c r="AM26" i="1" s="1"/>
  <c r="Y26" i="1"/>
  <c r="AL26" i="1" s="1"/>
  <c r="U26" i="1"/>
  <c r="AK26" i="1" s="1"/>
  <c r="AG18" i="1"/>
  <c r="AN18" i="1" s="1"/>
  <c r="AC18" i="1"/>
  <c r="AM18" i="1" s="1"/>
  <c r="Y18" i="1"/>
  <c r="AL18" i="1" s="1"/>
  <c r="U18" i="1"/>
  <c r="AK18" i="1" s="1"/>
  <c r="AG10" i="1"/>
  <c r="AN10" i="1" s="1"/>
  <c r="AC10" i="1"/>
  <c r="AM10" i="1" s="1"/>
  <c r="Y10" i="1"/>
  <c r="AL10" i="1" s="1"/>
  <c r="U10" i="1"/>
  <c r="AK10" i="1" s="1"/>
  <c r="U180" i="1"/>
  <c r="AK180" i="1" s="1"/>
  <c r="AG180" i="1"/>
  <c r="AN180" i="1" s="1"/>
  <c r="AC180" i="1"/>
  <c r="AM180" i="1" s="1"/>
  <c r="Y180" i="1"/>
  <c r="AL180" i="1" s="1"/>
  <c r="U156" i="1"/>
  <c r="AK156" i="1" s="1"/>
  <c r="AG156" i="1"/>
  <c r="AN156" i="1" s="1"/>
  <c r="AC156" i="1"/>
  <c r="AM156" i="1" s="1"/>
  <c r="Y156" i="1"/>
  <c r="AL156" i="1" s="1"/>
  <c r="U140" i="1"/>
  <c r="AK140" i="1" s="1"/>
  <c r="AG140" i="1"/>
  <c r="AN140" i="1" s="1"/>
  <c r="AC140" i="1"/>
  <c r="AM140" i="1" s="1"/>
  <c r="Y140" i="1"/>
  <c r="AL140" i="1" s="1"/>
  <c r="U116" i="1"/>
  <c r="AK116" i="1" s="1"/>
  <c r="AG116" i="1"/>
  <c r="AN116" i="1" s="1"/>
  <c r="AC116" i="1"/>
  <c r="AM116" i="1" s="1"/>
  <c r="Y116" i="1"/>
  <c r="AL116" i="1" s="1"/>
  <c r="U92" i="1"/>
  <c r="AK92" i="1" s="1"/>
  <c r="AG92" i="1"/>
  <c r="AN92" i="1" s="1"/>
  <c r="AC92" i="1"/>
  <c r="AM92" i="1" s="1"/>
  <c r="Y92" i="1"/>
  <c r="AL92" i="1" s="1"/>
  <c r="U68" i="1"/>
  <c r="AK68" i="1" s="1"/>
  <c r="AG68" i="1"/>
  <c r="AN68" i="1" s="1"/>
  <c r="AC68" i="1"/>
  <c r="AM68" i="1" s="1"/>
  <c r="Y68" i="1"/>
  <c r="AL68" i="1" s="1"/>
  <c r="U44" i="1"/>
  <c r="AK44" i="1" s="1"/>
  <c r="AG44" i="1"/>
  <c r="AN44" i="1" s="1"/>
  <c r="AC44" i="1"/>
  <c r="AM44" i="1" s="1"/>
  <c r="Y44" i="1"/>
  <c r="AL44" i="1" s="1"/>
  <c r="U12" i="1"/>
  <c r="AK12" i="1" s="1"/>
  <c r="AG12" i="1"/>
  <c r="AN12" i="1" s="1"/>
  <c r="AC12" i="1"/>
  <c r="AM12" i="1" s="1"/>
  <c r="Y12" i="1"/>
  <c r="AL12" i="1" s="1"/>
  <c r="AG178" i="1"/>
  <c r="AN178" i="1" s="1"/>
  <c r="AC178" i="1"/>
  <c r="AM178" i="1" s="1"/>
  <c r="Y178" i="1"/>
  <c r="AL178" i="1" s="1"/>
  <c r="U178" i="1"/>
  <c r="AK178" i="1" s="1"/>
  <c r="AG162" i="1"/>
  <c r="AN162" i="1" s="1"/>
  <c r="AC162" i="1"/>
  <c r="AM162" i="1" s="1"/>
  <c r="Y162" i="1"/>
  <c r="AL162" i="1" s="1"/>
  <c r="U162" i="1"/>
  <c r="AK162" i="1" s="1"/>
  <c r="AG177" i="1"/>
  <c r="AN177" i="1" s="1"/>
  <c r="AC177" i="1"/>
  <c r="AM177" i="1" s="1"/>
  <c r="Y177" i="1"/>
  <c r="AL177" i="1" s="1"/>
  <c r="U177" i="1"/>
  <c r="AK177" i="1" s="1"/>
  <c r="AG169" i="1"/>
  <c r="AN169" i="1" s="1"/>
  <c r="AC169" i="1"/>
  <c r="AM169" i="1" s="1"/>
  <c r="Y169" i="1"/>
  <c r="AL169" i="1" s="1"/>
  <c r="U169" i="1"/>
  <c r="AK169" i="1" s="1"/>
  <c r="AG161" i="1"/>
  <c r="AN161" i="1" s="1"/>
  <c r="AC161" i="1"/>
  <c r="AM161" i="1" s="1"/>
  <c r="Y161" i="1"/>
  <c r="AL161" i="1" s="1"/>
  <c r="U161" i="1"/>
  <c r="AK161" i="1" s="1"/>
  <c r="AG153" i="1"/>
  <c r="AN153" i="1" s="1"/>
  <c r="AC153" i="1"/>
  <c r="AM153" i="1" s="1"/>
  <c r="Y153" i="1"/>
  <c r="AL153" i="1" s="1"/>
  <c r="U153" i="1"/>
  <c r="AK153" i="1" s="1"/>
  <c r="AG145" i="1"/>
  <c r="AN145" i="1" s="1"/>
  <c r="AC145" i="1"/>
  <c r="AM145" i="1" s="1"/>
  <c r="Y145" i="1"/>
  <c r="AL145" i="1" s="1"/>
  <c r="U145" i="1"/>
  <c r="AK145" i="1" s="1"/>
  <c r="AG137" i="1"/>
  <c r="AN137" i="1" s="1"/>
  <c r="AC137" i="1"/>
  <c r="AM137" i="1" s="1"/>
  <c r="Y137" i="1"/>
  <c r="AL137" i="1" s="1"/>
  <c r="U137" i="1"/>
  <c r="AK137" i="1" s="1"/>
  <c r="AG129" i="1"/>
  <c r="AN129" i="1" s="1"/>
  <c r="AC129" i="1"/>
  <c r="AM129" i="1" s="1"/>
  <c r="Y129" i="1"/>
  <c r="AL129" i="1" s="1"/>
  <c r="U129" i="1"/>
  <c r="AK129" i="1" s="1"/>
  <c r="AG121" i="1"/>
  <c r="AN121" i="1" s="1"/>
  <c r="AC121" i="1"/>
  <c r="AM121" i="1" s="1"/>
  <c r="Y121" i="1"/>
  <c r="AL121" i="1" s="1"/>
  <c r="U121" i="1"/>
  <c r="AK121" i="1" s="1"/>
  <c r="AG113" i="1"/>
  <c r="AN113" i="1" s="1"/>
  <c r="AC113" i="1"/>
  <c r="AM113" i="1" s="1"/>
  <c r="Y113" i="1"/>
  <c r="AL113" i="1" s="1"/>
  <c r="U113" i="1"/>
  <c r="AK113" i="1" s="1"/>
  <c r="AG105" i="1"/>
  <c r="AN105" i="1" s="1"/>
  <c r="AC105" i="1"/>
  <c r="AM105" i="1" s="1"/>
  <c r="Y105" i="1"/>
  <c r="AL105" i="1" s="1"/>
  <c r="U105" i="1"/>
  <c r="AK105" i="1" s="1"/>
  <c r="AG97" i="1"/>
  <c r="AN97" i="1" s="1"/>
  <c r="AC97" i="1"/>
  <c r="AM97" i="1" s="1"/>
  <c r="Y97" i="1"/>
  <c r="AL97" i="1" s="1"/>
  <c r="U97" i="1"/>
  <c r="AK97" i="1" s="1"/>
  <c r="AG89" i="1"/>
  <c r="AN89" i="1" s="1"/>
  <c r="AC89" i="1"/>
  <c r="AM89" i="1" s="1"/>
  <c r="Y89" i="1"/>
  <c r="AL89" i="1" s="1"/>
  <c r="U89" i="1"/>
  <c r="AK89" i="1" s="1"/>
  <c r="AG81" i="1"/>
  <c r="AN81" i="1" s="1"/>
  <c r="AC81" i="1"/>
  <c r="AM81" i="1" s="1"/>
  <c r="Y81" i="1"/>
  <c r="AL81" i="1" s="1"/>
  <c r="U81" i="1"/>
  <c r="AK81" i="1" s="1"/>
  <c r="AG73" i="1"/>
  <c r="AN73" i="1" s="1"/>
  <c r="AC73" i="1"/>
  <c r="AM73" i="1" s="1"/>
  <c r="Y73" i="1"/>
  <c r="AL73" i="1" s="1"/>
  <c r="U73" i="1"/>
  <c r="AK73" i="1" s="1"/>
  <c r="AG65" i="1"/>
  <c r="AN65" i="1" s="1"/>
  <c r="AC65" i="1"/>
  <c r="AM65" i="1" s="1"/>
  <c r="Y65" i="1"/>
  <c r="AL65" i="1" s="1"/>
  <c r="U65" i="1"/>
  <c r="AK65" i="1" s="1"/>
  <c r="AG57" i="1"/>
  <c r="AN57" i="1" s="1"/>
  <c r="AC57" i="1"/>
  <c r="AM57" i="1" s="1"/>
  <c r="Y57" i="1"/>
  <c r="AL57" i="1" s="1"/>
  <c r="U57" i="1"/>
  <c r="AK57" i="1" s="1"/>
  <c r="AG49" i="1"/>
  <c r="AN49" i="1" s="1"/>
  <c r="AC49" i="1"/>
  <c r="AM49" i="1" s="1"/>
  <c r="Y49" i="1"/>
  <c r="AL49" i="1" s="1"/>
  <c r="U49" i="1"/>
  <c r="AK49" i="1" s="1"/>
  <c r="AG41" i="1"/>
  <c r="AN41" i="1" s="1"/>
  <c r="AC41" i="1"/>
  <c r="AM41" i="1" s="1"/>
  <c r="Y41" i="1"/>
  <c r="AL41" i="1" s="1"/>
  <c r="U41" i="1"/>
  <c r="AK41" i="1" s="1"/>
  <c r="AG33" i="1"/>
  <c r="AN33" i="1" s="1"/>
  <c r="AC33" i="1"/>
  <c r="AM33" i="1" s="1"/>
  <c r="Y33" i="1"/>
  <c r="AL33" i="1" s="1"/>
  <c r="U33" i="1"/>
  <c r="AK33" i="1" s="1"/>
  <c r="AG25" i="1"/>
  <c r="AN25" i="1" s="1"/>
  <c r="AC25" i="1"/>
  <c r="AM25" i="1" s="1"/>
  <c r="Y25" i="1"/>
  <c r="AL25" i="1" s="1"/>
  <c r="U25" i="1"/>
  <c r="AK25" i="1" s="1"/>
  <c r="AG17" i="1"/>
  <c r="AN17" i="1" s="1"/>
  <c r="AC17" i="1"/>
  <c r="AM17" i="1" s="1"/>
  <c r="Y17" i="1"/>
  <c r="AL17" i="1" s="1"/>
  <c r="U17" i="1"/>
  <c r="AK17" i="1" s="1"/>
  <c r="AG9" i="1"/>
  <c r="AN9" i="1" s="1"/>
  <c r="AC9" i="1"/>
  <c r="AM9" i="1" s="1"/>
  <c r="Y9" i="1"/>
  <c r="AL9" i="1" s="1"/>
  <c r="U9" i="1"/>
  <c r="AK9" i="1" s="1"/>
  <c r="AC160" i="1"/>
  <c r="AM160" i="1" s="1"/>
  <c r="Y160" i="1"/>
  <c r="AL160" i="1" s="1"/>
  <c r="U160" i="1"/>
  <c r="AK160" i="1" s="1"/>
  <c r="AG160" i="1"/>
  <c r="AN160" i="1" s="1"/>
  <c r="AC136" i="1"/>
  <c r="AM136" i="1" s="1"/>
  <c r="Y136" i="1"/>
  <c r="AL136" i="1" s="1"/>
  <c r="U136" i="1"/>
  <c r="AK136" i="1" s="1"/>
  <c r="AG136" i="1"/>
  <c r="AN136" i="1" s="1"/>
  <c r="AC112" i="1"/>
  <c r="AM112" i="1" s="1"/>
  <c r="Y112" i="1"/>
  <c r="AL112" i="1" s="1"/>
  <c r="U112" i="1"/>
  <c r="AK112" i="1" s="1"/>
  <c r="AG112" i="1"/>
  <c r="AN112" i="1" s="1"/>
  <c r="AC88" i="1"/>
  <c r="AM88" i="1" s="1"/>
  <c r="Y88" i="1"/>
  <c r="AL88" i="1" s="1"/>
  <c r="U88" i="1"/>
  <c r="AK88" i="1" s="1"/>
  <c r="AG88" i="1"/>
  <c r="AN88" i="1" s="1"/>
  <c r="AC64" i="1"/>
  <c r="AM64" i="1" s="1"/>
  <c r="Y64" i="1"/>
  <c r="AL64" i="1" s="1"/>
  <c r="U64" i="1"/>
  <c r="AK64" i="1" s="1"/>
  <c r="AG64" i="1"/>
  <c r="AN64" i="1" s="1"/>
  <c r="AC32" i="1"/>
  <c r="AM32" i="1" s="1"/>
  <c r="Y32" i="1"/>
  <c r="AL32" i="1" s="1"/>
  <c r="U32" i="1"/>
  <c r="AK32" i="1" s="1"/>
  <c r="AG32" i="1"/>
  <c r="AN32" i="1" s="1"/>
  <c r="AC8" i="1"/>
  <c r="AM8" i="1" s="1"/>
  <c r="Y8" i="1"/>
  <c r="AL8" i="1" s="1"/>
  <c r="U8" i="1"/>
  <c r="AK8" i="1" s="1"/>
  <c r="AG8" i="1"/>
  <c r="AN8" i="1" s="1"/>
  <c r="AC175" i="1"/>
  <c r="AM175" i="1" s="1"/>
  <c r="Y175" i="1"/>
  <c r="AL175" i="1" s="1"/>
  <c r="U175" i="1"/>
  <c r="AK175" i="1" s="1"/>
  <c r="AG175" i="1"/>
  <c r="AN175" i="1" s="1"/>
  <c r="AC167" i="1"/>
  <c r="AM167" i="1" s="1"/>
  <c r="Y167" i="1"/>
  <c r="AL167" i="1" s="1"/>
  <c r="U167" i="1"/>
  <c r="AK167" i="1" s="1"/>
  <c r="AG167" i="1"/>
  <c r="AN167" i="1" s="1"/>
  <c r="AC159" i="1"/>
  <c r="AM159" i="1" s="1"/>
  <c r="Y159" i="1"/>
  <c r="AL159" i="1" s="1"/>
  <c r="U159" i="1"/>
  <c r="AK159" i="1" s="1"/>
  <c r="AG159" i="1"/>
  <c r="AN159" i="1" s="1"/>
  <c r="AC151" i="1"/>
  <c r="AM151" i="1" s="1"/>
  <c r="Y151" i="1"/>
  <c r="AL151" i="1" s="1"/>
  <c r="U151" i="1"/>
  <c r="AK151" i="1" s="1"/>
  <c r="AG151" i="1"/>
  <c r="AN151" i="1" s="1"/>
  <c r="AC143" i="1"/>
  <c r="AM143" i="1" s="1"/>
  <c r="Y143" i="1"/>
  <c r="AL143" i="1" s="1"/>
  <c r="U143" i="1"/>
  <c r="AK143" i="1" s="1"/>
  <c r="AG143" i="1"/>
  <c r="AN143" i="1" s="1"/>
  <c r="AC135" i="1"/>
  <c r="AM135" i="1" s="1"/>
  <c r="Y135" i="1"/>
  <c r="AL135" i="1" s="1"/>
  <c r="U135" i="1"/>
  <c r="AK135" i="1" s="1"/>
  <c r="AG135" i="1"/>
  <c r="AN135" i="1" s="1"/>
  <c r="AC127" i="1"/>
  <c r="AM127" i="1" s="1"/>
  <c r="Y127" i="1"/>
  <c r="AL127" i="1" s="1"/>
  <c r="U127" i="1"/>
  <c r="AK127" i="1" s="1"/>
  <c r="AG127" i="1"/>
  <c r="AN127" i="1" s="1"/>
  <c r="AC119" i="1"/>
  <c r="AM119" i="1" s="1"/>
  <c r="Y119" i="1"/>
  <c r="AL119" i="1" s="1"/>
  <c r="U119" i="1"/>
  <c r="AK119" i="1" s="1"/>
  <c r="AG119" i="1"/>
  <c r="AN119" i="1" s="1"/>
  <c r="AC111" i="1"/>
  <c r="AM111" i="1" s="1"/>
  <c r="Y111" i="1"/>
  <c r="AL111" i="1" s="1"/>
  <c r="U111" i="1"/>
  <c r="AK111" i="1" s="1"/>
  <c r="AG111" i="1"/>
  <c r="AN111" i="1" s="1"/>
  <c r="AC103" i="1"/>
  <c r="AM103" i="1" s="1"/>
  <c r="Y103" i="1"/>
  <c r="AL103" i="1" s="1"/>
  <c r="U103" i="1"/>
  <c r="AK103" i="1" s="1"/>
  <c r="AG103" i="1"/>
  <c r="AN103" i="1" s="1"/>
  <c r="AC95" i="1"/>
  <c r="AM95" i="1" s="1"/>
  <c r="Y95" i="1"/>
  <c r="AL95" i="1" s="1"/>
  <c r="U95" i="1"/>
  <c r="AK95" i="1" s="1"/>
  <c r="AG95" i="1"/>
  <c r="AN95" i="1" s="1"/>
  <c r="AC87" i="1"/>
  <c r="AM87" i="1" s="1"/>
  <c r="Y87" i="1"/>
  <c r="AL87" i="1" s="1"/>
  <c r="U87" i="1"/>
  <c r="AK87" i="1" s="1"/>
  <c r="AG87" i="1"/>
  <c r="AN87" i="1" s="1"/>
  <c r="AC79" i="1"/>
  <c r="AM79" i="1" s="1"/>
  <c r="Y79" i="1"/>
  <c r="AL79" i="1" s="1"/>
  <c r="U79" i="1"/>
  <c r="AK79" i="1" s="1"/>
  <c r="AG79" i="1"/>
  <c r="AN79" i="1" s="1"/>
  <c r="AC71" i="1"/>
  <c r="AM71" i="1" s="1"/>
  <c r="Y71" i="1"/>
  <c r="AL71" i="1" s="1"/>
  <c r="U71" i="1"/>
  <c r="AK71" i="1" s="1"/>
  <c r="AG71" i="1"/>
  <c r="AN71" i="1" s="1"/>
  <c r="AC63" i="1"/>
  <c r="AM63" i="1" s="1"/>
  <c r="Y63" i="1"/>
  <c r="AL63" i="1" s="1"/>
  <c r="U63" i="1"/>
  <c r="AK63" i="1" s="1"/>
  <c r="AG63" i="1"/>
  <c r="AN63" i="1" s="1"/>
  <c r="AC55" i="1"/>
  <c r="AM55" i="1" s="1"/>
  <c r="Y55" i="1"/>
  <c r="AL55" i="1" s="1"/>
  <c r="U55" i="1"/>
  <c r="AK55" i="1" s="1"/>
  <c r="AG55" i="1"/>
  <c r="AN55" i="1" s="1"/>
  <c r="AC47" i="1"/>
  <c r="AM47" i="1" s="1"/>
  <c r="Y47" i="1"/>
  <c r="AL47" i="1" s="1"/>
  <c r="U47" i="1"/>
  <c r="AK47" i="1" s="1"/>
  <c r="AG47" i="1"/>
  <c r="AN47" i="1" s="1"/>
  <c r="AC39" i="1"/>
  <c r="AM39" i="1" s="1"/>
  <c r="Y39" i="1"/>
  <c r="AL39" i="1" s="1"/>
  <c r="U39" i="1"/>
  <c r="AK39" i="1" s="1"/>
  <c r="AG39" i="1"/>
  <c r="AN39" i="1" s="1"/>
  <c r="AC31" i="1"/>
  <c r="AM31" i="1" s="1"/>
  <c r="Y31" i="1"/>
  <c r="AL31" i="1" s="1"/>
  <c r="U31" i="1"/>
  <c r="AK31" i="1" s="1"/>
  <c r="AG31" i="1"/>
  <c r="AN31" i="1" s="1"/>
  <c r="AC23" i="1"/>
  <c r="AM23" i="1" s="1"/>
  <c r="Y23" i="1"/>
  <c r="AL23" i="1" s="1"/>
  <c r="U23" i="1"/>
  <c r="AK23" i="1" s="1"/>
  <c r="AG23" i="1"/>
  <c r="AN23" i="1" s="1"/>
  <c r="AC15" i="1"/>
  <c r="AM15" i="1" s="1"/>
  <c r="Y15" i="1"/>
  <c r="AL15" i="1" s="1"/>
  <c r="U15" i="1"/>
  <c r="AK15" i="1" s="1"/>
  <c r="AG15" i="1"/>
  <c r="AN15" i="1" s="1"/>
  <c r="AC7" i="1"/>
  <c r="AM7" i="1" s="1"/>
  <c r="Y7" i="1"/>
  <c r="AL7" i="1" s="1"/>
  <c r="U7" i="1"/>
  <c r="AK7" i="1" s="1"/>
  <c r="AG7" i="1"/>
  <c r="AN7" i="1" s="1"/>
  <c r="AC168" i="1"/>
  <c r="AM168" i="1" s="1"/>
  <c r="Y168" i="1"/>
  <c r="AL168" i="1" s="1"/>
  <c r="U168" i="1"/>
  <c r="AK168" i="1" s="1"/>
  <c r="AG168" i="1"/>
  <c r="AN168" i="1" s="1"/>
  <c r="AC144" i="1"/>
  <c r="AM144" i="1" s="1"/>
  <c r="Y144" i="1"/>
  <c r="AL144" i="1" s="1"/>
  <c r="U144" i="1"/>
  <c r="AK144" i="1" s="1"/>
  <c r="AG144" i="1"/>
  <c r="AN144" i="1" s="1"/>
  <c r="AC120" i="1"/>
  <c r="AM120" i="1" s="1"/>
  <c r="Y120" i="1"/>
  <c r="AL120" i="1" s="1"/>
  <c r="U120" i="1"/>
  <c r="AK120" i="1" s="1"/>
  <c r="AG120" i="1"/>
  <c r="AN120" i="1" s="1"/>
  <c r="AC96" i="1"/>
  <c r="AM96" i="1" s="1"/>
  <c r="Y96" i="1"/>
  <c r="AL96" i="1" s="1"/>
  <c r="U96" i="1"/>
  <c r="AK96" i="1" s="1"/>
  <c r="AG96" i="1"/>
  <c r="AN96" i="1" s="1"/>
  <c r="AC72" i="1"/>
  <c r="AM72" i="1" s="1"/>
  <c r="Y72" i="1"/>
  <c r="AL72" i="1" s="1"/>
  <c r="U72" i="1"/>
  <c r="AK72" i="1" s="1"/>
  <c r="AG72" i="1"/>
  <c r="AN72" i="1" s="1"/>
  <c r="AC48" i="1"/>
  <c r="AM48" i="1" s="1"/>
  <c r="Y48" i="1"/>
  <c r="AL48" i="1" s="1"/>
  <c r="U48" i="1"/>
  <c r="AK48" i="1" s="1"/>
  <c r="AG48" i="1"/>
  <c r="AN48" i="1" s="1"/>
  <c r="AC16" i="1"/>
  <c r="AM16" i="1" s="1"/>
  <c r="Y16" i="1"/>
  <c r="AL16" i="1" s="1"/>
  <c r="U16" i="1"/>
  <c r="AK16" i="1" s="1"/>
  <c r="AG16" i="1"/>
  <c r="AN16" i="1" s="1"/>
  <c r="Y182" i="1"/>
  <c r="AL182" i="1" s="1"/>
  <c r="U182" i="1"/>
  <c r="AK182" i="1" s="1"/>
  <c r="AG182" i="1"/>
  <c r="AN182" i="1" s="1"/>
  <c r="AC182" i="1"/>
  <c r="AM182" i="1" s="1"/>
  <c r="Y166" i="1"/>
  <c r="AL166" i="1" s="1"/>
  <c r="U166" i="1"/>
  <c r="AK166" i="1" s="1"/>
  <c r="AG166" i="1"/>
  <c r="AN166" i="1" s="1"/>
  <c r="AC166" i="1"/>
  <c r="AM166" i="1" s="1"/>
  <c r="Y150" i="1"/>
  <c r="AL150" i="1" s="1"/>
  <c r="U150" i="1"/>
  <c r="AK150" i="1" s="1"/>
  <c r="AG150" i="1"/>
  <c r="AN150" i="1" s="1"/>
  <c r="AC150" i="1"/>
  <c r="AM150" i="1" s="1"/>
  <c r="Y142" i="1"/>
  <c r="AL142" i="1" s="1"/>
  <c r="U142" i="1"/>
  <c r="AK142" i="1" s="1"/>
  <c r="AG142" i="1"/>
  <c r="AN142" i="1" s="1"/>
  <c r="AC142" i="1"/>
  <c r="AM142" i="1" s="1"/>
  <c r="Y134" i="1"/>
  <c r="AL134" i="1" s="1"/>
  <c r="U134" i="1"/>
  <c r="AK134" i="1" s="1"/>
  <c r="AG134" i="1"/>
  <c r="AN134" i="1" s="1"/>
  <c r="AC134" i="1"/>
  <c r="AM134" i="1" s="1"/>
  <c r="Y126" i="1"/>
  <c r="AL126" i="1" s="1"/>
  <c r="U126" i="1"/>
  <c r="AK126" i="1" s="1"/>
  <c r="AG126" i="1"/>
  <c r="AN126" i="1" s="1"/>
  <c r="AC126" i="1"/>
  <c r="AM126" i="1" s="1"/>
  <c r="Y118" i="1"/>
  <c r="AL118" i="1" s="1"/>
  <c r="U118" i="1"/>
  <c r="AK118" i="1" s="1"/>
  <c r="AG118" i="1"/>
  <c r="AN118" i="1" s="1"/>
  <c r="AC118" i="1"/>
  <c r="AM118" i="1" s="1"/>
  <c r="Y110" i="1"/>
  <c r="AL110" i="1" s="1"/>
  <c r="U110" i="1"/>
  <c r="AK110" i="1" s="1"/>
  <c r="AG110" i="1"/>
  <c r="AN110" i="1" s="1"/>
  <c r="AC110" i="1"/>
  <c r="AM110" i="1" s="1"/>
  <c r="Y102" i="1"/>
  <c r="AL102" i="1" s="1"/>
  <c r="U102" i="1"/>
  <c r="AK102" i="1" s="1"/>
  <c r="AG102" i="1"/>
  <c r="AN102" i="1" s="1"/>
  <c r="AC102" i="1"/>
  <c r="AM102" i="1" s="1"/>
  <c r="Y94" i="1"/>
  <c r="AL94" i="1" s="1"/>
  <c r="U94" i="1"/>
  <c r="AK94" i="1" s="1"/>
  <c r="AG94" i="1"/>
  <c r="AN94" i="1" s="1"/>
  <c r="AC94" i="1"/>
  <c r="AM94" i="1" s="1"/>
  <c r="Y86" i="1"/>
  <c r="AL86" i="1" s="1"/>
  <c r="U86" i="1"/>
  <c r="AK86" i="1" s="1"/>
  <c r="AG86" i="1"/>
  <c r="AN86" i="1" s="1"/>
  <c r="AC86" i="1"/>
  <c r="AM86" i="1" s="1"/>
  <c r="Y78" i="1"/>
  <c r="AL78" i="1" s="1"/>
  <c r="U78" i="1"/>
  <c r="AK78" i="1" s="1"/>
  <c r="AG78" i="1"/>
  <c r="AN78" i="1" s="1"/>
  <c r="AC78" i="1"/>
  <c r="AM78" i="1" s="1"/>
  <c r="Y70" i="1"/>
  <c r="AL70" i="1" s="1"/>
  <c r="U70" i="1"/>
  <c r="AK70" i="1" s="1"/>
  <c r="AG70" i="1"/>
  <c r="AN70" i="1" s="1"/>
  <c r="AC70" i="1"/>
  <c r="AM70" i="1" s="1"/>
  <c r="Y62" i="1"/>
  <c r="AL62" i="1" s="1"/>
  <c r="U62" i="1"/>
  <c r="AK62" i="1" s="1"/>
  <c r="AG62" i="1"/>
  <c r="AN62" i="1" s="1"/>
  <c r="AC62" i="1"/>
  <c r="AM62" i="1" s="1"/>
  <c r="Y54" i="1"/>
  <c r="AL54" i="1" s="1"/>
  <c r="U54" i="1"/>
  <c r="AK54" i="1" s="1"/>
  <c r="AG54" i="1"/>
  <c r="AN54" i="1" s="1"/>
  <c r="AC54" i="1"/>
  <c r="AM54" i="1" s="1"/>
  <c r="Y46" i="1"/>
  <c r="AL46" i="1" s="1"/>
  <c r="U46" i="1"/>
  <c r="AK46" i="1" s="1"/>
  <c r="AG46" i="1"/>
  <c r="AN46" i="1" s="1"/>
  <c r="AC46" i="1"/>
  <c r="AM46" i="1" s="1"/>
  <c r="Y38" i="1"/>
  <c r="AL38" i="1" s="1"/>
  <c r="U38" i="1"/>
  <c r="AK38" i="1" s="1"/>
  <c r="AG38" i="1"/>
  <c r="AN38" i="1" s="1"/>
  <c r="AC38" i="1"/>
  <c r="AM38" i="1" s="1"/>
  <c r="Y30" i="1"/>
  <c r="AL30" i="1" s="1"/>
  <c r="U30" i="1"/>
  <c r="AK30" i="1" s="1"/>
  <c r="AG30" i="1"/>
  <c r="AN30" i="1" s="1"/>
  <c r="AC30" i="1"/>
  <c r="AM30" i="1" s="1"/>
  <c r="Y22" i="1"/>
  <c r="AL22" i="1" s="1"/>
  <c r="U22" i="1"/>
  <c r="AK22" i="1" s="1"/>
  <c r="AG22" i="1"/>
  <c r="AN22" i="1" s="1"/>
  <c r="AC22" i="1"/>
  <c r="AM22" i="1" s="1"/>
  <c r="Y14" i="1"/>
  <c r="AL14" i="1" s="1"/>
  <c r="U14" i="1"/>
  <c r="AK14" i="1" s="1"/>
  <c r="AG14" i="1"/>
  <c r="AN14" i="1" s="1"/>
  <c r="AC14" i="1"/>
  <c r="AM14" i="1" s="1"/>
  <c r="Y6" i="1"/>
  <c r="AL6" i="1" s="1"/>
  <c r="U6" i="1"/>
  <c r="AK6" i="1" s="1"/>
  <c r="AG6" i="1"/>
  <c r="AN6" i="1" s="1"/>
  <c r="AC6" i="1"/>
  <c r="AM6" i="1" s="1"/>
  <c r="BS119" i="10"/>
  <c r="BS64" i="10"/>
  <c r="BS401" i="10"/>
  <c r="BS91" i="10"/>
  <c r="BS241" i="10"/>
  <c r="BS147" i="10"/>
  <c r="BS228" i="10"/>
  <c r="BS381" i="10"/>
  <c r="BS46" i="10"/>
  <c r="BS274" i="10"/>
  <c r="BS277" i="10"/>
  <c r="BS324" i="10"/>
  <c r="BS349" i="10"/>
  <c r="BS225" i="10"/>
  <c r="BS156" i="10"/>
  <c r="D34" i="19"/>
  <c r="C33" i="19"/>
  <c r="BS63" i="10"/>
  <c r="BS169" i="10"/>
  <c r="BS325" i="10"/>
  <c r="BS290" i="10"/>
  <c r="BS420" i="10"/>
  <c r="BS137" i="10"/>
  <c r="BS298" i="10"/>
  <c r="BS175" i="10"/>
  <c r="BS256" i="10"/>
  <c r="BS178" i="10"/>
  <c r="BS62" i="10"/>
  <c r="BS236" i="10"/>
  <c r="BS343" i="10"/>
  <c r="BS60" i="10"/>
  <c r="BS371" i="10"/>
  <c r="BS219" i="10"/>
  <c r="BS329" i="10"/>
  <c r="BS388" i="10"/>
  <c r="BS334" i="10"/>
  <c r="BS167" i="10"/>
  <c r="BS302" i="10"/>
  <c r="BS127" i="10"/>
  <c r="BS166" i="10"/>
  <c r="BS373" i="10"/>
  <c r="BS152" i="10"/>
  <c r="BS231" i="10"/>
  <c r="BS318" i="10"/>
  <c r="BS210" i="10"/>
  <c r="BS278" i="10"/>
  <c r="BS292" i="10"/>
  <c r="BS233" i="10"/>
  <c r="BS206" i="10"/>
  <c r="BS391" i="10"/>
  <c r="BS201" i="10"/>
  <c r="BS232" i="10"/>
  <c r="BS35" i="10"/>
  <c r="BS301" i="10"/>
  <c r="BS341" i="10"/>
  <c r="BS361" i="10"/>
  <c r="BS157" i="10"/>
  <c r="BS242" i="10"/>
  <c r="BS99" i="10"/>
  <c r="BS204" i="10"/>
  <c r="CN837" i="10"/>
  <c r="CN821" i="10"/>
  <c r="CN805" i="10"/>
  <c r="CN789" i="10"/>
  <c r="CN761" i="10"/>
  <c r="CN703" i="10"/>
  <c r="CN840" i="10"/>
  <c r="CN824" i="10"/>
  <c r="CN808" i="10"/>
  <c r="CN792" i="10"/>
  <c r="CN767" i="10"/>
  <c r="CN715" i="10"/>
  <c r="CN843" i="10"/>
  <c r="CN827" i="10"/>
  <c r="CN811" i="10"/>
  <c r="CN795" i="10"/>
  <c r="CN773" i="10"/>
  <c r="CN727" i="10"/>
  <c r="CN437" i="10"/>
  <c r="CN440" i="10" s="1"/>
  <c r="CN461" i="10"/>
  <c r="CN477" i="10"/>
  <c r="CN493" i="10"/>
  <c r="CN509" i="10"/>
  <c r="CN525" i="10"/>
  <c r="CN541" i="10"/>
  <c r="CN557" i="10"/>
  <c r="CN573" i="10"/>
  <c r="CN589" i="10"/>
  <c r="CN605" i="10"/>
  <c r="CN621" i="10"/>
  <c r="CN637" i="10"/>
  <c r="CN653" i="10"/>
  <c r="CN669" i="10"/>
  <c r="CN685" i="10"/>
  <c r="CN701" i="10"/>
  <c r="CN717" i="10"/>
  <c r="CN733" i="10"/>
  <c r="CN749" i="10"/>
  <c r="CN454" i="10"/>
  <c r="CN470" i="10"/>
  <c r="CN486" i="10"/>
  <c r="CN502" i="10"/>
  <c r="CN518" i="10"/>
  <c r="CN534" i="10"/>
  <c r="CN550" i="10"/>
  <c r="CN566" i="10"/>
  <c r="CN582" i="10"/>
  <c r="CN598" i="10"/>
  <c r="CN614" i="10"/>
  <c r="CN630" i="10"/>
  <c r="CN646" i="10"/>
  <c r="CN662" i="10"/>
  <c r="CN678" i="10"/>
  <c r="CN694" i="10"/>
  <c r="CN710" i="10"/>
  <c r="CN726" i="10"/>
  <c r="CN742" i="10"/>
  <c r="CN758" i="10"/>
  <c r="CN774" i="10"/>
  <c r="CN451" i="10"/>
  <c r="CN467" i="10"/>
  <c r="CN483" i="10"/>
  <c r="CN499" i="10"/>
  <c r="CN515" i="10"/>
  <c r="CN531" i="10"/>
  <c r="CN547" i="10"/>
  <c r="CN563" i="10"/>
  <c r="CN579" i="10"/>
  <c r="CN595" i="10"/>
  <c r="CN611" i="10"/>
  <c r="CN627" i="10"/>
  <c r="CN643" i="10"/>
  <c r="CN659" i="10"/>
  <c r="CN460" i="10"/>
  <c r="CN476" i="10"/>
  <c r="CN492" i="10"/>
  <c r="CN508" i="10"/>
  <c r="CN524" i="10"/>
  <c r="CN540" i="10"/>
  <c r="CN556" i="10"/>
  <c r="CN572" i="10"/>
  <c r="CN588" i="10"/>
  <c r="CN604" i="10"/>
  <c r="CN620" i="10"/>
  <c r="CN636" i="10"/>
  <c r="CN652" i="10"/>
  <c r="CN668" i="10"/>
  <c r="CN684" i="10"/>
  <c r="CN700" i="10"/>
  <c r="CN716" i="10"/>
  <c r="CN732" i="10"/>
  <c r="CN748" i="10"/>
  <c r="CN764" i="10"/>
  <c r="CN780" i="10"/>
  <c r="CN838" i="10"/>
  <c r="CN822" i="10"/>
  <c r="CN806" i="10"/>
  <c r="CN833" i="10"/>
  <c r="CN817" i="10"/>
  <c r="CN801" i="10"/>
  <c r="CN785" i="10"/>
  <c r="CN751" i="10"/>
  <c r="CN687" i="10"/>
  <c r="CN836" i="10"/>
  <c r="CN820" i="10"/>
  <c r="CN804" i="10"/>
  <c r="CN788" i="10"/>
  <c r="CN759" i="10"/>
  <c r="CN699" i="10"/>
  <c r="CN839" i="10"/>
  <c r="CN823" i="10"/>
  <c r="CN807" i="10"/>
  <c r="CN791" i="10"/>
  <c r="CN765" i="10"/>
  <c r="CN711" i="10"/>
  <c r="CN449" i="10"/>
  <c r="CN465" i="10"/>
  <c r="CN481" i="10"/>
  <c r="CN497" i="10"/>
  <c r="CN513" i="10"/>
  <c r="CN529" i="10"/>
  <c r="CN545" i="10"/>
  <c r="CN561" i="10"/>
  <c r="CN577" i="10"/>
  <c r="CN593" i="10"/>
  <c r="CN609" i="10"/>
  <c r="CN625" i="10"/>
  <c r="CN641" i="10"/>
  <c r="CN657" i="10"/>
  <c r="CN673" i="10"/>
  <c r="CN689" i="10"/>
  <c r="CN705" i="10"/>
  <c r="CN721" i="10"/>
  <c r="CN737" i="10"/>
  <c r="CN753" i="10"/>
  <c r="CN458" i="10"/>
  <c r="CN474" i="10"/>
  <c r="CN490" i="10"/>
  <c r="CN506" i="10"/>
  <c r="CN522" i="10"/>
  <c r="CN538" i="10"/>
  <c r="CN554" i="10"/>
  <c r="CN570" i="10"/>
  <c r="CN586" i="10"/>
  <c r="CN602" i="10"/>
  <c r="CN618" i="10"/>
  <c r="CN634" i="10"/>
  <c r="CN650" i="10"/>
  <c r="CN666" i="10"/>
  <c r="CN682" i="10"/>
  <c r="CN698" i="10"/>
  <c r="CN714" i="10"/>
  <c r="CN730" i="10"/>
  <c r="CN746" i="10"/>
  <c r="CN762" i="10"/>
  <c r="CN778" i="10"/>
  <c r="CN841" i="10"/>
  <c r="CN825" i="10"/>
  <c r="CN809" i="10"/>
  <c r="CN793" i="10"/>
  <c r="CN769" i="10"/>
  <c r="CN719" i="10"/>
  <c r="CN445" i="10"/>
  <c r="CN828" i="10"/>
  <c r="CN812" i="10"/>
  <c r="CN796" i="10"/>
  <c r="CN775" i="10"/>
  <c r="CN731" i="10"/>
  <c r="CN667" i="10"/>
  <c r="CN831" i="10"/>
  <c r="CN815" i="10"/>
  <c r="CN799" i="10"/>
  <c r="CN781" i="10"/>
  <c r="CN743" i="10"/>
  <c r="CN679" i="10"/>
  <c r="CN457" i="10"/>
  <c r="CN473" i="10"/>
  <c r="CN489" i="10"/>
  <c r="CN505" i="10"/>
  <c r="CN521" i="10"/>
  <c r="CN537" i="10"/>
  <c r="CN553" i="10"/>
  <c r="CN569" i="10"/>
  <c r="CN585" i="10"/>
  <c r="CN601" i="10"/>
  <c r="CN617" i="10"/>
  <c r="CN633" i="10"/>
  <c r="CN649" i="10"/>
  <c r="CN665" i="10"/>
  <c r="CN681" i="10"/>
  <c r="CN697" i="10"/>
  <c r="CN713" i="10"/>
  <c r="CN729" i="10"/>
  <c r="CN745" i="10"/>
  <c r="CN450" i="10"/>
  <c r="CN466" i="10"/>
  <c r="CN482" i="10"/>
  <c r="CN498" i="10"/>
  <c r="CN514" i="10"/>
  <c r="CN530" i="10"/>
  <c r="CN546" i="10"/>
  <c r="CN562" i="10"/>
  <c r="CN578" i="10"/>
  <c r="CN594" i="10"/>
  <c r="CN610" i="10"/>
  <c r="CN626" i="10"/>
  <c r="CN642" i="10"/>
  <c r="CN658" i="10"/>
  <c r="CN674" i="10"/>
  <c r="CN690" i="10"/>
  <c r="CN706" i="10"/>
  <c r="CN722" i="10"/>
  <c r="CN738" i="10"/>
  <c r="CN754" i="10"/>
  <c r="CN770" i="10"/>
  <c r="CN447" i="10"/>
  <c r="CN463" i="10"/>
  <c r="CN479" i="10"/>
  <c r="CN495" i="10"/>
  <c r="CN511" i="10"/>
  <c r="CN527" i="10"/>
  <c r="CN543" i="10"/>
  <c r="CN559" i="10"/>
  <c r="CN575" i="10"/>
  <c r="CN591" i="10"/>
  <c r="CN607" i="10"/>
  <c r="CN623" i="10"/>
  <c r="CN639" i="10"/>
  <c r="CN655" i="10"/>
  <c r="CN456" i="10"/>
  <c r="CN472" i="10"/>
  <c r="CN488" i="10"/>
  <c r="CN504" i="10"/>
  <c r="CN520" i="10"/>
  <c r="CN536" i="10"/>
  <c r="CN552" i="10"/>
  <c r="CN568" i="10"/>
  <c r="CN584" i="10"/>
  <c r="CN600" i="10"/>
  <c r="CN616" i="10"/>
  <c r="CN813" i="10"/>
  <c r="CN671" i="10"/>
  <c r="CN783" i="10"/>
  <c r="CN819" i="10"/>
  <c r="CN695" i="10"/>
  <c r="CN501" i="10"/>
  <c r="CN565" i="10"/>
  <c r="CN629" i="10"/>
  <c r="CN693" i="10"/>
  <c r="CN446" i="10"/>
  <c r="CN510" i="10"/>
  <c r="CN574" i="10"/>
  <c r="CN638" i="10"/>
  <c r="CN702" i="10"/>
  <c r="CN766" i="10"/>
  <c r="CN471" i="10"/>
  <c r="CN503" i="10"/>
  <c r="CN535" i="10"/>
  <c r="CN567" i="10"/>
  <c r="CN599" i="10"/>
  <c r="CN631" i="10"/>
  <c r="CN448" i="10"/>
  <c r="CN480" i="10"/>
  <c r="CN512" i="10"/>
  <c r="CN544" i="10"/>
  <c r="CN576" i="10"/>
  <c r="CN608" i="10"/>
  <c r="CN632" i="10"/>
  <c r="CN656" i="10"/>
  <c r="CN676" i="10"/>
  <c r="CN696" i="10"/>
  <c r="CN720" i="10"/>
  <c r="CN740" i="10"/>
  <c r="CN760" i="10"/>
  <c r="CN784" i="10"/>
  <c r="CN830" i="10"/>
  <c r="CN810" i="10"/>
  <c r="CN790" i="10"/>
  <c r="CN763" i="10"/>
  <c r="CN707" i="10"/>
  <c r="CN797" i="10"/>
  <c r="CN832" i="10"/>
  <c r="CN747" i="10"/>
  <c r="CN803" i="10"/>
  <c r="CN453" i="10"/>
  <c r="CN517" i="10"/>
  <c r="CN581" i="10"/>
  <c r="CN645" i="10"/>
  <c r="CN709" i="10"/>
  <c r="CN462" i="10"/>
  <c r="CN526" i="10"/>
  <c r="CN590" i="10"/>
  <c r="CN654" i="10"/>
  <c r="CN718" i="10"/>
  <c r="CN782" i="10"/>
  <c r="CN475" i="10"/>
  <c r="CN507" i="10"/>
  <c r="CN539" i="10"/>
  <c r="CN571" i="10"/>
  <c r="CN603" i="10"/>
  <c r="CN635" i="10"/>
  <c r="CN452" i="10"/>
  <c r="CN484" i="10"/>
  <c r="CN516" i="10"/>
  <c r="CN548" i="10"/>
  <c r="CN580" i="10"/>
  <c r="CN612" i="10"/>
  <c r="CN640" i="10"/>
  <c r="CN660" i="10"/>
  <c r="CN680" i="10"/>
  <c r="CN704" i="10"/>
  <c r="CN724" i="10"/>
  <c r="CN744" i="10"/>
  <c r="CN768" i="10"/>
  <c r="CN443" i="10"/>
  <c r="CN826" i="10"/>
  <c r="CN802" i="10"/>
  <c r="CN786" i="10"/>
  <c r="CN755" i="10"/>
  <c r="CN691" i="10"/>
  <c r="CN436" i="10"/>
  <c r="CN439" i="10" s="1"/>
  <c r="CN444" i="10"/>
  <c r="CN777" i="10"/>
  <c r="CN816" i="10"/>
  <c r="CN683" i="10"/>
  <c r="CN787" i="10"/>
  <c r="CN469" i="10"/>
  <c r="CN533" i="10"/>
  <c r="CN597" i="10"/>
  <c r="CN661" i="10"/>
  <c r="CN725" i="10"/>
  <c r="CN478" i="10"/>
  <c r="CN542" i="10"/>
  <c r="CN606" i="10"/>
  <c r="CN670" i="10"/>
  <c r="CN734" i="10"/>
  <c r="CN455" i="10"/>
  <c r="CN487" i="10"/>
  <c r="CN519" i="10"/>
  <c r="CN551" i="10"/>
  <c r="CN583" i="10"/>
  <c r="CN615" i="10"/>
  <c r="CN647" i="10"/>
  <c r="CN464" i="10"/>
  <c r="CN496" i="10"/>
  <c r="CN528" i="10"/>
  <c r="CN560" i="10"/>
  <c r="CN592" i="10"/>
  <c r="CN624" i="10"/>
  <c r="CN644" i="10"/>
  <c r="CN664" i="10"/>
  <c r="CN688" i="10"/>
  <c r="CN708" i="10"/>
  <c r="CN728" i="10"/>
  <c r="CN752" i="10"/>
  <c r="CN772" i="10"/>
  <c r="CN842" i="10"/>
  <c r="CN818" i="10"/>
  <c r="CN798" i="10"/>
  <c r="CN779" i="10"/>
  <c r="CN739" i="10"/>
  <c r="CN675" i="10"/>
  <c r="CN829" i="10"/>
  <c r="CN735" i="10"/>
  <c r="CN800" i="10"/>
  <c r="CN835" i="10"/>
  <c r="CN757" i="10"/>
  <c r="CN485" i="10"/>
  <c r="CN549" i="10"/>
  <c r="CN613" i="10"/>
  <c r="CN677" i="10"/>
  <c r="CN741" i="10"/>
  <c r="CN558" i="10"/>
  <c r="CN622" i="10"/>
  <c r="CN686" i="10"/>
  <c r="CN750" i="10"/>
  <c r="CN459" i="10"/>
  <c r="CN491" i="10"/>
  <c r="CN555" i="10"/>
  <c r="CN619" i="10"/>
  <c r="CN468" i="10"/>
  <c r="CN500" i="10"/>
  <c r="CN564" i="10"/>
  <c r="CN628" i="10"/>
  <c r="CN672" i="10"/>
  <c r="CN712" i="10"/>
  <c r="CN756" i="10"/>
  <c r="CN834" i="10"/>
  <c r="CN794" i="10"/>
  <c r="CN723" i="10"/>
  <c r="CN494" i="10"/>
  <c r="CN523" i="10"/>
  <c r="CN587" i="10"/>
  <c r="CN651" i="10"/>
  <c r="CN532" i="10"/>
  <c r="CN596" i="10"/>
  <c r="CN648" i="10"/>
  <c r="CN692" i="10"/>
  <c r="CN736" i="10"/>
  <c r="CN776" i="10"/>
  <c r="CN814" i="10"/>
  <c r="CN771" i="10"/>
  <c r="BS445" i="10"/>
  <c r="BS450" i="10"/>
  <c r="BS454" i="10"/>
  <c r="BS446" i="10"/>
  <c r="BS451" i="10"/>
  <c r="BS455" i="10"/>
  <c r="BS459" i="10"/>
  <c r="BS463" i="10"/>
  <c r="BS467" i="10"/>
  <c r="BS471" i="10"/>
  <c r="BS475" i="10"/>
  <c r="BS479" i="10"/>
  <c r="BS483" i="10"/>
  <c r="BS487" i="10"/>
  <c r="BS491" i="10"/>
  <c r="BS495" i="10"/>
  <c r="BS499" i="10"/>
  <c r="BS503" i="10"/>
  <c r="BS507" i="10"/>
  <c r="BS511" i="10"/>
  <c r="BS515" i="10"/>
  <c r="BS519" i="10"/>
  <c r="BS523" i="10"/>
  <c r="BS527" i="10"/>
  <c r="BS531" i="10"/>
  <c r="BS535" i="10"/>
  <c r="BS539" i="10"/>
  <c r="BS543" i="10"/>
  <c r="BS547" i="10"/>
  <c r="BS551" i="10"/>
  <c r="BS555" i="10"/>
  <c r="BS559" i="10"/>
  <c r="BS563" i="10"/>
  <c r="BS567" i="10"/>
  <c r="BS571" i="10"/>
  <c r="BS575" i="10"/>
  <c r="BS579" i="10"/>
  <c r="BS583" i="10"/>
  <c r="BS587" i="10"/>
  <c r="BS591" i="10"/>
  <c r="BS595" i="10"/>
  <c r="BS599" i="10"/>
  <c r="BS603" i="10"/>
  <c r="BS607" i="10"/>
  <c r="BS611" i="10"/>
  <c r="BS615" i="10"/>
  <c r="BS619" i="10"/>
  <c r="BS623" i="10"/>
  <c r="BS627" i="10"/>
  <c r="BS631" i="10"/>
  <c r="BS635" i="10"/>
  <c r="BS639" i="10"/>
  <c r="BS643" i="10"/>
  <c r="BS647" i="10"/>
  <c r="BS651" i="10"/>
  <c r="BS655" i="10"/>
  <c r="BS659" i="10"/>
  <c r="BS663" i="10"/>
  <c r="BS667" i="10"/>
  <c r="BS671" i="10"/>
  <c r="BS675" i="10"/>
  <c r="BS679" i="10"/>
  <c r="BS683" i="10"/>
  <c r="BS687" i="10"/>
  <c r="BS691" i="10"/>
  <c r="BS695" i="10"/>
  <c r="BS699" i="10"/>
  <c r="BS703" i="10"/>
  <c r="BS707" i="10"/>
  <c r="BS711" i="10"/>
  <c r="BS715" i="10"/>
  <c r="BS719" i="10"/>
  <c r="BS723" i="10"/>
  <c r="BS727" i="10"/>
  <c r="BS731" i="10"/>
  <c r="BS735" i="10"/>
  <c r="BS739" i="10"/>
  <c r="BS743" i="10"/>
  <c r="BS747" i="10"/>
  <c r="BS751" i="10"/>
  <c r="BS755" i="10"/>
  <c r="BS759" i="10"/>
  <c r="BS763" i="10"/>
  <c r="BS767" i="10"/>
  <c r="BS771" i="10"/>
  <c r="BS775" i="10"/>
  <c r="BS447" i="10"/>
  <c r="BS449" i="10"/>
  <c r="BS453" i="10"/>
  <c r="BS457" i="10"/>
  <c r="BS461" i="10"/>
  <c r="BS465" i="10"/>
  <c r="BS469" i="10"/>
  <c r="BS473" i="10"/>
  <c r="BS477" i="10"/>
  <c r="BS481" i="10"/>
  <c r="BS485" i="10"/>
  <c r="BS489" i="10"/>
  <c r="BS493" i="10"/>
  <c r="BS497" i="10"/>
  <c r="BS501" i="10"/>
  <c r="BS505" i="10"/>
  <c r="BS509" i="10"/>
  <c r="BS513" i="10"/>
  <c r="BS517" i="10"/>
  <c r="BS521" i="10"/>
  <c r="BS525" i="10"/>
  <c r="BS529" i="10"/>
  <c r="BS533" i="10"/>
  <c r="BS537" i="10"/>
  <c r="BS541" i="10"/>
  <c r="BS545" i="10"/>
  <c r="BS549" i="10"/>
  <c r="BS553" i="10"/>
  <c r="BS557" i="10"/>
  <c r="BS561" i="10"/>
  <c r="BS565" i="10"/>
  <c r="BS569" i="10"/>
  <c r="BS573" i="10"/>
  <c r="BS577" i="10"/>
  <c r="BS581" i="10"/>
  <c r="BS585" i="10"/>
  <c r="BS589" i="10"/>
  <c r="BS593" i="10"/>
  <c r="BS597" i="10"/>
  <c r="BS601" i="10"/>
  <c r="BS605" i="10"/>
  <c r="BS609" i="10"/>
  <c r="BS613" i="10"/>
  <c r="BS617" i="10"/>
  <c r="BS621" i="10"/>
  <c r="BS625" i="10"/>
  <c r="BS629" i="10"/>
  <c r="BS633" i="10"/>
  <c r="BS637" i="10"/>
  <c r="BS641" i="10"/>
  <c r="BS645" i="10"/>
  <c r="BS649" i="10"/>
  <c r="BS653" i="10"/>
  <c r="BS657" i="10"/>
  <c r="BS661" i="10"/>
  <c r="BS665" i="10"/>
  <c r="BS669" i="10"/>
  <c r="BS673" i="10"/>
  <c r="BS677" i="10"/>
  <c r="BS681" i="10"/>
  <c r="BS685" i="10"/>
  <c r="BS689" i="10"/>
  <c r="BS456" i="10"/>
  <c r="BS464" i="10"/>
  <c r="BS472" i="10"/>
  <c r="BS480" i="10"/>
  <c r="BS488" i="10"/>
  <c r="BS496" i="10"/>
  <c r="BS504" i="10"/>
  <c r="BS512" i="10"/>
  <c r="BS520" i="10"/>
  <c r="BS528" i="10"/>
  <c r="BS536" i="10"/>
  <c r="BS544" i="10"/>
  <c r="BS552" i="10"/>
  <c r="BS560" i="10"/>
  <c r="BS568" i="10"/>
  <c r="BS576" i="10"/>
  <c r="BS584" i="10"/>
  <c r="BS592" i="10"/>
  <c r="BS600" i="10"/>
  <c r="BS608" i="10"/>
  <c r="BS616" i="10"/>
  <c r="BS624" i="10"/>
  <c r="BS632" i="10"/>
  <c r="BS640" i="10"/>
  <c r="BS648" i="10"/>
  <c r="BS656" i="10"/>
  <c r="BS664" i="10"/>
  <c r="BS672" i="10"/>
  <c r="BS680" i="10"/>
  <c r="BS688" i="10"/>
  <c r="BS694" i="10"/>
  <c r="BS700" i="10"/>
  <c r="BS705" i="10"/>
  <c r="BS710" i="10"/>
  <c r="BS716" i="10"/>
  <c r="BS721" i="10"/>
  <c r="BS726" i="10"/>
  <c r="BS732" i="10"/>
  <c r="BS737" i="10"/>
  <c r="BS742" i="10"/>
  <c r="BS748" i="10"/>
  <c r="BS753" i="10"/>
  <c r="BS758" i="10"/>
  <c r="BS764" i="10"/>
  <c r="BS769" i="10"/>
  <c r="BS774" i="10"/>
  <c r="BS779" i="10"/>
  <c r="BS783" i="10"/>
  <c r="BS787" i="10"/>
  <c r="BS791" i="10"/>
  <c r="BS795" i="10"/>
  <c r="BS799" i="10"/>
  <c r="BS803" i="10"/>
  <c r="BS807" i="10"/>
  <c r="BS811" i="10"/>
  <c r="BS815" i="10"/>
  <c r="BS819" i="10"/>
  <c r="BS823" i="10"/>
  <c r="BS827" i="10"/>
  <c r="BS831" i="10"/>
  <c r="BS835" i="10"/>
  <c r="BS839" i="10"/>
  <c r="BS444" i="10"/>
  <c r="BS843" i="10"/>
  <c r="BS458" i="10"/>
  <c r="BS466" i="10"/>
  <c r="BS474" i="10"/>
  <c r="BS482" i="10"/>
  <c r="BS490" i="10"/>
  <c r="BS498" i="10"/>
  <c r="BS506" i="10"/>
  <c r="BS514" i="10"/>
  <c r="BS522" i="10"/>
  <c r="BS530" i="10"/>
  <c r="BS538" i="10"/>
  <c r="BS546" i="10"/>
  <c r="BS554" i="10"/>
  <c r="BS562" i="10"/>
  <c r="BS570" i="10"/>
  <c r="BS578" i="10"/>
  <c r="BS586" i="10"/>
  <c r="BS594" i="10"/>
  <c r="BS602" i="10"/>
  <c r="BS610" i="10"/>
  <c r="BS618" i="10"/>
  <c r="BS626" i="10"/>
  <c r="BS634" i="10"/>
  <c r="BS642" i="10"/>
  <c r="BS650" i="10"/>
  <c r="BS658" i="10"/>
  <c r="BS666" i="10"/>
  <c r="BS674" i="10"/>
  <c r="BS682" i="10"/>
  <c r="BS690" i="10"/>
  <c r="BS696" i="10"/>
  <c r="BS701" i="10"/>
  <c r="BS706" i="10"/>
  <c r="BS712" i="10"/>
  <c r="BS717" i="10"/>
  <c r="BS722" i="10"/>
  <c r="BS728" i="10"/>
  <c r="BS733" i="10"/>
  <c r="BS738" i="10"/>
  <c r="BS744" i="10"/>
  <c r="BS749" i="10"/>
  <c r="BS754" i="10"/>
  <c r="BS760" i="10"/>
  <c r="BS765" i="10"/>
  <c r="BS770" i="10"/>
  <c r="BS776" i="10"/>
  <c r="BS780" i="10"/>
  <c r="BS784" i="10"/>
  <c r="BS788" i="10"/>
  <c r="BS792" i="10"/>
  <c r="BS796" i="10"/>
  <c r="BS800" i="10"/>
  <c r="BS804" i="10"/>
  <c r="BS808" i="10"/>
  <c r="BS812" i="10"/>
  <c r="BS816" i="10"/>
  <c r="BS820" i="10"/>
  <c r="BS824" i="10"/>
  <c r="BS828" i="10"/>
  <c r="BS832" i="10"/>
  <c r="BS836" i="10"/>
  <c r="BS840" i="10"/>
  <c r="BS452" i="10"/>
  <c r="BS462" i="10"/>
  <c r="BS470" i="10"/>
  <c r="BS478" i="10"/>
  <c r="BS486" i="10"/>
  <c r="BS494" i="10"/>
  <c r="BS502" i="10"/>
  <c r="BS510" i="10"/>
  <c r="BS518" i="10"/>
  <c r="BS526" i="10"/>
  <c r="BS534" i="10"/>
  <c r="BS542" i="10"/>
  <c r="BS550" i="10"/>
  <c r="BS558" i="10"/>
  <c r="BS566" i="10"/>
  <c r="BS574" i="10"/>
  <c r="BS582" i="10"/>
  <c r="BS590" i="10"/>
  <c r="BS598" i="10"/>
  <c r="BS606" i="10"/>
  <c r="BS614" i="10"/>
  <c r="BS622" i="10"/>
  <c r="BS630" i="10"/>
  <c r="BS638" i="10"/>
  <c r="BS646" i="10"/>
  <c r="BS654" i="10"/>
  <c r="BS662" i="10"/>
  <c r="BS670" i="10"/>
  <c r="BS678" i="10"/>
  <c r="BS686" i="10"/>
  <c r="BS693" i="10"/>
  <c r="BS698" i="10"/>
  <c r="BS704" i="10"/>
  <c r="BS709" i="10"/>
  <c r="BS714" i="10"/>
  <c r="BS720" i="10"/>
  <c r="BS725" i="10"/>
  <c r="BS730" i="10"/>
  <c r="BS736" i="10"/>
  <c r="BS741" i="10"/>
  <c r="BS746" i="10"/>
  <c r="BS752" i="10"/>
  <c r="BS757" i="10"/>
  <c r="BS762" i="10"/>
  <c r="BS768" i="10"/>
  <c r="BS773" i="10"/>
  <c r="BS778" i="10"/>
  <c r="BS782" i="10"/>
  <c r="BS786" i="10"/>
  <c r="BS790" i="10"/>
  <c r="BS794" i="10"/>
  <c r="BS798" i="10"/>
  <c r="BS802" i="10"/>
  <c r="BS806" i="10"/>
  <c r="BS810" i="10"/>
  <c r="BS814" i="10"/>
  <c r="BS818" i="10"/>
  <c r="BS822" i="10"/>
  <c r="BS826" i="10"/>
  <c r="BS830" i="10"/>
  <c r="BS834" i="10"/>
  <c r="BS838" i="10"/>
  <c r="BS842" i="10"/>
  <c r="BS448" i="10"/>
  <c r="BS484" i="10"/>
  <c r="BS516" i="10"/>
  <c r="BS548" i="10"/>
  <c r="BS580" i="10"/>
  <c r="BS612" i="10"/>
  <c r="BS644" i="10"/>
  <c r="BS676" i="10"/>
  <c r="BS702" i="10"/>
  <c r="BS724" i="10"/>
  <c r="BS745" i="10"/>
  <c r="BS766" i="10"/>
  <c r="BS785" i="10"/>
  <c r="BS801" i="10"/>
  <c r="BS817" i="10"/>
  <c r="BS833" i="10"/>
  <c r="BS468" i="10"/>
  <c r="BS532" i="10"/>
  <c r="BS596" i="10"/>
  <c r="BS660" i="10"/>
  <c r="BS713" i="10"/>
  <c r="BS756" i="10"/>
  <c r="BS793" i="10"/>
  <c r="BS825" i="10"/>
  <c r="BS460" i="10"/>
  <c r="BS492" i="10"/>
  <c r="BS524" i="10"/>
  <c r="BS556" i="10"/>
  <c r="BS588" i="10"/>
  <c r="BS620" i="10"/>
  <c r="BS652" i="10"/>
  <c r="BS684" i="10"/>
  <c r="BS708" i="10"/>
  <c r="BS729" i="10"/>
  <c r="BS750" i="10"/>
  <c r="BS772" i="10"/>
  <c r="BS789" i="10"/>
  <c r="BS805" i="10"/>
  <c r="BS821" i="10"/>
  <c r="BS837" i="10"/>
  <c r="BS476" i="10"/>
  <c r="BS508" i="10"/>
  <c r="BS540" i="10"/>
  <c r="BS572" i="10"/>
  <c r="BS604" i="10"/>
  <c r="BS636" i="10"/>
  <c r="BS668" i="10"/>
  <c r="BS697" i="10"/>
  <c r="BS718" i="10"/>
  <c r="BS740" i="10"/>
  <c r="BS761" i="10"/>
  <c r="BS781" i="10"/>
  <c r="BS797" i="10"/>
  <c r="BS813" i="10"/>
  <c r="BS829" i="10"/>
  <c r="BS500" i="10"/>
  <c r="BS564" i="10"/>
  <c r="BS628" i="10"/>
  <c r="BS692" i="10"/>
  <c r="BS734" i="10"/>
  <c r="BS777" i="10"/>
  <c r="BS809" i="10"/>
  <c r="BS841" i="10"/>
  <c r="BS436" i="10"/>
  <c r="BS439" i="10" s="1"/>
  <c r="BS437" i="10"/>
  <c r="BS440" i="10" s="1"/>
  <c r="BS417" i="10"/>
  <c r="BS89" i="10"/>
  <c r="BS69" i="10"/>
  <c r="BS173" i="10"/>
  <c r="BS230" i="10"/>
  <c r="BS335" i="10"/>
  <c r="BS189" i="10"/>
  <c r="BS366" i="10"/>
  <c r="BS58" i="10"/>
  <c r="BS52" i="10"/>
  <c r="BS240" i="10"/>
  <c r="BS359" i="10"/>
  <c r="BS382" i="10"/>
  <c r="BS193" i="10"/>
  <c r="BS251" i="10"/>
  <c r="BS332" i="10"/>
  <c r="BS258" i="10"/>
  <c r="BS111" i="10"/>
  <c r="BS358" i="10"/>
  <c r="BS303" i="10"/>
  <c r="BS162" i="10"/>
  <c r="BS47" i="10"/>
  <c r="BS322" i="10"/>
  <c r="BS384" i="10"/>
  <c r="BS336" i="10"/>
  <c r="BS346" i="10"/>
  <c r="BS350" i="10"/>
  <c r="BS248" i="10"/>
  <c r="BS400" i="10"/>
  <c r="BS403" i="10"/>
  <c r="BS51" i="10"/>
  <c r="BS32" i="10"/>
  <c r="BS267" i="10"/>
  <c r="BS294" i="10"/>
  <c r="BS283" i="10"/>
  <c r="BS422" i="10"/>
  <c r="BS112" i="10"/>
  <c r="BS423" i="10"/>
  <c r="BS398" i="10"/>
  <c r="BS287" i="10"/>
  <c r="BS321" i="10"/>
  <c r="BS95" i="10"/>
  <c r="BS320" i="10"/>
  <c r="BS145" i="10"/>
  <c r="BS380" i="10"/>
  <c r="BS383" i="10"/>
  <c r="BS311" i="10"/>
  <c r="BS102" i="10"/>
  <c r="BS48" i="10"/>
  <c r="BS272" i="10"/>
  <c r="BS402" i="10"/>
  <c r="BS190" i="10"/>
  <c r="BS245" i="10"/>
  <c r="BS83" i="10"/>
  <c r="BS168" i="10"/>
  <c r="BS345" i="10"/>
  <c r="BS308" i="10"/>
  <c r="BS192" i="10"/>
  <c r="BS413" i="10"/>
  <c r="BS386" i="10"/>
  <c r="BS174" i="10"/>
  <c r="BS176" i="10"/>
  <c r="BS221" i="10"/>
  <c r="BS220" i="10"/>
  <c r="BS426" i="10"/>
  <c r="BS300" i="10"/>
  <c r="BS42" i="10"/>
  <c r="BS37" i="10"/>
  <c r="BS237" i="10"/>
  <c r="BS177" i="10"/>
  <c r="BS269" i="10"/>
  <c r="BS257" i="10"/>
  <c r="BS134" i="10"/>
  <c r="BS424" i="10"/>
  <c r="BS395" i="10"/>
  <c r="BS333" i="10"/>
  <c r="BS126" i="10"/>
  <c r="BS96" i="10"/>
  <c r="BS255" i="10"/>
  <c r="BS188" i="10"/>
  <c r="BS131" i="10"/>
  <c r="BS133" i="10"/>
  <c r="BS327" i="10"/>
  <c r="BS315" i="10"/>
  <c r="BS161" i="10"/>
  <c r="BS297" i="10"/>
  <c r="BS217" i="10"/>
  <c r="BS239" i="10"/>
  <c r="BS71" i="10"/>
  <c r="BS122" i="10"/>
  <c r="BS116" i="10"/>
  <c r="BS207" i="10"/>
  <c r="BS149" i="10"/>
  <c r="BS150" i="10"/>
  <c r="BS307" i="10"/>
  <c r="BS367" i="10"/>
  <c r="BS286" i="10"/>
  <c r="BS110" i="10"/>
  <c r="BS387" i="10"/>
  <c r="BS393" i="10"/>
  <c r="BS389" i="10"/>
  <c r="BS310" i="10"/>
  <c r="BS41" i="10"/>
  <c r="BS155" i="10"/>
  <c r="BS151" i="10"/>
  <c r="BS235" i="10"/>
  <c r="BS142" i="10"/>
  <c r="BS78" i="10"/>
  <c r="BS309" i="10"/>
  <c r="BS313" i="10"/>
  <c r="BS266" i="10"/>
  <c r="BS330" i="10"/>
  <c r="BS397" i="10"/>
  <c r="BS409" i="10"/>
  <c r="BS407" i="10"/>
  <c r="BS200" i="10"/>
  <c r="BS354" i="10"/>
  <c r="BS146" i="10"/>
  <c r="BS128" i="10"/>
  <c r="BS75" i="10"/>
  <c r="BS39" i="10"/>
  <c r="BS288" i="10"/>
  <c r="BS97" i="10"/>
  <c r="BS376" i="10"/>
  <c r="BS171" i="10"/>
  <c r="BS360" i="10"/>
  <c r="BS372" i="10"/>
  <c r="BS73" i="10"/>
  <c r="BS243" i="10"/>
  <c r="BS139" i="10"/>
  <c r="BS390" i="10"/>
  <c r="BS38" i="10"/>
  <c r="BS392" i="10"/>
  <c r="BS265" i="10"/>
  <c r="BS344" i="10"/>
  <c r="BS185" i="10"/>
  <c r="BS98" i="10"/>
  <c r="BS93" i="10"/>
  <c r="BS92" i="10"/>
  <c r="BS261" i="10"/>
  <c r="BS170" i="10"/>
  <c r="BS165" i="10"/>
  <c r="BS164" i="10"/>
  <c r="BS296" i="10"/>
  <c r="BS377" i="10"/>
  <c r="BS399" i="10"/>
  <c r="BS352" i="10"/>
  <c r="BS33" i="10"/>
  <c r="BS123" i="10"/>
  <c r="BS103" i="10"/>
  <c r="BS304" i="10"/>
  <c r="BS121" i="10"/>
  <c r="BS88" i="10"/>
  <c r="BS61" i="10"/>
  <c r="BS135" i="10"/>
  <c r="BS138" i="10"/>
  <c r="BS132" i="10"/>
  <c r="BS208" i="10"/>
  <c r="BS285" i="10"/>
  <c r="BS314" i="10"/>
  <c r="BS368" i="10"/>
  <c r="BS184" i="10"/>
  <c r="BS238" i="10"/>
  <c r="BS67" i="10"/>
  <c r="BS117" i="10"/>
  <c r="BS323" i="10"/>
  <c r="BS270" i="10"/>
  <c r="BS369" i="10"/>
  <c r="BS79" i="10"/>
  <c r="BS84" i="10"/>
  <c r="BS273" i="10"/>
  <c r="BS374" i="10"/>
  <c r="BS282" i="10"/>
  <c r="BS385" i="10"/>
  <c r="BS105" i="10"/>
  <c r="BS55" i="10"/>
  <c r="BS416" i="10"/>
  <c r="BS419" i="10"/>
  <c r="BS229" i="10"/>
  <c r="BS342" i="10"/>
  <c r="BS331" i="10"/>
  <c r="BS418" i="10"/>
  <c r="BS72" i="10"/>
  <c r="BS234" i="10"/>
  <c r="BS160" i="10"/>
  <c r="BS107" i="10"/>
  <c r="BS87" i="10"/>
  <c r="BS182" i="10"/>
  <c r="BS43" i="10"/>
  <c r="BS312" i="10"/>
  <c r="BS404" i="10"/>
  <c r="BS291" i="10"/>
  <c r="BS351" i="10"/>
  <c r="BS163" i="10"/>
  <c r="BS275" i="10"/>
  <c r="BS223" i="10"/>
  <c r="BS191" i="10"/>
  <c r="BS414" i="10"/>
  <c r="BS198" i="10"/>
  <c r="BS224" i="10"/>
  <c r="BS293" i="10"/>
  <c r="BS355" i="10"/>
  <c r="BS276" i="10"/>
  <c r="BS249" i="10"/>
  <c r="BS375" i="10"/>
  <c r="BS81" i="10"/>
  <c r="BS20" i="10"/>
  <c r="BS23" i="10" s="1"/>
  <c r="BS211" i="10"/>
  <c r="BS129" i="10"/>
  <c r="BS253" i="10"/>
  <c r="BS337" i="10"/>
  <c r="BS260" i="10"/>
  <c r="BS57" i="10"/>
  <c r="BS34" i="10"/>
  <c r="BS29" i="10"/>
  <c r="BS405" i="10"/>
  <c r="BS364" i="10"/>
  <c r="BS106" i="10"/>
  <c r="BS101" i="10"/>
  <c r="BS100" i="10"/>
  <c r="BS86" i="10"/>
  <c r="BS396" i="10"/>
  <c r="BS281" i="10"/>
  <c r="BS244" i="10"/>
  <c r="BS104" i="10"/>
  <c r="BS299" i="10"/>
  <c r="BS19" i="10"/>
  <c r="BS22" i="10" s="1"/>
  <c r="BS214" i="10"/>
  <c r="BS250" i="10"/>
  <c r="BS66" i="10"/>
  <c r="BS254" i="10"/>
  <c r="BS289" i="10"/>
  <c r="BS74" i="10"/>
  <c r="BS68" i="10"/>
  <c r="BS326" i="10"/>
  <c r="BS328" i="10"/>
  <c r="BS59" i="10"/>
  <c r="BS280" i="10"/>
  <c r="BS56" i="10"/>
  <c r="BS172" i="10"/>
  <c r="BS316" i="10"/>
  <c r="BS53" i="10"/>
  <c r="BS264" i="10"/>
  <c r="BS199" i="10"/>
  <c r="BS365" i="10"/>
  <c r="BS26" i="10"/>
  <c r="BS226" i="10"/>
  <c r="BS187" i="10"/>
  <c r="BS425" i="10"/>
  <c r="BS158" i="10"/>
  <c r="BS353" i="10"/>
  <c r="BS227" i="10"/>
  <c r="BS85" i="10"/>
  <c r="BS259" i="10"/>
  <c r="BS82" i="10"/>
  <c r="BS76" i="10"/>
  <c r="BS317" i="10"/>
  <c r="BS202" i="10"/>
  <c r="BS197" i="10"/>
  <c r="BS196" i="10"/>
  <c r="BS347" i="10"/>
  <c r="BS113" i="10"/>
  <c r="BS203" i="10"/>
  <c r="BS31" i="10"/>
  <c r="BS70" i="10"/>
  <c r="BS408" i="10"/>
  <c r="BS379" i="10"/>
  <c r="BS306" i="10"/>
  <c r="BS94" i="10"/>
  <c r="BS40" i="10"/>
  <c r="BS50" i="10"/>
  <c r="BS45" i="10"/>
  <c r="BS44" i="10"/>
  <c r="BS295" i="10"/>
  <c r="BS186" i="10"/>
  <c r="BS181" i="10"/>
  <c r="BS180" i="10"/>
  <c r="BS412" i="10"/>
  <c r="BS363" i="10"/>
  <c r="BS271" i="10"/>
  <c r="BS154" i="10"/>
  <c r="BS319" i="10"/>
  <c r="BS411" i="10"/>
  <c r="BS205" i="10"/>
  <c r="BS90" i="10"/>
  <c r="BS28" i="10"/>
  <c r="BS115" i="10"/>
  <c r="BS284" i="10"/>
  <c r="BS159" i="10"/>
  <c r="BS30" i="10"/>
  <c r="BS130" i="10"/>
  <c r="BS125" i="10"/>
  <c r="BS124" i="10"/>
  <c r="BS394" i="10"/>
  <c r="BS268" i="10"/>
  <c r="BS263" i="10"/>
  <c r="BS262" i="10"/>
  <c r="BS356" i="10"/>
  <c r="BS54" i="10"/>
  <c r="BS362" i="10"/>
  <c r="BS215" i="10"/>
  <c r="BS222" i="10"/>
  <c r="BS421" i="10"/>
  <c r="BS143" i="10"/>
  <c r="BS406" i="10"/>
  <c r="BS194" i="10"/>
  <c r="BS216" i="10"/>
  <c r="BS114" i="10"/>
  <c r="BS109" i="10"/>
  <c r="BS108" i="10"/>
  <c r="BS378" i="10"/>
  <c r="BS252" i="10"/>
  <c r="BS247" i="10"/>
  <c r="BS246" i="10"/>
  <c r="BS118" i="10"/>
  <c r="BS144" i="10"/>
  <c r="BS120" i="10"/>
  <c r="BS195" i="10"/>
  <c r="BS209" i="10"/>
  <c r="BS305" i="10"/>
  <c r="BS136" i="10"/>
  <c r="BS348" i="10"/>
  <c r="BS27" i="10"/>
  <c r="BS140" i="10"/>
  <c r="BS339" i="10"/>
  <c r="BS80" i="10"/>
  <c r="BS415" i="10"/>
  <c r="BS183" i="10"/>
  <c r="BS141" i="10"/>
  <c r="BS279" i="10"/>
  <c r="BS370" i="10"/>
  <c r="BS179" i="10"/>
  <c r="BS77" i="10"/>
  <c r="BS213" i="10"/>
  <c r="BS340" i="10"/>
  <c r="BS65" i="10"/>
  <c r="BS153" i="10"/>
  <c r="BS410" i="10"/>
  <c r="BS212" i="10"/>
  <c r="BS49" i="10"/>
  <c r="BS357" i="10"/>
  <c r="BS36" i="10"/>
  <c r="BS338" i="10"/>
  <c r="BS148" i="10"/>
  <c r="BS218" i="10"/>
  <c r="CN28" i="10"/>
  <c r="CN70" i="10"/>
  <c r="CN223" i="10"/>
  <c r="CN199" i="10"/>
  <c r="CN183" i="10"/>
  <c r="CN167" i="10"/>
  <c r="CN146" i="10"/>
  <c r="CN123" i="10"/>
  <c r="CN91" i="10"/>
  <c r="CN219" i="10"/>
  <c r="CN218" i="10"/>
  <c r="CN202" i="10"/>
  <c r="CN186" i="10"/>
  <c r="CN170" i="10"/>
  <c r="CN150" i="10"/>
  <c r="CN128" i="10"/>
  <c r="CN98" i="10"/>
  <c r="CN226" i="10"/>
  <c r="CN209" i="10"/>
  <c r="CN193" i="10"/>
  <c r="CN177" i="10"/>
  <c r="CN159" i="10"/>
  <c r="CN138" i="10"/>
  <c r="CN111" i="10"/>
  <c r="CN79" i="10"/>
  <c r="CN242" i="10"/>
  <c r="CN258" i="10"/>
  <c r="CN274" i="10"/>
  <c r="CN290" i="10"/>
  <c r="CN306" i="10"/>
  <c r="CN322" i="10"/>
  <c r="CN338" i="10"/>
  <c r="CN354" i="10"/>
  <c r="CN370" i="10"/>
  <c r="CN386" i="10"/>
  <c r="CN402" i="10"/>
  <c r="CN418" i="10"/>
  <c r="CN31" i="10"/>
  <c r="CN47" i="10"/>
  <c r="CN63" i="10"/>
  <c r="CN235" i="10"/>
  <c r="CN251" i="10"/>
  <c r="CN267" i="10"/>
  <c r="CN283" i="10"/>
  <c r="CN299" i="10"/>
  <c r="CN315" i="10"/>
  <c r="CN331" i="10"/>
  <c r="CN347" i="10"/>
  <c r="CN363" i="10"/>
  <c r="CN379" i="10"/>
  <c r="CN395" i="10"/>
  <c r="CN411" i="10"/>
  <c r="CN228" i="10"/>
  <c r="CN44" i="10"/>
  <c r="CN60" i="10"/>
  <c r="CN76" i="10"/>
  <c r="CN92" i="10"/>
  <c r="CN108" i="10"/>
  <c r="CN124" i="10"/>
  <c r="CN244" i="10"/>
  <c r="CN260" i="10"/>
  <c r="CN276" i="10"/>
  <c r="CN292" i="10"/>
  <c r="CN308" i="10"/>
  <c r="CN324" i="10"/>
  <c r="CN340" i="10"/>
  <c r="CN356" i="10"/>
  <c r="CN372" i="10"/>
  <c r="CN388" i="10"/>
  <c r="CN404" i="10"/>
  <c r="CN420" i="10"/>
  <c r="CN33" i="10"/>
  <c r="CN49" i="10"/>
  <c r="CN65" i="10"/>
  <c r="CN81" i="10"/>
  <c r="CN97" i="10"/>
  <c r="CN113" i="10"/>
  <c r="CN129" i="10"/>
  <c r="CN145" i="10"/>
  <c r="CN161" i="10"/>
  <c r="CN237" i="10"/>
  <c r="CN253" i="10"/>
  <c r="CN269" i="10"/>
  <c r="CN285" i="10"/>
  <c r="CN301" i="10"/>
  <c r="CN317" i="10"/>
  <c r="CN333" i="10"/>
  <c r="CN207" i="10"/>
  <c r="CN191" i="10"/>
  <c r="CN175" i="10"/>
  <c r="CN156" i="10"/>
  <c r="CN135" i="10"/>
  <c r="CN107" i="10"/>
  <c r="CN75" i="10"/>
  <c r="CN225" i="10"/>
  <c r="CN210" i="10"/>
  <c r="CN194" i="10"/>
  <c r="CN178" i="10"/>
  <c r="CN160" i="10"/>
  <c r="CN139" i="10"/>
  <c r="CN114" i="10"/>
  <c r="CN82" i="10"/>
  <c r="CN217" i="10"/>
  <c r="CN201" i="10"/>
  <c r="CN185" i="10"/>
  <c r="CN169" i="10"/>
  <c r="CN148" i="10"/>
  <c r="CN127" i="10"/>
  <c r="CN95" i="10"/>
  <c r="CN234" i="10"/>
  <c r="CN250" i="10"/>
  <c r="CN266" i="10"/>
  <c r="CN282" i="10"/>
  <c r="CN298" i="10"/>
  <c r="CN314" i="10"/>
  <c r="CN330" i="10"/>
  <c r="CN346" i="10"/>
  <c r="CN362" i="10"/>
  <c r="CN378" i="10"/>
  <c r="CN394" i="10"/>
  <c r="CN410" i="10"/>
  <c r="CN426" i="10"/>
  <c r="CN39" i="10"/>
  <c r="CN55" i="10"/>
  <c r="CN71" i="10"/>
  <c r="CN243" i="10"/>
  <c r="CN259" i="10"/>
  <c r="CN275" i="10"/>
  <c r="CN291" i="10"/>
  <c r="CN307" i="10"/>
  <c r="CN323" i="10"/>
  <c r="CN339" i="10"/>
  <c r="CN355" i="10"/>
  <c r="CN371" i="10"/>
  <c r="CN387" i="10"/>
  <c r="CN403" i="10"/>
  <c r="CN419" i="10"/>
  <c r="CN36" i="10"/>
  <c r="CN52" i="10"/>
  <c r="CN68" i="10"/>
  <c r="CN84" i="10"/>
  <c r="CN100" i="10"/>
  <c r="CN116" i="10"/>
  <c r="CN236" i="10"/>
  <c r="CN252" i="10"/>
  <c r="CN268" i="10"/>
  <c r="CN284" i="10"/>
  <c r="CN300" i="10"/>
  <c r="CN316" i="10"/>
  <c r="CN332" i="10"/>
  <c r="CN348" i="10"/>
  <c r="CN364" i="10"/>
  <c r="CN380" i="10"/>
  <c r="CN396" i="10"/>
  <c r="CN412" i="10"/>
  <c r="CN227" i="10"/>
  <c r="CN41" i="10"/>
  <c r="CN57" i="10"/>
  <c r="CN73" i="10"/>
  <c r="CN89" i="10"/>
  <c r="CN105" i="10"/>
  <c r="CN121" i="10"/>
  <c r="CN137" i="10"/>
  <c r="CN153" i="10"/>
  <c r="CN229" i="10"/>
  <c r="CN245" i="10"/>
  <c r="CN261" i="10"/>
  <c r="CN203" i="10"/>
  <c r="CN187" i="10"/>
  <c r="CN171" i="10"/>
  <c r="CN151" i="10"/>
  <c r="CN130" i="10"/>
  <c r="CN99" i="10"/>
  <c r="CN62" i="10"/>
  <c r="CN222" i="10"/>
  <c r="CN206" i="10"/>
  <c r="CN190" i="10"/>
  <c r="CN174" i="10"/>
  <c r="CN155" i="10"/>
  <c r="CN134" i="10"/>
  <c r="CN106" i="10"/>
  <c r="CN74" i="10"/>
  <c r="CN213" i="10"/>
  <c r="CN197" i="10"/>
  <c r="CN181" i="10"/>
  <c r="CN164" i="10"/>
  <c r="CN143" i="10"/>
  <c r="CN119" i="10"/>
  <c r="CN87" i="10"/>
  <c r="CN238" i="10"/>
  <c r="CN254" i="10"/>
  <c r="CN270" i="10"/>
  <c r="CN286" i="10"/>
  <c r="CN302" i="10"/>
  <c r="CN318" i="10"/>
  <c r="CN334" i="10"/>
  <c r="CN350" i="10"/>
  <c r="CN366" i="10"/>
  <c r="CN382" i="10"/>
  <c r="CN398" i="10"/>
  <c r="CN414" i="10"/>
  <c r="CN27" i="10"/>
  <c r="CN43" i="10"/>
  <c r="CN59" i="10"/>
  <c r="CN231" i="10"/>
  <c r="CN247" i="10"/>
  <c r="CN263" i="10"/>
  <c r="CN279" i="10"/>
  <c r="CN295" i="10"/>
  <c r="CN311" i="10"/>
  <c r="CN327" i="10"/>
  <c r="CN343" i="10"/>
  <c r="CN359" i="10"/>
  <c r="CN375" i="10"/>
  <c r="CN391" i="10"/>
  <c r="CN407" i="10"/>
  <c r="CN423" i="10"/>
  <c r="CN40" i="10"/>
  <c r="CN56" i="10"/>
  <c r="CN72" i="10"/>
  <c r="CN88" i="10"/>
  <c r="CN104" i="10"/>
  <c r="CN120" i="10"/>
  <c r="CN240" i="10"/>
  <c r="CN256" i="10"/>
  <c r="CN272" i="10"/>
  <c r="CN288" i="10"/>
  <c r="CN304" i="10"/>
  <c r="CN320" i="10"/>
  <c r="CN336" i="10"/>
  <c r="CN352" i="10"/>
  <c r="CN368" i="10"/>
  <c r="CN384" i="10"/>
  <c r="CN400" i="10"/>
  <c r="CN416" i="10"/>
  <c r="CN29" i="10"/>
  <c r="CN45" i="10"/>
  <c r="CN61" i="10"/>
  <c r="CN77" i="10"/>
  <c r="CN93" i="10"/>
  <c r="CN109" i="10"/>
  <c r="CN125" i="10"/>
  <c r="CN141" i="10"/>
  <c r="CN157" i="10"/>
  <c r="CN233" i="10"/>
  <c r="CN249" i="10"/>
  <c r="CN265" i="10"/>
  <c r="CN215" i="10"/>
  <c r="CN140" i="10"/>
  <c r="CN214" i="10"/>
  <c r="CN144" i="10"/>
  <c r="CN205" i="10"/>
  <c r="CN132" i="10"/>
  <c r="CN262" i="10"/>
  <c r="CN326" i="10"/>
  <c r="CN390" i="10"/>
  <c r="CN51" i="10"/>
  <c r="CN271" i="10"/>
  <c r="CN335" i="10"/>
  <c r="CN399" i="10"/>
  <c r="CN64" i="10"/>
  <c r="CN232" i="10"/>
  <c r="CN296" i="10"/>
  <c r="CN360" i="10"/>
  <c r="CN424" i="10"/>
  <c r="CN85" i="10"/>
  <c r="CN149" i="10"/>
  <c r="CN273" i="10"/>
  <c r="CN293" i="10"/>
  <c r="CN313" i="10"/>
  <c r="CN337" i="10"/>
  <c r="CN353" i="10"/>
  <c r="CN369" i="10"/>
  <c r="CN385" i="10"/>
  <c r="CN401" i="10"/>
  <c r="CN417" i="10"/>
  <c r="CN30" i="10"/>
  <c r="CN46" i="10"/>
  <c r="CN224" i="10"/>
  <c r="CN208" i="10"/>
  <c r="CN192" i="10"/>
  <c r="CN176" i="10"/>
  <c r="CN158" i="10"/>
  <c r="CN136" i="10"/>
  <c r="CN110" i="10"/>
  <c r="CN78" i="10"/>
  <c r="CN195" i="10"/>
  <c r="CN115" i="10"/>
  <c r="CN198" i="10"/>
  <c r="CN122" i="10"/>
  <c r="CN189" i="10"/>
  <c r="CN103" i="10"/>
  <c r="CN278" i="10"/>
  <c r="CN342" i="10"/>
  <c r="CN406" i="10"/>
  <c r="CN67" i="10"/>
  <c r="CN287" i="10"/>
  <c r="CN351" i="10"/>
  <c r="CN415" i="10"/>
  <c r="CN80" i="10"/>
  <c r="CN248" i="10"/>
  <c r="CN312" i="10"/>
  <c r="CN376" i="10"/>
  <c r="CN37" i="10"/>
  <c r="CN101" i="10"/>
  <c r="CN165" i="10"/>
  <c r="CN277" i="10"/>
  <c r="CN297" i="10"/>
  <c r="CN321" i="10"/>
  <c r="CN341" i="10"/>
  <c r="CN357" i="10"/>
  <c r="CN373" i="10"/>
  <c r="CN389" i="10"/>
  <c r="CN405" i="10"/>
  <c r="CN421" i="10"/>
  <c r="CN34" i="10"/>
  <c r="CN50" i="10"/>
  <c r="CN220" i="10"/>
  <c r="CN204" i="10"/>
  <c r="CN188" i="10"/>
  <c r="CN172" i="10"/>
  <c r="CN152" i="10"/>
  <c r="CN131" i="10"/>
  <c r="CN102" i="10"/>
  <c r="CN66" i="10"/>
  <c r="CN179" i="10"/>
  <c r="CN83" i="10"/>
  <c r="CN182" i="10"/>
  <c r="CN90" i="10"/>
  <c r="CN173" i="10"/>
  <c r="CN230" i="10"/>
  <c r="CN294" i="10"/>
  <c r="CN358" i="10"/>
  <c r="CN422" i="10"/>
  <c r="CN239" i="10"/>
  <c r="CN303" i="10"/>
  <c r="CN367" i="10"/>
  <c r="CN32" i="10"/>
  <c r="CN96" i="10"/>
  <c r="CN264" i="10"/>
  <c r="CN328" i="10"/>
  <c r="CN392" i="10"/>
  <c r="CN53" i="10"/>
  <c r="CN117" i="10"/>
  <c r="CN241" i="10"/>
  <c r="CN281" i="10"/>
  <c r="CN305" i="10"/>
  <c r="CN325" i="10"/>
  <c r="CN345" i="10"/>
  <c r="CN361" i="10"/>
  <c r="CN377" i="10"/>
  <c r="CN393" i="10"/>
  <c r="CN409" i="10"/>
  <c r="CN425" i="10"/>
  <c r="CN38" i="10"/>
  <c r="CN54" i="10"/>
  <c r="CN216" i="10"/>
  <c r="CN200" i="10"/>
  <c r="CN184" i="10"/>
  <c r="CN168" i="10"/>
  <c r="CN147" i="10"/>
  <c r="CN126" i="10"/>
  <c r="CN94" i="10"/>
  <c r="CN20" i="10"/>
  <c r="CN23" i="10" s="1"/>
  <c r="CN162" i="10"/>
  <c r="CN211" i="10"/>
  <c r="CN166" i="10"/>
  <c r="CN221" i="10"/>
  <c r="CN154" i="10"/>
  <c r="CN246" i="10"/>
  <c r="CN310" i="10"/>
  <c r="CN374" i="10"/>
  <c r="CN35" i="10"/>
  <c r="CN255" i="10"/>
  <c r="CN319" i="10"/>
  <c r="CN383" i="10"/>
  <c r="CN48" i="10"/>
  <c r="CN112" i="10"/>
  <c r="CN280" i="10"/>
  <c r="CN344" i="10"/>
  <c r="CN408" i="10"/>
  <c r="CN69" i="10"/>
  <c r="CN133" i="10"/>
  <c r="CN257" i="10"/>
  <c r="CN289" i="10"/>
  <c r="CN309" i="10"/>
  <c r="CN329" i="10"/>
  <c r="CN349" i="10"/>
  <c r="CN365" i="10"/>
  <c r="CN381" i="10"/>
  <c r="CN397" i="10"/>
  <c r="CN413" i="10"/>
  <c r="CN26" i="10"/>
  <c r="CN42" i="10"/>
  <c r="CN58" i="10"/>
  <c r="CN212" i="10"/>
  <c r="CN196" i="10"/>
  <c r="CN180" i="10"/>
  <c r="CN163" i="10"/>
  <c r="CN142" i="10"/>
  <c r="CN118" i="10"/>
  <c r="CN86" i="10"/>
  <c r="CN22" i="10"/>
  <c r="V14" i="10"/>
  <c r="U13" i="10"/>
  <c r="C19" i="10"/>
  <c r="D20" i="10"/>
  <c r="H27" i="10"/>
  <c r="G26" i="10"/>
  <c r="K5" i="1"/>
  <c r="AB11" i="10" l="1"/>
  <c r="B8" i="23"/>
  <c r="AS5" i="19"/>
  <c r="AN12" i="19"/>
  <c r="AN20" i="19"/>
  <c r="W6" i="19"/>
  <c r="AN11" i="19" s="1"/>
  <c r="AS4" i="19"/>
  <c r="AS1" i="19" s="1"/>
  <c r="U4" i="19" s="1"/>
  <c r="W7" i="19"/>
  <c r="AO13" i="19" s="1"/>
  <c r="AM13" i="19" s="1"/>
  <c r="AM16" i="19" s="1"/>
  <c r="AS2" i="19"/>
  <c r="AO21" i="19"/>
  <c r="AM21" i="19" s="1"/>
  <c r="AM24" i="19" s="1"/>
  <c r="AM27" i="19" s="1"/>
  <c r="AJ15" i="19" s="1"/>
  <c r="AO22" i="19"/>
  <c r="AJ13" i="19"/>
  <c r="AO20" i="19"/>
  <c r="AO19" i="19"/>
  <c r="AN13" i="19"/>
  <c r="AL13" i="19" s="1"/>
  <c r="AL16" i="19" s="1"/>
  <c r="AN19" i="19"/>
  <c r="AN21" i="19"/>
  <c r="AL21" i="19" s="1"/>
  <c r="AL24" i="19" s="1"/>
  <c r="AN22" i="19"/>
  <c r="AS3" i="19"/>
  <c r="AO12" i="19"/>
  <c r="AA374" i="19"/>
  <c r="AB24" i="19"/>
  <c r="AA72" i="19"/>
  <c r="AB30" i="19"/>
  <c r="AB78" i="19"/>
  <c r="AB50" i="19"/>
  <c r="AA124" i="19"/>
  <c r="AB116" i="19"/>
  <c r="AA140" i="19"/>
  <c r="AA173" i="19"/>
  <c r="AB166" i="19"/>
  <c r="AA206" i="19"/>
  <c r="AB192" i="19"/>
  <c r="AA199" i="19"/>
  <c r="AB221" i="19"/>
  <c r="AA260" i="19"/>
  <c r="AA292" i="19"/>
  <c r="AB261" i="19"/>
  <c r="AB293" i="19"/>
  <c r="AA319" i="19"/>
  <c r="AA351" i="19"/>
  <c r="AB343" i="19"/>
  <c r="AA369" i="19"/>
  <c r="AA31" i="19"/>
  <c r="AA76" i="19"/>
  <c r="AA34" i="19"/>
  <c r="AB82" i="19"/>
  <c r="AA54" i="19"/>
  <c r="AA128" i="19"/>
  <c r="AB120" i="19"/>
  <c r="AA144" i="19"/>
  <c r="AB183" i="19"/>
  <c r="AB170" i="19"/>
  <c r="AA214" i="19"/>
  <c r="AB200" i="19"/>
  <c r="AA207" i="19"/>
  <c r="AB230" i="19"/>
  <c r="AA264" i="19"/>
  <c r="AA296" i="19"/>
  <c r="AB265" i="19"/>
  <c r="AB297" i="19"/>
  <c r="AA323" i="19"/>
  <c r="AB360" i="19"/>
  <c r="AB347" i="19"/>
  <c r="AA377" i="19"/>
  <c r="AO11" i="19"/>
  <c r="AA39" i="19"/>
  <c r="AA80" i="19"/>
  <c r="AB39" i="19"/>
  <c r="AB86" i="19"/>
  <c r="AA100" i="19"/>
  <c r="AA132" i="19"/>
  <c r="AB124" i="19"/>
  <c r="AA148" i="19"/>
  <c r="AB142" i="19"/>
  <c r="AB177" i="19"/>
  <c r="AA222" i="19"/>
  <c r="AB208" i="19"/>
  <c r="AA215" i="19"/>
  <c r="AA234" i="19"/>
  <c r="AA268" i="19"/>
  <c r="AA300" i="19"/>
  <c r="AB269" i="19"/>
  <c r="AB301" i="19"/>
  <c r="AA327" i="19"/>
  <c r="AB319" i="19"/>
  <c r="AB351" i="19"/>
  <c r="AB371" i="19"/>
  <c r="AA20" i="19"/>
  <c r="AB46" i="19"/>
  <c r="AA84" i="19"/>
  <c r="AA50" i="19"/>
  <c r="AB90" i="19"/>
  <c r="AA104" i="19"/>
  <c r="AA136" i="19"/>
  <c r="AB128" i="19"/>
  <c r="AA152" i="19"/>
  <c r="AB146" i="19"/>
  <c r="AA172" i="19"/>
  <c r="AA229" i="19"/>
  <c r="AB216" i="19"/>
  <c r="AA223" i="19"/>
  <c r="AA240" i="19"/>
  <c r="AA272" i="19"/>
  <c r="AA304" i="19"/>
  <c r="AB273" i="19"/>
  <c r="AB305" i="19"/>
  <c r="AA331" i="19"/>
  <c r="AB323" i="19"/>
  <c r="AB361" i="19"/>
  <c r="AA370" i="19"/>
  <c r="AN14" i="19"/>
  <c r="AA36" i="19"/>
  <c r="AB56" i="19"/>
  <c r="AA88" i="19"/>
  <c r="AB62" i="19"/>
  <c r="AB94" i="19"/>
  <c r="AA108" i="19"/>
  <c r="AB100" i="19"/>
  <c r="AB132" i="19"/>
  <c r="AA156" i="19"/>
  <c r="AB150" i="19"/>
  <c r="AB185" i="19"/>
  <c r="AB239" i="19"/>
  <c r="AB224" i="19"/>
  <c r="AB232" i="19"/>
  <c r="AA244" i="19"/>
  <c r="AA276" i="19"/>
  <c r="AA308" i="19"/>
  <c r="AB277" i="19"/>
  <c r="AB309" i="19"/>
  <c r="AA335" i="19"/>
  <c r="AB327" i="19"/>
  <c r="AB365" i="19"/>
  <c r="AB370" i="19"/>
  <c r="AO14" i="19"/>
  <c r="AA43" i="19"/>
  <c r="AA60" i="19"/>
  <c r="AA92" i="19"/>
  <c r="AB66" i="19"/>
  <c r="AB22" i="19"/>
  <c r="AA112" i="19"/>
  <c r="AB104" i="19"/>
  <c r="AB136" i="19"/>
  <c r="AA160" i="19"/>
  <c r="AB154" i="19"/>
  <c r="AA182" i="19"/>
  <c r="AB243" i="19"/>
  <c r="AB231" i="19"/>
  <c r="AB197" i="19"/>
  <c r="AA248" i="19"/>
  <c r="AA280" i="19"/>
  <c r="AA312" i="19"/>
  <c r="AB281" i="19"/>
  <c r="AB313" i="19"/>
  <c r="AA339" i="19"/>
  <c r="AB331" i="19"/>
  <c r="AA357" i="19"/>
  <c r="AB52" i="19"/>
  <c r="AA64" i="19"/>
  <c r="AA96" i="19"/>
  <c r="AB70" i="19"/>
  <c r="AA28" i="19"/>
  <c r="AA116" i="19"/>
  <c r="AB108" i="19"/>
  <c r="AB140" i="19"/>
  <c r="AA164" i="19"/>
  <c r="AB158" i="19"/>
  <c r="AA190" i="19"/>
  <c r="AB247" i="19"/>
  <c r="AA183" i="19"/>
  <c r="AB205" i="19"/>
  <c r="AA252" i="19"/>
  <c r="AA284" i="19"/>
  <c r="AB316" i="19"/>
  <c r="AB285" i="19"/>
  <c r="AB355" i="19"/>
  <c r="AA343" i="19"/>
  <c r="AB335" i="19"/>
  <c r="AA361" i="19"/>
  <c r="AA56" i="19"/>
  <c r="AA68" i="19"/>
  <c r="AA22" i="19"/>
  <c r="AB74" i="19"/>
  <c r="AB35" i="19"/>
  <c r="AA120" i="19"/>
  <c r="AB112" i="19"/>
  <c r="AB178" i="19"/>
  <c r="AA168" i="19"/>
  <c r="AB162" i="19"/>
  <c r="AA198" i="19"/>
  <c r="AB251" i="19"/>
  <c r="AA191" i="19"/>
  <c r="AB213" i="19"/>
  <c r="AA256" i="19"/>
  <c r="AA288" i="19"/>
  <c r="AB257" i="19"/>
  <c r="AB289" i="19"/>
  <c r="AA315" i="19"/>
  <c r="AA347" i="19"/>
  <c r="AB339" i="19"/>
  <c r="AA365" i="19"/>
  <c r="AB26" i="19"/>
  <c r="AA73" i="19"/>
  <c r="AA23" i="19"/>
  <c r="AB75" i="19"/>
  <c r="AA40" i="19"/>
  <c r="AA121" i="19"/>
  <c r="AB113" i="19"/>
  <c r="AB182" i="19"/>
  <c r="AA169" i="19"/>
  <c r="AB163" i="19"/>
  <c r="AA200" i="19"/>
  <c r="AB252" i="19"/>
  <c r="AA193" i="19"/>
  <c r="AB215" i="19"/>
  <c r="AA257" i="19"/>
  <c r="AA289" i="19"/>
  <c r="AB258" i="19"/>
  <c r="AB290" i="19"/>
  <c r="AA316" i="19"/>
  <c r="AA348" i="19"/>
  <c r="AB340" i="19"/>
  <c r="AA366" i="19"/>
  <c r="AB20" i="19"/>
  <c r="AA70" i="19"/>
  <c r="AB18" i="19"/>
  <c r="AB72" i="19"/>
  <c r="AB25" i="19"/>
  <c r="AA114" i="19"/>
  <c r="AB106" i="19"/>
  <c r="AB138" i="19"/>
  <c r="AA162" i="19"/>
  <c r="AB156" i="19"/>
  <c r="AA186" i="19"/>
  <c r="AB245" i="19"/>
  <c r="AA179" i="19"/>
  <c r="AB201" i="19"/>
  <c r="AA250" i="19"/>
  <c r="AA282" i="19"/>
  <c r="AB314" i="19"/>
  <c r="AB283" i="19"/>
  <c r="AA235" i="19"/>
  <c r="AA341" i="19"/>
  <c r="AB333" i="19"/>
  <c r="AA359" i="19"/>
  <c r="AA26" i="19"/>
  <c r="AB43" i="19"/>
  <c r="AA81" i="19"/>
  <c r="AA35" i="19"/>
  <c r="AB83" i="19"/>
  <c r="AA55" i="19"/>
  <c r="AA129" i="19"/>
  <c r="AB121" i="19"/>
  <c r="AA145" i="19"/>
  <c r="AB187" i="19"/>
  <c r="AB171" i="19"/>
  <c r="AA216" i="19"/>
  <c r="AB202" i="19"/>
  <c r="AA209" i="19"/>
  <c r="AB233" i="19"/>
  <c r="AA265" i="19"/>
  <c r="AA297" i="19"/>
  <c r="AB266" i="19"/>
  <c r="AB298" i="19"/>
  <c r="AA324" i="19"/>
  <c r="AB364" i="19"/>
  <c r="AB348" i="19"/>
  <c r="AB367" i="19"/>
  <c r="AA44" i="19"/>
  <c r="AB57" i="19"/>
  <c r="AA89" i="19"/>
  <c r="AA51" i="19"/>
  <c r="AB91" i="19"/>
  <c r="AA105" i="19"/>
  <c r="AA137" i="19"/>
  <c r="AB129" i="19"/>
  <c r="AA153" i="19"/>
  <c r="AB147" i="19"/>
  <c r="AA174" i="19"/>
  <c r="AA231" i="19"/>
  <c r="AB218" i="19"/>
  <c r="AA225" i="19"/>
  <c r="AA241" i="19"/>
  <c r="AA273" i="19"/>
  <c r="AA305" i="19"/>
  <c r="AB274" i="19"/>
  <c r="AB306" i="19"/>
  <c r="AA332" i="19"/>
  <c r="AB324" i="19"/>
  <c r="AB354" i="19"/>
  <c r="AA372" i="19"/>
  <c r="AB41" i="19"/>
  <c r="AA48" i="19"/>
  <c r="AA86" i="19"/>
  <c r="AB48" i="19"/>
  <c r="AB88" i="19"/>
  <c r="AA98" i="19"/>
  <c r="AA130" i="19"/>
  <c r="AB122" i="19"/>
  <c r="AA146" i="19"/>
  <c r="AB191" i="19"/>
  <c r="AB173" i="19"/>
  <c r="AA218" i="19"/>
  <c r="AB204" i="19"/>
  <c r="AA211" i="19"/>
  <c r="AB237" i="19"/>
  <c r="AA266" i="19"/>
  <c r="AA298" i="19"/>
  <c r="AB267" i="19"/>
  <c r="AB299" i="19"/>
  <c r="AA325" i="19"/>
  <c r="AB366" i="19"/>
  <c r="AB349" i="19"/>
  <c r="AB368" i="19"/>
  <c r="AA57" i="19"/>
  <c r="AA65" i="19"/>
  <c r="AA97" i="19"/>
  <c r="AB67" i="19"/>
  <c r="AB23" i="19"/>
  <c r="AA113" i="19"/>
  <c r="AB105" i="19"/>
  <c r="AB137" i="19"/>
  <c r="AA161" i="19"/>
  <c r="AB155" i="19"/>
  <c r="AA184" i="19"/>
  <c r="AB244" i="19"/>
  <c r="AB235" i="19"/>
  <c r="AB199" i="19"/>
  <c r="AA249" i="19"/>
  <c r="AA281" i="19"/>
  <c r="AA313" i="19"/>
  <c r="AB282" i="19"/>
  <c r="AA233" i="19"/>
  <c r="AA340" i="19"/>
  <c r="AB332" i="19"/>
  <c r="AA358" i="19"/>
  <c r="AB54" i="19"/>
  <c r="AA62" i="19"/>
  <c r="AA94" i="19"/>
  <c r="AB64" i="19"/>
  <c r="AB96" i="19"/>
  <c r="AA106" i="19"/>
  <c r="AA138" i="19"/>
  <c r="AB130" i="19"/>
  <c r="AA154" i="19"/>
  <c r="AB148" i="19"/>
  <c r="AA176" i="19"/>
  <c r="AB234" i="19"/>
  <c r="AB220" i="19"/>
  <c r="AA228" i="19"/>
  <c r="AA242" i="19"/>
  <c r="AA274" i="19"/>
  <c r="AA306" i="19"/>
  <c r="AB275" i="19"/>
  <c r="AB307" i="19"/>
  <c r="AA333" i="19"/>
  <c r="AB325" i="19"/>
  <c r="AB358" i="19"/>
  <c r="AB374" i="19"/>
  <c r="AB19" i="19"/>
  <c r="AA38" i="19"/>
  <c r="AA79" i="19"/>
  <c r="AA33" i="19"/>
  <c r="AB81" i="19"/>
  <c r="AA42" i="19"/>
  <c r="AA123" i="19"/>
  <c r="AB53" i="19"/>
  <c r="AA93" i="19"/>
  <c r="AB95" i="19"/>
  <c r="AB101" i="19"/>
  <c r="AA157" i="19"/>
  <c r="AB189" i="19"/>
  <c r="AB226" i="19"/>
  <c r="AA245" i="19"/>
  <c r="AA309" i="19"/>
  <c r="AB310" i="19"/>
  <c r="AB328" i="19"/>
  <c r="AB372" i="19"/>
  <c r="AA37" i="19"/>
  <c r="AB98" i="19"/>
  <c r="AB84" i="19"/>
  <c r="AA118" i="19"/>
  <c r="AB126" i="19"/>
  <c r="AA170" i="19"/>
  <c r="AA178" i="19"/>
  <c r="AB196" i="19"/>
  <c r="AB209" i="19"/>
  <c r="AA270" i="19"/>
  <c r="AB259" i="19"/>
  <c r="AB311" i="19"/>
  <c r="AA353" i="19"/>
  <c r="AA363" i="19"/>
  <c r="AA29" i="19"/>
  <c r="AA49" i="19"/>
  <c r="AA91" i="19"/>
  <c r="AB65" i="19"/>
  <c r="AA19" i="19"/>
  <c r="AA115" i="19"/>
  <c r="AB111" i="19"/>
  <c r="AB176" i="19"/>
  <c r="AA167" i="19"/>
  <c r="AB161" i="19"/>
  <c r="AA196" i="19"/>
  <c r="AB250" i="19"/>
  <c r="AA189" i="19"/>
  <c r="AB211" i="19"/>
  <c r="AA255" i="19"/>
  <c r="AA287" i="19"/>
  <c r="AB256" i="19"/>
  <c r="AB288" i="19"/>
  <c r="AA314" i="19"/>
  <c r="AA346" i="19"/>
  <c r="AB338" i="19"/>
  <c r="AA364" i="19"/>
  <c r="AA18" i="19"/>
  <c r="AA17" i="19"/>
  <c r="AB32" i="19"/>
  <c r="AB109" i="19"/>
  <c r="AA165" i="19"/>
  <c r="AA192" i="19"/>
  <c r="AA185" i="19"/>
  <c r="AA47" i="19"/>
  <c r="AB47" i="19"/>
  <c r="AA101" i="19"/>
  <c r="AB125" i="19"/>
  <c r="AB143" i="19"/>
  <c r="AA224" i="19"/>
  <c r="AA217" i="19"/>
  <c r="AA269" i="19"/>
  <c r="AB270" i="19"/>
  <c r="AA328" i="19"/>
  <c r="AB352" i="19"/>
  <c r="AA66" i="19"/>
  <c r="AB37" i="19"/>
  <c r="AB33" i="19"/>
  <c r="AA134" i="19"/>
  <c r="AB186" i="19"/>
  <c r="AB152" i="19"/>
  <c r="AA210" i="19"/>
  <c r="AA187" i="19"/>
  <c r="AA238" i="19"/>
  <c r="AA290" i="19"/>
  <c r="AB279" i="19"/>
  <c r="AA321" i="19"/>
  <c r="AB337" i="19"/>
  <c r="AB375" i="19"/>
  <c r="AB55" i="19"/>
  <c r="AA67" i="19"/>
  <c r="AB21" i="19"/>
  <c r="AB77" i="19"/>
  <c r="AA53" i="19"/>
  <c r="AA131" i="19"/>
  <c r="AB123" i="19"/>
  <c r="AA147" i="19"/>
  <c r="AB141" i="19"/>
  <c r="AB175" i="19"/>
  <c r="AA220" i="19"/>
  <c r="AB206" i="19"/>
  <c r="AA213" i="19"/>
  <c r="AA232" i="19"/>
  <c r="AA267" i="19"/>
  <c r="AA299" i="19"/>
  <c r="AB268" i="19"/>
  <c r="AB300" i="19"/>
  <c r="AA326" i="19"/>
  <c r="AB318" i="19"/>
  <c r="AB350" i="19"/>
  <c r="AB369" i="19"/>
  <c r="AA61" i="19"/>
  <c r="AB63" i="19"/>
  <c r="AA109" i="19"/>
  <c r="AB133" i="19"/>
  <c r="AB151" i="19"/>
  <c r="AB240" i="19"/>
  <c r="AB236" i="19"/>
  <c r="AA277" i="19"/>
  <c r="AB278" i="19"/>
  <c r="AA336" i="19"/>
  <c r="AA354" i="19"/>
  <c r="AB28" i="19"/>
  <c r="AA74" i="19"/>
  <c r="AB60" i="19"/>
  <c r="AA41" i="19"/>
  <c r="AB102" i="19"/>
  <c r="AA142" i="19"/>
  <c r="AB160" i="19"/>
  <c r="AA226" i="19"/>
  <c r="AA195" i="19"/>
  <c r="AA246" i="19"/>
  <c r="AA294" i="19"/>
  <c r="AB287" i="19"/>
  <c r="AA329" i="19"/>
  <c r="AB341" i="19"/>
  <c r="AA59" i="19"/>
  <c r="AA71" i="19"/>
  <c r="AA27" i="19"/>
  <c r="AB85" i="19"/>
  <c r="AA99" i="19"/>
  <c r="AA135" i="19"/>
  <c r="AB127" i="19"/>
  <c r="AA151" i="19"/>
  <c r="AB145" i="19"/>
  <c r="AB190" i="19"/>
  <c r="AA227" i="19"/>
  <c r="AB214" i="19"/>
  <c r="AA221" i="19"/>
  <c r="AA239" i="19"/>
  <c r="AA271" i="19"/>
  <c r="AA303" i="19"/>
  <c r="AB272" i="19"/>
  <c r="AB304" i="19"/>
  <c r="AA330" i="19"/>
  <c r="AB322" i="19"/>
  <c r="AB357" i="19"/>
  <c r="AB377" i="19"/>
  <c r="AA24" i="19"/>
  <c r="AA77" i="19"/>
  <c r="AB79" i="19"/>
  <c r="AA125" i="19"/>
  <c r="AA141" i="19"/>
  <c r="AB167" i="19"/>
  <c r="AB194" i="19"/>
  <c r="AB223" i="19"/>
  <c r="AA293" i="19"/>
  <c r="AA69" i="19"/>
  <c r="AB71" i="19"/>
  <c r="AA117" i="19"/>
  <c r="AB172" i="19"/>
  <c r="AB159" i="19"/>
  <c r="AB248" i="19"/>
  <c r="AB207" i="19"/>
  <c r="AA285" i="19"/>
  <c r="AB286" i="19"/>
  <c r="AA344" i="19"/>
  <c r="AA362" i="19"/>
  <c r="AA45" i="19"/>
  <c r="AA78" i="19"/>
  <c r="AB68" i="19"/>
  <c r="AA52" i="19"/>
  <c r="AB110" i="19"/>
  <c r="AA150" i="19"/>
  <c r="AB164" i="19"/>
  <c r="AB241" i="19"/>
  <c r="AA203" i="19"/>
  <c r="AA254" i="19"/>
  <c r="AA302" i="19"/>
  <c r="AB291" i="19"/>
  <c r="AA337" i="19"/>
  <c r="AB345" i="19"/>
  <c r="AA21" i="19"/>
  <c r="AA75" i="19"/>
  <c r="AB38" i="19"/>
  <c r="AB89" i="19"/>
  <c r="AA103" i="19"/>
  <c r="AA139" i="19"/>
  <c r="AB131" i="19"/>
  <c r="AA155" i="19"/>
  <c r="AB149" i="19"/>
  <c r="AB181" i="19"/>
  <c r="AB238" i="19"/>
  <c r="AB222" i="19"/>
  <c r="AA230" i="19"/>
  <c r="AA243" i="19"/>
  <c r="AA275" i="19"/>
  <c r="AA307" i="19"/>
  <c r="AB276" i="19"/>
  <c r="AB308" i="19"/>
  <c r="AA334" i="19"/>
  <c r="AB326" i="19"/>
  <c r="AB362" i="19"/>
  <c r="AA376" i="19"/>
  <c r="AB40" i="19"/>
  <c r="AA85" i="19"/>
  <c r="AB87" i="19"/>
  <c r="AA133" i="19"/>
  <c r="AA149" i="19"/>
  <c r="AB180" i="19"/>
  <c r="AB210" i="19"/>
  <c r="AA236" i="19"/>
  <c r="AA301" i="19"/>
  <c r="AB302" i="19"/>
  <c r="AB320" i="19"/>
  <c r="AB373" i="19"/>
  <c r="AB29" i="19"/>
  <c r="AA90" i="19"/>
  <c r="AB80" i="19"/>
  <c r="AA110" i="19"/>
  <c r="AB118" i="19"/>
  <c r="AA166" i="19"/>
  <c r="AB184" i="19"/>
  <c r="AB253" i="19"/>
  <c r="AB193" i="19"/>
  <c r="AA262" i="19"/>
  <c r="AB255" i="19"/>
  <c r="AB303" i="19"/>
  <c r="AA349" i="19"/>
  <c r="AA355" i="19"/>
  <c r="AB51" i="19"/>
  <c r="AB262" i="19"/>
  <c r="AA32" i="19"/>
  <c r="AB134" i="19"/>
  <c r="AB249" i="19"/>
  <c r="AA286" i="19"/>
  <c r="AB321" i="19"/>
  <c r="AB59" i="19"/>
  <c r="AB69" i="19"/>
  <c r="AA119" i="19"/>
  <c r="AB188" i="19"/>
  <c r="AB165" i="19"/>
  <c r="AB254" i="19"/>
  <c r="AB219" i="19"/>
  <c r="AA291" i="19"/>
  <c r="AB292" i="19"/>
  <c r="AA350" i="19"/>
  <c r="AA368" i="19"/>
  <c r="AA352" i="19"/>
  <c r="AA102" i="19"/>
  <c r="AB295" i="19"/>
  <c r="AB27" i="19"/>
  <c r="AA204" i="19"/>
  <c r="AA318" i="19"/>
  <c r="AB246" i="19"/>
  <c r="AA342" i="19"/>
  <c r="AB117" i="19"/>
  <c r="AB294" i="19"/>
  <c r="AB76" i="19"/>
  <c r="AB174" i="19"/>
  <c r="AB212" i="19"/>
  <c r="AA310" i="19"/>
  <c r="AB329" i="19"/>
  <c r="AA63" i="19"/>
  <c r="AB73" i="19"/>
  <c r="AA127" i="19"/>
  <c r="AA143" i="19"/>
  <c r="AB169" i="19"/>
  <c r="AB198" i="19"/>
  <c r="AB228" i="19"/>
  <c r="AA295" i="19"/>
  <c r="AB296" i="19"/>
  <c r="AB356" i="19"/>
  <c r="AA375" i="19"/>
  <c r="AA201" i="19"/>
  <c r="AB44" i="19"/>
  <c r="AB217" i="19"/>
  <c r="AA95" i="19"/>
  <c r="AA171" i="19"/>
  <c r="AB260" i="19"/>
  <c r="AA194" i="19"/>
  <c r="AA107" i="19"/>
  <c r="AB195" i="19"/>
  <c r="AA175" i="19"/>
  <c r="AB359" i="19"/>
  <c r="AB92" i="19"/>
  <c r="AA158" i="19"/>
  <c r="AB227" i="19"/>
  <c r="AB263" i="19"/>
  <c r="AB353" i="19"/>
  <c r="AA83" i="19"/>
  <c r="AB93" i="19"/>
  <c r="AB103" i="19"/>
  <c r="AA159" i="19"/>
  <c r="AA180" i="19"/>
  <c r="AB229" i="19"/>
  <c r="AA247" i="19"/>
  <c r="AA311" i="19"/>
  <c r="AB312" i="19"/>
  <c r="AB330" i="19"/>
  <c r="AB376" i="19"/>
  <c r="AB42" i="19"/>
  <c r="AA259" i="19"/>
  <c r="AA30" i="19"/>
  <c r="AB242" i="19"/>
  <c r="AA338" i="19"/>
  <c r="AB31" i="19"/>
  <c r="AA25" i="19"/>
  <c r="AA202" i="19"/>
  <c r="AB45" i="19"/>
  <c r="AB139" i="19"/>
  <c r="AB203" i="19"/>
  <c r="AA360" i="19"/>
  <c r="AA208" i="19"/>
  <c r="AA320" i="19"/>
  <c r="AA58" i="19"/>
  <c r="AB17" i="19"/>
  <c r="AA177" i="19"/>
  <c r="AA219" i="19"/>
  <c r="AB271" i="19"/>
  <c r="AA367" i="19"/>
  <c r="AA87" i="19"/>
  <c r="AB97" i="19"/>
  <c r="AB107" i="19"/>
  <c r="AA163" i="19"/>
  <c r="AA188" i="19"/>
  <c r="AA181" i="19"/>
  <c r="AA251" i="19"/>
  <c r="AB315" i="19"/>
  <c r="AA237" i="19"/>
  <c r="AB334" i="19"/>
  <c r="AB144" i="19"/>
  <c r="AA373" i="19"/>
  <c r="AB115" i="19"/>
  <c r="AA197" i="19"/>
  <c r="AB342" i="19"/>
  <c r="AA258" i="19"/>
  <c r="AB135" i="19"/>
  <c r="AA279" i="19"/>
  <c r="AA356" i="19"/>
  <c r="AA278" i="19"/>
  <c r="AA111" i="19"/>
  <c r="AA345" i="19"/>
  <c r="AB284" i="19"/>
  <c r="AA253" i="19"/>
  <c r="AB336" i="19"/>
  <c r="AB58" i="19"/>
  <c r="AA122" i="19"/>
  <c r="AB168" i="19"/>
  <c r="AB225" i="19"/>
  <c r="AB363" i="19"/>
  <c r="AA46" i="19"/>
  <c r="AB99" i="19"/>
  <c r="AB34" i="19"/>
  <c r="AB119" i="19"/>
  <c r="AB179" i="19"/>
  <c r="AA212" i="19"/>
  <c r="AA205" i="19"/>
  <c r="AA263" i="19"/>
  <c r="AB264" i="19"/>
  <c r="AA322" i="19"/>
  <c r="AB346" i="19"/>
  <c r="AB36" i="19"/>
  <c r="AA261" i="19"/>
  <c r="AB344" i="19"/>
  <c r="AA82" i="19"/>
  <c r="AA126" i="19"/>
  <c r="AA317" i="19"/>
  <c r="AB49" i="19"/>
  <c r="AB153" i="19"/>
  <c r="AB280" i="19"/>
  <c r="AB317" i="19"/>
  <c r="AA371" i="19"/>
  <c r="AB114" i="19"/>
  <c r="AB61" i="19"/>
  <c r="AB157" i="19"/>
  <c r="AA283" i="19"/>
  <c r="D16" i="13"/>
  <c r="O10" i="13"/>
  <c r="X367" i="13"/>
  <c r="X335" i="13"/>
  <c r="X303" i="13"/>
  <c r="X274" i="13"/>
  <c r="X244" i="13"/>
  <c r="X197" i="13"/>
  <c r="X165" i="13"/>
  <c r="X133" i="13"/>
  <c r="X120" i="13"/>
  <c r="X88" i="13"/>
  <c r="X56" i="13"/>
  <c r="X354" i="13"/>
  <c r="X322" i="13"/>
  <c r="X290" i="13"/>
  <c r="X349" i="13"/>
  <c r="X317" i="13"/>
  <c r="X370" i="13"/>
  <c r="X260" i="13"/>
  <c r="X207" i="13"/>
  <c r="X175" i="13"/>
  <c r="X143" i="13"/>
  <c r="X126" i="13"/>
  <c r="X94" i="13"/>
  <c r="X62" i="13"/>
  <c r="X364" i="13"/>
  <c r="X332" i="13"/>
  <c r="X300" i="13"/>
  <c r="X267" i="13"/>
  <c r="X182" i="13"/>
  <c r="X215" i="13"/>
  <c r="X69" i="13"/>
  <c r="X24" i="13"/>
  <c r="X220" i="13"/>
  <c r="X156" i="13"/>
  <c r="X107" i="13"/>
  <c r="X43" i="13"/>
  <c r="X263" i="13"/>
  <c r="X186" i="13"/>
  <c r="X223" i="13"/>
  <c r="X81" i="13"/>
  <c r="X30" i="13"/>
  <c r="X245" i="13"/>
  <c r="X160" i="13"/>
  <c r="X111" i="13"/>
  <c r="X47" i="13"/>
  <c r="Y377" i="13"/>
  <c r="Y341" i="13"/>
  <c r="Y309" i="13"/>
  <c r="Y278" i="13"/>
  <c r="Y246" i="13"/>
  <c r="Y214" i="13"/>
  <c r="Y183" i="13"/>
  <c r="Y151" i="13"/>
  <c r="Y117" i="13"/>
  <c r="Y85" i="13"/>
  <c r="Y53" i="13"/>
  <c r="Y360" i="13"/>
  <c r="Y328" i="13"/>
  <c r="Y296" i="13"/>
  <c r="Y265" i="13"/>
  <c r="Y233" i="13"/>
  <c r="Y367" i="13"/>
  <c r="Y335" i="13"/>
  <c r="Y303" i="13"/>
  <c r="Y268" i="13"/>
  <c r="Y236" i="13"/>
  <c r="Y209" i="13"/>
  <c r="Y177" i="13"/>
  <c r="Y145" i="13"/>
  <c r="Y115" i="13"/>
  <c r="Y83" i="13"/>
  <c r="Y51" i="13"/>
  <c r="Y358" i="13"/>
  <c r="Y326" i="13"/>
  <c r="Y376" i="13"/>
  <c r="Y263" i="13"/>
  <c r="Y231" i="13"/>
  <c r="Y200" i="13"/>
  <c r="Y136" i="13"/>
  <c r="Y70" i="13"/>
  <c r="Y19" i="13"/>
  <c r="Y150" i="13"/>
  <c r="Y84" i="13"/>
  <c r="Y30" i="13"/>
  <c r="Y180" i="13"/>
  <c r="Y114" i="13"/>
  <c r="Y50" i="13"/>
  <c r="Y202" i="13"/>
  <c r="Y138" i="13"/>
  <c r="Y80" i="13"/>
  <c r="Y20" i="13"/>
  <c r="X282" i="13"/>
  <c r="X96" i="13"/>
  <c r="X293" i="13"/>
  <c r="X102" i="13"/>
  <c r="X198" i="13"/>
  <c r="X123" i="13"/>
  <c r="X37" i="13"/>
  <c r="Y349" i="13"/>
  <c r="Y159" i="13"/>
  <c r="Y304" i="13"/>
  <c r="Y311" i="13"/>
  <c r="Y123" i="13"/>
  <c r="Y271" i="13"/>
  <c r="Y100" i="13"/>
  <c r="Y154" i="13"/>
  <c r="X363" i="13"/>
  <c r="X331" i="13"/>
  <c r="X299" i="13"/>
  <c r="X270" i="13"/>
  <c r="X230" i="13"/>
  <c r="X193" i="13"/>
  <c r="X161" i="13"/>
  <c r="X242" i="13"/>
  <c r="X116" i="13"/>
  <c r="X84" i="13"/>
  <c r="X52" i="13"/>
  <c r="X350" i="13"/>
  <c r="X318" i="13"/>
  <c r="X372" i="13"/>
  <c r="X345" i="13"/>
  <c r="X313" i="13"/>
  <c r="X288" i="13"/>
  <c r="X256" i="13"/>
  <c r="X203" i="13"/>
  <c r="X171" i="13"/>
  <c r="X139" i="13"/>
  <c r="X122" i="13"/>
  <c r="X90" i="13"/>
  <c r="X58" i="13"/>
  <c r="X360" i="13"/>
  <c r="X328" i="13"/>
  <c r="X296" i="13"/>
  <c r="X259" i="13"/>
  <c r="X174" i="13"/>
  <c r="X125" i="13"/>
  <c r="X61" i="13"/>
  <c r="X20" i="13"/>
  <c r="X235" i="13"/>
  <c r="X148" i="13"/>
  <c r="X99" i="13"/>
  <c r="X38" i="13"/>
  <c r="X255" i="13"/>
  <c r="X178" i="13"/>
  <c r="X233" i="13"/>
  <c r="X73" i="13"/>
  <c r="X26" i="13"/>
  <c r="X228" i="13"/>
  <c r="X152" i="13"/>
  <c r="X103" i="13"/>
  <c r="X40" i="13"/>
  <c r="Y369" i="13"/>
  <c r="Y337" i="13"/>
  <c r="Y305" i="13"/>
  <c r="Y274" i="13"/>
  <c r="Y242" i="13"/>
  <c r="Y293" i="13"/>
  <c r="Y179" i="13"/>
  <c r="Y147" i="13"/>
  <c r="Y113" i="13"/>
  <c r="Y81" i="13"/>
  <c r="Y49" i="13"/>
  <c r="Y356" i="13"/>
  <c r="Y324" i="13"/>
  <c r="Y372" i="13"/>
  <c r="Y261" i="13"/>
  <c r="Y229" i="13"/>
  <c r="Y363" i="13"/>
  <c r="Y331" i="13"/>
  <c r="Y299" i="13"/>
  <c r="Y264" i="13"/>
  <c r="Y232" i="13"/>
  <c r="Y205" i="13"/>
  <c r="Y173" i="13"/>
  <c r="Y141" i="13"/>
  <c r="Y111" i="13"/>
  <c r="Y79" i="13"/>
  <c r="Y47" i="13"/>
  <c r="Y354" i="13"/>
  <c r="Y322" i="13"/>
  <c r="Y295" i="13"/>
  <c r="Y259" i="13"/>
  <c r="Y227" i="13"/>
  <c r="Y192" i="13"/>
  <c r="Y126" i="13"/>
  <c r="Y62" i="13"/>
  <c r="Y206" i="13"/>
  <c r="Y142" i="13"/>
  <c r="Y76" i="13"/>
  <c r="Y26" i="13"/>
  <c r="Y172" i="13"/>
  <c r="Y106" i="13"/>
  <c r="Y42" i="13"/>
  <c r="Y194" i="13"/>
  <c r="Y130" i="13"/>
  <c r="Y72" i="13"/>
  <c r="X343" i="13"/>
  <c r="X141" i="13"/>
  <c r="X362" i="13"/>
  <c r="X325" i="13"/>
  <c r="X217" i="13"/>
  <c r="X308" i="13"/>
  <c r="X34" i="13"/>
  <c r="X202" i="13"/>
  <c r="X127" i="13"/>
  <c r="Y254" i="13"/>
  <c r="Y61" i="13"/>
  <c r="Y289" i="13"/>
  <c r="Y185" i="13"/>
  <c r="Y334" i="13"/>
  <c r="Y86" i="13"/>
  <c r="Y66" i="13"/>
  <c r="X359" i="13"/>
  <c r="X327" i="13"/>
  <c r="X295" i="13"/>
  <c r="X266" i="13"/>
  <c r="X222" i="13"/>
  <c r="X189" i="13"/>
  <c r="X157" i="13"/>
  <c r="X229" i="13"/>
  <c r="X112" i="13"/>
  <c r="X80" i="13"/>
  <c r="X48" i="13"/>
  <c r="X346" i="13"/>
  <c r="X314" i="13"/>
  <c r="X377" i="13"/>
  <c r="X341" i="13"/>
  <c r="X309" i="13"/>
  <c r="X284" i="13"/>
  <c r="X252" i="13"/>
  <c r="X199" i="13"/>
  <c r="X167" i="13"/>
  <c r="X135" i="13"/>
  <c r="X118" i="13"/>
  <c r="X86" i="13"/>
  <c r="X54" i="13"/>
  <c r="X356" i="13"/>
  <c r="X324" i="13"/>
  <c r="X292" i="13"/>
  <c r="X251" i="13"/>
  <c r="X166" i="13"/>
  <c r="X117" i="13"/>
  <c r="X53" i="13"/>
  <c r="X281" i="13"/>
  <c r="X204" i="13"/>
  <c r="X140" i="13"/>
  <c r="X91" i="13"/>
  <c r="X31" i="13"/>
  <c r="X247" i="13"/>
  <c r="X170" i="13"/>
  <c r="X129" i="13"/>
  <c r="X65" i="13"/>
  <c r="X22" i="13"/>
  <c r="X208" i="13"/>
  <c r="X144" i="13"/>
  <c r="X95" i="13"/>
  <c r="X36" i="13"/>
  <c r="Y365" i="13"/>
  <c r="Y333" i="13"/>
  <c r="Y301" i="13"/>
  <c r="Y270" i="13"/>
  <c r="Y238" i="13"/>
  <c r="Y207" i="13"/>
  <c r="Y175" i="13"/>
  <c r="Y143" i="13"/>
  <c r="Y109" i="13"/>
  <c r="Y77" i="13"/>
  <c r="Y45" i="13"/>
  <c r="Y352" i="13"/>
  <c r="Y320" i="13"/>
  <c r="Y292" i="13"/>
  <c r="Y257" i="13"/>
  <c r="Y225" i="13"/>
  <c r="Y359" i="13"/>
  <c r="Y327" i="13"/>
  <c r="Y370" i="13"/>
  <c r="Y260" i="13"/>
  <c r="Y228" i="13"/>
  <c r="Y201" i="13"/>
  <c r="Y169" i="13"/>
  <c r="Y137" i="13"/>
  <c r="Y107" i="13"/>
  <c r="Y75" i="13"/>
  <c r="Y43" i="13"/>
  <c r="Y350" i="13"/>
  <c r="Y318" i="13"/>
  <c r="Y287" i="13"/>
  <c r="Y255" i="13"/>
  <c r="Y223" i="13"/>
  <c r="Y184" i="13"/>
  <c r="Y118" i="13"/>
  <c r="Y54" i="13"/>
  <c r="Y198" i="13"/>
  <c r="Y134" i="13"/>
  <c r="Y68" i="13"/>
  <c r="Y22" i="13"/>
  <c r="Y164" i="13"/>
  <c r="Y98" i="13"/>
  <c r="Y29" i="13"/>
  <c r="Y186" i="13"/>
  <c r="Y128" i="13"/>
  <c r="Y64" i="13"/>
  <c r="X250" i="13"/>
  <c r="X355" i="13"/>
  <c r="X323" i="13"/>
  <c r="X291" i="13"/>
  <c r="X262" i="13"/>
  <c r="X214" i="13"/>
  <c r="X185" i="13"/>
  <c r="X153" i="13"/>
  <c r="X221" i="13"/>
  <c r="X108" i="13"/>
  <c r="X76" i="13"/>
  <c r="X44" i="13"/>
  <c r="X342" i="13"/>
  <c r="X310" i="13"/>
  <c r="X369" i="13"/>
  <c r="X337" i="13"/>
  <c r="X305" i="13"/>
  <c r="X280" i="13"/>
  <c r="X248" i="13"/>
  <c r="X195" i="13"/>
  <c r="X163" i="13"/>
  <c r="X131" i="13"/>
  <c r="X114" i="13"/>
  <c r="X82" i="13"/>
  <c r="X50" i="13"/>
  <c r="X352" i="13"/>
  <c r="X320" i="13"/>
  <c r="X376" i="13"/>
  <c r="X224" i="13"/>
  <c r="X158" i="13"/>
  <c r="X109" i="13"/>
  <c r="X45" i="13"/>
  <c r="X273" i="13"/>
  <c r="X196" i="13"/>
  <c r="X132" i="13"/>
  <c r="X83" i="13"/>
  <c r="X27" i="13"/>
  <c r="X232" i="13"/>
  <c r="X162" i="13"/>
  <c r="X121" i="13"/>
  <c r="X57" i="13"/>
  <c r="X18" i="13"/>
  <c r="X200" i="13"/>
  <c r="X136" i="13"/>
  <c r="X87" i="13"/>
  <c r="X32" i="13"/>
  <c r="Y361" i="13"/>
  <c r="Y329" i="13"/>
  <c r="Y297" i="13"/>
  <c r="Y266" i="13"/>
  <c r="Y234" i="13"/>
  <c r="Y203" i="13"/>
  <c r="Y171" i="13"/>
  <c r="Y139" i="13"/>
  <c r="Y105" i="13"/>
  <c r="Y73" i="13"/>
  <c r="Y41" i="13"/>
  <c r="Y348" i="13"/>
  <c r="Y316" i="13"/>
  <c r="Y285" i="13"/>
  <c r="Y253" i="13"/>
  <c r="Y221" i="13"/>
  <c r="Y355" i="13"/>
  <c r="Y323" i="13"/>
  <c r="Y288" i="13"/>
  <c r="Y256" i="13"/>
  <c r="Y224" i="13"/>
  <c r="Y197" i="13"/>
  <c r="Y165" i="13"/>
  <c r="Y133" i="13"/>
  <c r="Y103" i="13"/>
  <c r="Y71" i="13"/>
  <c r="Y39" i="13"/>
  <c r="Y346" i="13"/>
  <c r="Y314" i="13"/>
  <c r="Y283" i="13"/>
  <c r="Y251" i="13"/>
  <c r="Y219" i="13"/>
  <c r="Y176" i="13"/>
  <c r="Y110" i="13"/>
  <c r="Y46" i="13"/>
  <c r="Y190" i="13"/>
  <c r="Y124" i="13"/>
  <c r="Y60" i="13"/>
  <c r="Y18" i="13"/>
  <c r="Y156" i="13"/>
  <c r="Y90" i="13"/>
  <c r="Y25" i="13"/>
  <c r="Y178" i="13"/>
  <c r="Y120" i="13"/>
  <c r="Y56" i="13"/>
  <c r="X173" i="13"/>
  <c r="X64" i="13"/>
  <c r="X357" i="13"/>
  <c r="X183" i="13"/>
  <c r="X375" i="13"/>
  <c r="X85" i="13"/>
  <c r="X279" i="13"/>
  <c r="X176" i="13"/>
  <c r="Y286" i="13"/>
  <c r="Y93" i="13"/>
  <c r="Y241" i="13"/>
  <c r="Y212" i="13"/>
  <c r="Y366" i="13"/>
  <c r="Y152" i="13"/>
  <c r="Y132" i="13"/>
  <c r="X351" i="13"/>
  <c r="X319" i="13"/>
  <c r="X374" i="13"/>
  <c r="X258" i="13"/>
  <c r="X239" i="13"/>
  <c r="X181" i="13"/>
  <c r="X149" i="13"/>
  <c r="X212" i="13"/>
  <c r="X104" i="13"/>
  <c r="X72" i="13"/>
  <c r="X371" i="13"/>
  <c r="X338" i="13"/>
  <c r="X306" i="13"/>
  <c r="X365" i="13"/>
  <c r="X333" i="13"/>
  <c r="X301" i="13"/>
  <c r="X276" i="13"/>
  <c r="X236" i="13"/>
  <c r="X191" i="13"/>
  <c r="X159" i="13"/>
  <c r="X234" i="13"/>
  <c r="X110" i="13"/>
  <c r="X78" i="13"/>
  <c r="X46" i="13"/>
  <c r="X348" i="13"/>
  <c r="X316" i="13"/>
  <c r="X287" i="13"/>
  <c r="X243" i="13"/>
  <c r="X150" i="13"/>
  <c r="X101" i="13"/>
  <c r="X39" i="13"/>
  <c r="X265" i="13"/>
  <c r="X188" i="13"/>
  <c r="X227" i="13"/>
  <c r="X75" i="13"/>
  <c r="X23" i="13"/>
  <c r="X216" i="13"/>
  <c r="X154" i="13"/>
  <c r="X113" i="13"/>
  <c r="X49" i="13"/>
  <c r="X277" i="13"/>
  <c r="X192" i="13"/>
  <c r="X238" i="13"/>
  <c r="X79" i="13"/>
  <c r="X29" i="13"/>
  <c r="Y357" i="13"/>
  <c r="Y325" i="13"/>
  <c r="Y374" i="13"/>
  <c r="Y262" i="13"/>
  <c r="Y230" i="13"/>
  <c r="Y199" i="13"/>
  <c r="Y167" i="13"/>
  <c r="Y135" i="13"/>
  <c r="Y101" i="13"/>
  <c r="Y69" i="13"/>
  <c r="Y37" i="13"/>
  <c r="Y344" i="13"/>
  <c r="Y312" i="13"/>
  <c r="Y281" i="13"/>
  <c r="Y249" i="13"/>
  <c r="Y217" i="13"/>
  <c r="Y351" i="13"/>
  <c r="Y319" i="13"/>
  <c r="Y284" i="13"/>
  <c r="Y252" i="13"/>
  <c r="Y220" i="13"/>
  <c r="Y193" i="13"/>
  <c r="Y161" i="13"/>
  <c r="Y129" i="13"/>
  <c r="Y99" i="13"/>
  <c r="Y67" i="13"/>
  <c r="Y35" i="13"/>
  <c r="Y342" i="13"/>
  <c r="Y310" i="13"/>
  <c r="Y279" i="13"/>
  <c r="Y247" i="13"/>
  <c r="Y215" i="13"/>
  <c r="Y168" i="13"/>
  <c r="Y102" i="13"/>
  <c r="Y38" i="13"/>
  <c r="Y182" i="13"/>
  <c r="Y116" i="13"/>
  <c r="Y52" i="13"/>
  <c r="Y33" i="13"/>
  <c r="Y148" i="13"/>
  <c r="Y82" i="13"/>
  <c r="Y21" i="13"/>
  <c r="Y170" i="13"/>
  <c r="Y112" i="13"/>
  <c r="Y48" i="13"/>
  <c r="X205" i="13"/>
  <c r="X298" i="13"/>
  <c r="X151" i="13"/>
  <c r="X285" i="13"/>
  <c r="X172" i="13"/>
  <c r="X97" i="13"/>
  <c r="X21" i="13"/>
  <c r="Y191" i="13"/>
  <c r="Y336" i="13"/>
  <c r="Y276" i="13"/>
  <c r="Y91" i="13"/>
  <c r="Y239" i="13"/>
  <c r="Y36" i="13"/>
  <c r="Y96" i="13"/>
  <c r="X347" i="13"/>
  <c r="X315" i="13"/>
  <c r="X286" i="13"/>
  <c r="X254" i="13"/>
  <c r="X209" i="13"/>
  <c r="X177" i="13"/>
  <c r="X145" i="13"/>
  <c r="X213" i="13"/>
  <c r="X100" i="13"/>
  <c r="X68" i="13"/>
  <c r="X366" i="13"/>
  <c r="X334" i="13"/>
  <c r="X302" i="13"/>
  <c r="X361" i="13"/>
  <c r="X329" i="13"/>
  <c r="X297" i="13"/>
  <c r="X272" i="13"/>
  <c r="X226" i="13"/>
  <c r="X187" i="13"/>
  <c r="X155" i="13"/>
  <c r="X225" i="13"/>
  <c r="X106" i="13"/>
  <c r="X74" i="13"/>
  <c r="X42" i="13"/>
  <c r="X344" i="13"/>
  <c r="X312" i="13"/>
  <c r="X283" i="13"/>
  <c r="X206" i="13"/>
  <c r="X142" i="13"/>
  <c r="X93" i="13"/>
  <c r="X35" i="13"/>
  <c r="X257" i="13"/>
  <c r="X180" i="13"/>
  <c r="X241" i="13"/>
  <c r="X67" i="13"/>
  <c r="X19" i="13"/>
  <c r="X210" i="13"/>
  <c r="X146" i="13"/>
  <c r="X105" i="13"/>
  <c r="X41" i="13"/>
  <c r="X269" i="13"/>
  <c r="X184" i="13"/>
  <c r="X219" i="13"/>
  <c r="X71" i="13"/>
  <c r="X25" i="13"/>
  <c r="Y353" i="13"/>
  <c r="Y321" i="13"/>
  <c r="Y291" i="13"/>
  <c r="Y258" i="13"/>
  <c r="Y226" i="13"/>
  <c r="Y195" i="13"/>
  <c r="Y163" i="13"/>
  <c r="Y131" i="13"/>
  <c r="Y97" i="13"/>
  <c r="Y65" i="13"/>
  <c r="Y375" i="13"/>
  <c r="Y340" i="13"/>
  <c r="Y308" i="13"/>
  <c r="Y277" i="13"/>
  <c r="Y245" i="13"/>
  <c r="Y213" i="13"/>
  <c r="Y347" i="13"/>
  <c r="Y315" i="13"/>
  <c r="Y280" i="13"/>
  <c r="Y248" i="13"/>
  <c r="Y216" i="13"/>
  <c r="Y189" i="13"/>
  <c r="Y157" i="13"/>
  <c r="Y127" i="13"/>
  <c r="Y95" i="13"/>
  <c r="Y63" i="13"/>
  <c r="Y371" i="13"/>
  <c r="Y338" i="13"/>
  <c r="Y306" i="13"/>
  <c r="Y275" i="13"/>
  <c r="Y243" i="13"/>
  <c r="Y211" i="13"/>
  <c r="Y160" i="13"/>
  <c r="Y94" i="13"/>
  <c r="Y31" i="13"/>
  <c r="Y174" i="13"/>
  <c r="Y108" i="13"/>
  <c r="Y44" i="13"/>
  <c r="Y204" i="13"/>
  <c r="Y140" i="13"/>
  <c r="Y74" i="13"/>
  <c r="Y17" i="13"/>
  <c r="Y162" i="13"/>
  <c r="Y104" i="13"/>
  <c r="Y40" i="13"/>
  <c r="X128" i="13"/>
  <c r="X268" i="13"/>
  <c r="X70" i="13"/>
  <c r="X134" i="13"/>
  <c r="X59" i="13"/>
  <c r="X261" i="13"/>
  <c r="Y317" i="13"/>
  <c r="Y125" i="13"/>
  <c r="Y273" i="13"/>
  <c r="Y244" i="13"/>
  <c r="Y59" i="13"/>
  <c r="Y290" i="13"/>
  <c r="Y196" i="13"/>
  <c r="Y28" i="13"/>
  <c r="X373" i="13"/>
  <c r="X339" i="13"/>
  <c r="X307" i="13"/>
  <c r="X278" i="13"/>
  <c r="X246" i="13"/>
  <c r="X201" i="13"/>
  <c r="X169" i="13"/>
  <c r="X137" i="13"/>
  <c r="X124" i="13"/>
  <c r="X92" i="13"/>
  <c r="X60" i="13"/>
  <c r="X358" i="13"/>
  <c r="X326" i="13"/>
  <c r="X294" i="13"/>
  <c r="X353" i="13"/>
  <c r="X321" i="13"/>
  <c r="X289" i="13"/>
  <c r="X264" i="13"/>
  <c r="X211" i="13"/>
  <c r="X179" i="13"/>
  <c r="X147" i="13"/>
  <c r="X237" i="13"/>
  <c r="X98" i="13"/>
  <c r="X66" i="13"/>
  <c r="X368" i="13"/>
  <c r="X336" i="13"/>
  <c r="X304" i="13"/>
  <c r="X275" i="13"/>
  <c r="X190" i="13"/>
  <c r="X231" i="13"/>
  <c r="X77" i="13"/>
  <c r="X28" i="13"/>
  <c r="X240" i="13"/>
  <c r="X164" i="13"/>
  <c r="X115" i="13"/>
  <c r="X51" i="13"/>
  <c r="X271" i="13"/>
  <c r="X194" i="13"/>
  <c r="X130" i="13"/>
  <c r="X89" i="13"/>
  <c r="X33" i="13"/>
  <c r="X253" i="13"/>
  <c r="X168" i="13"/>
  <c r="X119" i="13"/>
  <c r="X55" i="13"/>
  <c r="X17" i="13"/>
  <c r="Y345" i="13"/>
  <c r="Y313" i="13"/>
  <c r="Y282" i="13"/>
  <c r="Y250" i="13"/>
  <c r="Y218" i="13"/>
  <c r="Y187" i="13"/>
  <c r="Y155" i="13"/>
  <c r="Y121" i="13"/>
  <c r="Y89" i="13"/>
  <c r="Y57" i="13"/>
  <c r="Y364" i="13"/>
  <c r="Y332" i="13"/>
  <c r="Y300" i="13"/>
  <c r="Y269" i="13"/>
  <c r="Y237" i="13"/>
  <c r="Y373" i="13"/>
  <c r="Y339" i="13"/>
  <c r="Y307" i="13"/>
  <c r="Y272" i="13"/>
  <c r="Y240" i="13"/>
  <c r="Y294" i="13"/>
  <c r="Y181" i="13"/>
  <c r="Y149" i="13"/>
  <c r="Y119" i="13"/>
  <c r="Y87" i="13"/>
  <c r="Y55" i="13"/>
  <c r="Y362" i="13"/>
  <c r="Y330" i="13"/>
  <c r="Y298" i="13"/>
  <c r="Y267" i="13"/>
  <c r="Y235" i="13"/>
  <c r="Y208" i="13"/>
  <c r="Y144" i="13"/>
  <c r="Y78" i="13"/>
  <c r="Y23" i="13"/>
  <c r="Y158" i="13"/>
  <c r="Y92" i="13"/>
  <c r="Y34" i="13"/>
  <c r="Y188" i="13"/>
  <c r="Y122" i="13"/>
  <c r="Y58" i="13"/>
  <c r="Y210" i="13"/>
  <c r="Y146" i="13"/>
  <c r="Y88" i="13"/>
  <c r="Y24" i="13"/>
  <c r="X311" i="13"/>
  <c r="X330" i="13"/>
  <c r="X218" i="13"/>
  <c r="X340" i="13"/>
  <c r="X249" i="13"/>
  <c r="X138" i="13"/>
  <c r="X63" i="13"/>
  <c r="Y222" i="13"/>
  <c r="Y368" i="13"/>
  <c r="Y343" i="13"/>
  <c r="Y153" i="13"/>
  <c r="Y302" i="13"/>
  <c r="Y27" i="13"/>
  <c r="Y32" i="13"/>
  <c r="Y166" i="13"/>
  <c r="W52" i="19"/>
  <c r="BF436" i="19"/>
  <c r="BX440" i="19"/>
  <c r="CS452" i="19"/>
  <c r="CS440" i="19"/>
  <c r="BF437" i="19"/>
  <c r="BX452" i="19"/>
  <c r="BX456" i="19" s="1"/>
  <c r="BF438" i="19"/>
  <c r="AO20" i="10"/>
  <c r="AM20" i="10" s="1"/>
  <c r="AO12" i="10"/>
  <c r="AM12" i="10" s="1"/>
  <c r="AN20" i="10"/>
  <c r="AL20" i="10" s="1"/>
  <c r="AN12" i="10"/>
  <c r="AL12" i="10" s="1"/>
  <c r="AS4" i="10"/>
  <c r="W7" i="10"/>
  <c r="AO13" i="10" s="1"/>
  <c r="AM13" i="10" s="1"/>
  <c r="AN13" i="10"/>
  <c r="AL13" i="10" s="1"/>
  <c r="AB24" i="10"/>
  <c r="AS3" i="10"/>
  <c r="AO21" i="10"/>
  <c r="AM21" i="10" s="1"/>
  <c r="AN21" i="10"/>
  <c r="AL21" i="10" s="1"/>
  <c r="AB26" i="10"/>
  <c r="W6" i="10"/>
  <c r="AO11" i="10" s="1"/>
  <c r="AM11" i="10" s="1"/>
  <c r="AJ13" i="10"/>
  <c r="AB210" i="10"/>
  <c r="AB232" i="10"/>
  <c r="AB181" i="10"/>
  <c r="AB258" i="10"/>
  <c r="AB248" i="10"/>
  <c r="AB185" i="10"/>
  <c r="AB57" i="10"/>
  <c r="AB268" i="10"/>
  <c r="AB140" i="10"/>
  <c r="AB262" i="10"/>
  <c r="AB134" i="10"/>
  <c r="AB193" i="10"/>
  <c r="AB65" i="10"/>
  <c r="AB276" i="10"/>
  <c r="AB148" i="10"/>
  <c r="AB20" i="10"/>
  <c r="AB142" i="10"/>
  <c r="AB189" i="10"/>
  <c r="AB61" i="10"/>
  <c r="AB272" i="10"/>
  <c r="AB144" i="10"/>
  <c r="AB266" i="10"/>
  <c r="AB138" i="10"/>
  <c r="AA258" i="10"/>
  <c r="AB139" i="10"/>
  <c r="AB233" i="10"/>
  <c r="AB287" i="10"/>
  <c r="AB330" i="10"/>
  <c r="AB369" i="10"/>
  <c r="AB350" i="10"/>
  <c r="AB127" i="10"/>
  <c r="AB227" i="10"/>
  <c r="AB283" i="10"/>
  <c r="AB326" i="10"/>
  <c r="AB366" i="10"/>
  <c r="AB334" i="10"/>
  <c r="AB99" i="10"/>
  <c r="AB213" i="10"/>
  <c r="AB274" i="10"/>
  <c r="AB317" i="10"/>
  <c r="AB359" i="10"/>
  <c r="AB360" i="10"/>
  <c r="AB119" i="10"/>
  <c r="AB239" i="10"/>
  <c r="AB364" i="10"/>
  <c r="AB355" i="10"/>
  <c r="AB322" i="10"/>
  <c r="AB247" i="10"/>
  <c r="AB108" i="10"/>
  <c r="AB238" i="10"/>
  <c r="AB29" i="10"/>
  <c r="AB234" i="10"/>
  <c r="AB171" i="10"/>
  <c r="AB377" i="10"/>
  <c r="AB243" i="10"/>
  <c r="AB374" i="10"/>
  <c r="AB285" i="10"/>
  <c r="AB23" i="10"/>
  <c r="AB136" i="10"/>
  <c r="AB44" i="10"/>
  <c r="AB52" i="10"/>
  <c r="AB48" i="10"/>
  <c r="AB319" i="10"/>
  <c r="AB197" i="10"/>
  <c r="AB69" i="10"/>
  <c r="AB168" i="10"/>
  <c r="AB117" i="10"/>
  <c r="AB194" i="10"/>
  <c r="AB184" i="10"/>
  <c r="AB169" i="10"/>
  <c r="AB41" i="10"/>
  <c r="AB252" i="10"/>
  <c r="AB124" i="10"/>
  <c r="AB246" i="10"/>
  <c r="AB118" i="10"/>
  <c r="AB177" i="10"/>
  <c r="AB49" i="10"/>
  <c r="AB260" i="10"/>
  <c r="AB132" i="10"/>
  <c r="AB254" i="10"/>
  <c r="AB126" i="10"/>
  <c r="AB173" i="10"/>
  <c r="AB45" i="10"/>
  <c r="AB256" i="10"/>
  <c r="AB128" i="10"/>
  <c r="AB250" i="10"/>
  <c r="AB122" i="10"/>
  <c r="AB27" i="10"/>
  <c r="AB155" i="10"/>
  <c r="AB241" i="10"/>
  <c r="AB293" i="10"/>
  <c r="AB335" i="10"/>
  <c r="AB373" i="10"/>
  <c r="AB368" i="10"/>
  <c r="AB143" i="10"/>
  <c r="AB235" i="10"/>
  <c r="AB289" i="10"/>
  <c r="AB331" i="10"/>
  <c r="AB115" i="10"/>
  <c r="AB221" i="10"/>
  <c r="AB363" i="10"/>
  <c r="AB135" i="10"/>
  <c r="AB102" i="10"/>
  <c r="AB157" i="10"/>
  <c r="AB106" i="10"/>
  <c r="AB249" i="10"/>
  <c r="AB31" i="10"/>
  <c r="AB294" i="10"/>
  <c r="AB131" i="10"/>
  <c r="AB327" i="10"/>
  <c r="AB151" i="10"/>
  <c r="AB21" i="10"/>
  <c r="AB300" i="10"/>
  <c r="AB308" i="10"/>
  <c r="AB304" i="10"/>
  <c r="AB217" i="10"/>
  <c r="AB211" i="10"/>
  <c r="AN22" i="10"/>
  <c r="AL22" i="10" s="1"/>
  <c r="AB280" i="10"/>
  <c r="AB152" i="10"/>
  <c r="AB104" i="10"/>
  <c r="AB53" i="10"/>
  <c r="AB130" i="10"/>
  <c r="AB120" i="10"/>
  <c r="AB153" i="10"/>
  <c r="AB25" i="10"/>
  <c r="AB230" i="10"/>
  <c r="AB161" i="10"/>
  <c r="AB33" i="10"/>
  <c r="AB244" i="10"/>
  <c r="AB110" i="10"/>
  <c r="AB112" i="10"/>
  <c r="AB298" i="10"/>
  <c r="AB372" i="10"/>
  <c r="AS2" i="10"/>
  <c r="AB344" i="10"/>
  <c r="AB146" i="10"/>
  <c r="AB40" i="10"/>
  <c r="AB328" i="10"/>
  <c r="AB66" i="10"/>
  <c r="AB56" i="10"/>
  <c r="AB137" i="10"/>
  <c r="AB348" i="10"/>
  <c r="AB220" i="10"/>
  <c r="AB92" i="10"/>
  <c r="AB214" i="10"/>
  <c r="AB86" i="10"/>
  <c r="AB145" i="10"/>
  <c r="AB356" i="10"/>
  <c r="AB228" i="10"/>
  <c r="AB100" i="10"/>
  <c r="AB222" i="10"/>
  <c r="AB94" i="10"/>
  <c r="AB141" i="10"/>
  <c r="AB352" i="10"/>
  <c r="AB224" i="10"/>
  <c r="AB96" i="10"/>
  <c r="AB218" i="10"/>
  <c r="AB90" i="10"/>
  <c r="AB59" i="10"/>
  <c r="AB187" i="10"/>
  <c r="AB257" i="10"/>
  <c r="AB303" i="10"/>
  <c r="AB346" i="10"/>
  <c r="AB223" i="10"/>
  <c r="AB47" i="10"/>
  <c r="AB175" i="10"/>
  <c r="AB251" i="10"/>
  <c r="AB299" i="10"/>
  <c r="AB342" i="10"/>
  <c r="AB17" i="10"/>
  <c r="AB19" i="10"/>
  <c r="AB147" i="10"/>
  <c r="AB237" i="10"/>
  <c r="AB290" i="10"/>
  <c r="AB333" i="10"/>
  <c r="AB371" i="10"/>
  <c r="AB39" i="10"/>
  <c r="AB167" i="10"/>
  <c r="AB270" i="10"/>
  <c r="AB133" i="10"/>
  <c r="AB89" i="10"/>
  <c r="AB97" i="10"/>
  <c r="AB93" i="10"/>
  <c r="AB107" i="10"/>
  <c r="AB95" i="10"/>
  <c r="AO22" i="10"/>
  <c r="AM22" i="10" s="1"/>
  <c r="AS5" i="10"/>
  <c r="AB88" i="10"/>
  <c r="AB149" i="10"/>
  <c r="AB226" i="10"/>
  <c r="AB264" i="10"/>
  <c r="AB165" i="10"/>
  <c r="AB242" i="10"/>
  <c r="AB121" i="10"/>
  <c r="AB332" i="10"/>
  <c r="AB204" i="10"/>
  <c r="AB76" i="10"/>
  <c r="AB198" i="10"/>
  <c r="AB70" i="10"/>
  <c r="AB129" i="10"/>
  <c r="AB340" i="10"/>
  <c r="AB212" i="10"/>
  <c r="AB84" i="10"/>
  <c r="AB206" i="10"/>
  <c r="AB78" i="10"/>
  <c r="AB125" i="10"/>
  <c r="AB336" i="10"/>
  <c r="AB208" i="10"/>
  <c r="AB80" i="10"/>
  <c r="AB202" i="10"/>
  <c r="AB74" i="10"/>
  <c r="AB75" i="10"/>
  <c r="AB201" i="10"/>
  <c r="AB265" i="10"/>
  <c r="AB309" i="10"/>
  <c r="AB351" i="10"/>
  <c r="AB275" i="10"/>
  <c r="AB63" i="10"/>
  <c r="AB191" i="10"/>
  <c r="AB259" i="10"/>
  <c r="AB305" i="10"/>
  <c r="AB347" i="10"/>
  <c r="AB231" i="10"/>
  <c r="AB35" i="10"/>
  <c r="AB163" i="10"/>
  <c r="AB245" i="10"/>
  <c r="AB295" i="10"/>
  <c r="AB338" i="10"/>
  <c r="AB375" i="10"/>
  <c r="AB55" i="10"/>
  <c r="AB183" i="10"/>
  <c r="AB286" i="10"/>
  <c r="AB37" i="10"/>
  <c r="AB166" i="10"/>
  <c r="AB174" i="10"/>
  <c r="AB170" i="10"/>
  <c r="AB361" i="10"/>
  <c r="AO19" i="10"/>
  <c r="AM19" i="10" s="1"/>
  <c r="AN19" i="10"/>
  <c r="AB82" i="10"/>
  <c r="AB85" i="10"/>
  <c r="AB162" i="10"/>
  <c r="AB200" i="10"/>
  <c r="AB101" i="10"/>
  <c r="AB178" i="10"/>
  <c r="AB105" i="10"/>
  <c r="AB316" i="10"/>
  <c r="AB188" i="10"/>
  <c r="AB60" i="10"/>
  <c r="AB182" i="10"/>
  <c r="AB54" i="10"/>
  <c r="AB113" i="10"/>
  <c r="AB324" i="10"/>
  <c r="AB196" i="10"/>
  <c r="AB68" i="10"/>
  <c r="AB190" i="10"/>
  <c r="AB62" i="10"/>
  <c r="AB109" i="10"/>
  <c r="AB320" i="10"/>
  <c r="AB192" i="10"/>
  <c r="AB64" i="10"/>
  <c r="AB186" i="10"/>
  <c r="AB58" i="10"/>
  <c r="AB91" i="10"/>
  <c r="AB209" i="10"/>
  <c r="AB271" i="10"/>
  <c r="AB314" i="10"/>
  <c r="AB357" i="10"/>
  <c r="AB291" i="10"/>
  <c r="AB79" i="10"/>
  <c r="AB203" i="10"/>
  <c r="AB267" i="10"/>
  <c r="AB310" i="10"/>
  <c r="AB353" i="10"/>
  <c r="AB281" i="10"/>
  <c r="AB51" i="10"/>
  <c r="AB179" i="10"/>
  <c r="AB253" i="10"/>
  <c r="AB301" i="10"/>
  <c r="AB343" i="10"/>
  <c r="AB255" i="10"/>
  <c r="AB71" i="10"/>
  <c r="AB199" i="10"/>
  <c r="AB302" i="10"/>
  <c r="AB114" i="10"/>
  <c r="AB38" i="10"/>
  <c r="AB46" i="10"/>
  <c r="AB42" i="10"/>
  <c r="AB307" i="10"/>
  <c r="AB216" i="10"/>
  <c r="AB296" i="10"/>
  <c r="AB34" i="10"/>
  <c r="AB72" i="10"/>
  <c r="AB312" i="10"/>
  <c r="AB50" i="10"/>
  <c r="AB73" i="10"/>
  <c r="AB284" i="10"/>
  <c r="AB156" i="10"/>
  <c r="AB28" i="10"/>
  <c r="AB150" i="10"/>
  <c r="AB18" i="10"/>
  <c r="AB81" i="10"/>
  <c r="AB292" i="10"/>
  <c r="AB164" i="10"/>
  <c r="AB36" i="10"/>
  <c r="AB158" i="10"/>
  <c r="AB30" i="10"/>
  <c r="AB77" i="10"/>
  <c r="AB288" i="10"/>
  <c r="AB160" i="10"/>
  <c r="AB32" i="10"/>
  <c r="AB154" i="10"/>
  <c r="AB22" i="10"/>
  <c r="AB123" i="10"/>
  <c r="AB225" i="10"/>
  <c r="AB282" i="10"/>
  <c r="AB325" i="10"/>
  <c r="AB365" i="10"/>
  <c r="AB329" i="10"/>
  <c r="AB111" i="10"/>
  <c r="AB219" i="10"/>
  <c r="AB278" i="10"/>
  <c r="AB321" i="10"/>
  <c r="AB362" i="10"/>
  <c r="AB318" i="10"/>
  <c r="AB83" i="10"/>
  <c r="AB205" i="10"/>
  <c r="AB269" i="10"/>
  <c r="AB311" i="10"/>
  <c r="AB354" i="10"/>
  <c r="AB339" i="10"/>
  <c r="AB103" i="10"/>
  <c r="AB215" i="10"/>
  <c r="AB345" i="10"/>
  <c r="AB370" i="10"/>
  <c r="AB279" i="10"/>
  <c r="AB376" i="10"/>
  <c r="AB236" i="10"/>
  <c r="AB116" i="10"/>
  <c r="AB240" i="10"/>
  <c r="AB43" i="10"/>
  <c r="AB341" i="10"/>
  <c r="AB159" i="10"/>
  <c r="AB337" i="10"/>
  <c r="AB229" i="10"/>
  <c r="AB367" i="10"/>
  <c r="AB263" i="10"/>
  <c r="AB98" i="10"/>
  <c r="AB172" i="10"/>
  <c r="AB180" i="10"/>
  <c r="AB176" i="10"/>
  <c r="AB277" i="10"/>
  <c r="AB297" i="10"/>
  <c r="AB207" i="10"/>
  <c r="AB323" i="10"/>
  <c r="AB195" i="10"/>
  <c r="AB67" i="10"/>
  <c r="AB261" i="10"/>
  <c r="AB306" i="10"/>
  <c r="AB349" i="10"/>
  <c r="AB313" i="10"/>
  <c r="AB273" i="10"/>
  <c r="AB315" i="10"/>
  <c r="AB358" i="10"/>
  <c r="AB87" i="10"/>
  <c r="AA32" i="10"/>
  <c r="AA343" i="10"/>
  <c r="AA63" i="10"/>
  <c r="AA153" i="10"/>
  <c r="AA158" i="10"/>
  <c r="AA208" i="10"/>
  <c r="AA199" i="10"/>
  <c r="AA20" i="10"/>
  <c r="AA136" i="10"/>
  <c r="AA37" i="10"/>
  <c r="AA336" i="10"/>
  <c r="AA21" i="10"/>
  <c r="AA377" i="10"/>
  <c r="AA17" i="10"/>
  <c r="AA89" i="10"/>
  <c r="AA58" i="10"/>
  <c r="AA287" i="10"/>
  <c r="AA273" i="10"/>
  <c r="AA76" i="10"/>
  <c r="AA266" i="10"/>
  <c r="AA93" i="10"/>
  <c r="AA240" i="10"/>
  <c r="AA325" i="10"/>
  <c r="AA275" i="10"/>
  <c r="AA34" i="10"/>
  <c r="AA182" i="10"/>
  <c r="AA324" i="10"/>
  <c r="AA305" i="10"/>
  <c r="AA108" i="10"/>
  <c r="AA27" i="10"/>
  <c r="AA125" i="10"/>
  <c r="AA294" i="10"/>
  <c r="AA69" i="10"/>
  <c r="AA147" i="10"/>
  <c r="AA51" i="10"/>
  <c r="AA230" i="10"/>
  <c r="AA57" i="10"/>
  <c r="AA353" i="10"/>
  <c r="AA156" i="10"/>
  <c r="AA75" i="10"/>
  <c r="AA173" i="10"/>
  <c r="AA373" i="10"/>
  <c r="AA332" i="10"/>
  <c r="AA226" i="10"/>
  <c r="AA375" i="10"/>
  <c r="AA183" i="10"/>
  <c r="AA66" i="10"/>
  <c r="AA195" i="10"/>
  <c r="AA293" i="10"/>
  <c r="AA84" i="10"/>
  <c r="AA164" i="10"/>
  <c r="AA138" i="10"/>
  <c r="AA111" i="10"/>
  <c r="AA54" i="10"/>
  <c r="AA369" i="10"/>
  <c r="AA309" i="10"/>
  <c r="AA344" i="10"/>
  <c r="AA225" i="10"/>
  <c r="AA45" i="10"/>
  <c r="AA363" i="10"/>
  <c r="AA352" i="10"/>
  <c r="AA114" i="10"/>
  <c r="AA272" i="10"/>
  <c r="AA193" i="10"/>
  <c r="AA135" i="10"/>
  <c r="AA149" i="10"/>
  <c r="AA71" i="10"/>
  <c r="AA257" i="10"/>
  <c r="AA347" i="10"/>
  <c r="AA278" i="10"/>
  <c r="AA210" i="10"/>
  <c r="AA146" i="10"/>
  <c r="AA370" i="10"/>
  <c r="AA190" i="10"/>
  <c r="AA276" i="10"/>
  <c r="AA141" i="10"/>
  <c r="AA320" i="10"/>
  <c r="AA209" i="10"/>
  <c r="AA326" i="10"/>
  <c r="AA202" i="10"/>
  <c r="AA29" i="10"/>
  <c r="AA53" i="10"/>
  <c r="AA254" i="10"/>
  <c r="AA302" i="10"/>
  <c r="AA290" i="10"/>
  <c r="AA118" i="10"/>
  <c r="AA260" i="10"/>
  <c r="AA241" i="10"/>
  <c r="AA44" i="10"/>
  <c r="AA234" i="10"/>
  <c r="AA61" i="10"/>
  <c r="AA48" i="10"/>
  <c r="AA174" i="10"/>
  <c r="AA340" i="10"/>
  <c r="AA364" i="10"/>
  <c r="AA166" i="10"/>
  <c r="AA308" i="10"/>
  <c r="AA289" i="10"/>
  <c r="AA92" i="10"/>
  <c r="AA282" i="10"/>
  <c r="AA109" i="10"/>
  <c r="AA112" i="10"/>
  <c r="AA197" i="10"/>
  <c r="AA211" i="10"/>
  <c r="AA307" i="10"/>
  <c r="AA126" i="10"/>
  <c r="AA22" i="10"/>
  <c r="AA316" i="10"/>
  <c r="AA371" i="10"/>
  <c r="AA247" i="10"/>
  <c r="AA145" i="10"/>
  <c r="AA280" i="10"/>
  <c r="AA238" i="10"/>
  <c r="AA196" i="10"/>
  <c r="AA170" i="10"/>
  <c r="AA47" i="10"/>
  <c r="AA102" i="10"/>
  <c r="AA28" i="10"/>
  <c r="AA192" i="10"/>
  <c r="AA194" i="10"/>
  <c r="AA179" i="10"/>
  <c r="AA328" i="10"/>
  <c r="AA198" i="10"/>
  <c r="AA354" i="10"/>
  <c r="AA181" i="10"/>
  <c r="AA105" i="10"/>
  <c r="AA330" i="10"/>
  <c r="AA86" i="10"/>
  <c r="AA60" i="10"/>
  <c r="AA110" i="10"/>
  <c r="AA129" i="10"/>
  <c r="AA143" i="10"/>
  <c r="AA263" i="10"/>
  <c r="AA85" i="10"/>
  <c r="AA119" i="10"/>
  <c r="AA321" i="10"/>
  <c r="AA374" i="10"/>
  <c r="AA100" i="10"/>
  <c r="AA81" i="10"/>
  <c r="AA315" i="10"/>
  <c r="AA74" i="10"/>
  <c r="AA216" i="10"/>
  <c r="AA35" i="10"/>
  <c r="AA239" i="10"/>
  <c r="AA223" i="10"/>
  <c r="AA231" i="10"/>
  <c r="AA329" i="10"/>
  <c r="AA132" i="10"/>
  <c r="AA113" i="10"/>
  <c r="AA368" i="10"/>
  <c r="AA106" i="10"/>
  <c r="AA248" i="10"/>
  <c r="AA242" i="10"/>
  <c r="AA175" i="10"/>
  <c r="AA95" i="10"/>
  <c r="AA365" i="10"/>
  <c r="AA38" i="10"/>
  <c r="AA180" i="10"/>
  <c r="AA161" i="10"/>
  <c r="AA338" i="10"/>
  <c r="AA154" i="10"/>
  <c r="AA296" i="10"/>
  <c r="AA98" i="10"/>
  <c r="AA79" i="10"/>
  <c r="AA142" i="10"/>
  <c r="AA70" i="10"/>
  <c r="AA229" i="10"/>
  <c r="AA82" i="10"/>
  <c r="AA133" i="10"/>
  <c r="AA148" i="10"/>
  <c r="AA299" i="10"/>
  <c r="AA204" i="10"/>
  <c r="AA24" i="10"/>
  <c r="AA255" i="10"/>
  <c r="AA94" i="10"/>
  <c r="AA253" i="10"/>
  <c r="AA128" i="10"/>
  <c r="AA185" i="10"/>
  <c r="AA203" i="10"/>
  <c r="AA259" i="10"/>
  <c r="AA212" i="10"/>
  <c r="AA288" i="10"/>
  <c r="AA25" i="10"/>
  <c r="AA72" i="10"/>
  <c r="AA304" i="10"/>
  <c r="AA46" i="10"/>
  <c r="AA224" i="10"/>
  <c r="AA297" i="10"/>
  <c r="AA235" i="10"/>
  <c r="AA346" i="10"/>
  <c r="AA107" i="10"/>
  <c r="AA245" i="10"/>
  <c r="AA150" i="10"/>
  <c r="AA341" i="10"/>
  <c r="AA262" i="10"/>
  <c r="AA65" i="10"/>
  <c r="AA67" i="10"/>
  <c r="AA36" i="10"/>
  <c r="AA19" i="10"/>
  <c r="AA251" i="10"/>
  <c r="AA349" i="10"/>
  <c r="AA152" i="10"/>
  <c r="AA163" i="10"/>
  <c r="AA372" i="10"/>
  <c r="AA359" i="10"/>
  <c r="AA167" i="10"/>
  <c r="AA265" i="10"/>
  <c r="AA68" i="10"/>
  <c r="AA49" i="10"/>
  <c r="AA283" i="10"/>
  <c r="AA42" i="10"/>
  <c r="AA184" i="10"/>
  <c r="AA99" i="10"/>
  <c r="AA303" i="10"/>
  <c r="AA335" i="10"/>
  <c r="AA215" i="10"/>
  <c r="AA313" i="10"/>
  <c r="AA116" i="10"/>
  <c r="AA97" i="10"/>
  <c r="AA331" i="10"/>
  <c r="AA90" i="10"/>
  <c r="AA232" i="10"/>
  <c r="AA274" i="10"/>
  <c r="AA207" i="10"/>
  <c r="AA159" i="10"/>
  <c r="AA171" i="10"/>
  <c r="AA277" i="10"/>
  <c r="AA41" i="10"/>
  <c r="AA205" i="10"/>
  <c r="AA160" i="10"/>
  <c r="AA271" i="10"/>
  <c r="AA123" i="10"/>
  <c r="AA322" i="10"/>
  <c r="AA39" i="10"/>
  <c r="AA236" i="10"/>
  <c r="AA56" i="10"/>
  <c r="AA127" i="10"/>
  <c r="AA361" i="10"/>
  <c r="AA301" i="10"/>
  <c r="AA367" i="10"/>
  <c r="AA310" i="10"/>
  <c r="AA281" i="10"/>
  <c r="AA252" i="10"/>
  <c r="AA213" i="10"/>
  <c r="AA80" i="10"/>
  <c r="AA351" i="10"/>
  <c r="AA165" i="10"/>
  <c r="AA169" i="10"/>
  <c r="AA250" i="10"/>
  <c r="AA327" i="10"/>
  <c r="AA122" i="10"/>
  <c r="AA31" i="10"/>
  <c r="AA233" i="10"/>
  <c r="AA178" i="10"/>
  <c r="AA134" i="10"/>
  <c r="AA124" i="10"/>
  <c r="AA256" i="10"/>
  <c r="AA314" i="10"/>
  <c r="AA268" i="10"/>
  <c r="AA187" i="10"/>
  <c r="AA285" i="10"/>
  <c r="AA88" i="10"/>
  <c r="AA291" i="10"/>
  <c r="AA350" i="10"/>
  <c r="AA270" i="10"/>
  <c r="AA103" i="10"/>
  <c r="AA201" i="10"/>
  <c r="AA342" i="10"/>
  <c r="AA300" i="10"/>
  <c r="AA219" i="10"/>
  <c r="AA317" i="10"/>
  <c r="AA120" i="10"/>
  <c r="AA227" i="10"/>
  <c r="AA306" i="10"/>
  <c r="AA50" i="10"/>
  <c r="AA151" i="10"/>
  <c r="AA249" i="10"/>
  <c r="AA52" i="10"/>
  <c r="AA33" i="10"/>
  <c r="AA267" i="10"/>
  <c r="AA26" i="10"/>
  <c r="AA168" i="10"/>
  <c r="AA131" i="10"/>
  <c r="AA323" i="10"/>
  <c r="AA334" i="10"/>
  <c r="AA269" i="10"/>
  <c r="AA362" i="10"/>
  <c r="AA333" i="10"/>
  <c r="AA311" i="10"/>
  <c r="AA345" i="10"/>
  <c r="AA62" i="10"/>
  <c r="AA221" i="10"/>
  <c r="AA176" i="10"/>
  <c r="AA137" i="10"/>
  <c r="AA155" i="10"/>
  <c r="AA376" i="10"/>
  <c r="AA87" i="10"/>
  <c r="AA284" i="10"/>
  <c r="AA104" i="10"/>
  <c r="AA206" i="10"/>
  <c r="AA286" i="10"/>
  <c r="AA318" i="10"/>
  <c r="AA319" i="10"/>
  <c r="AA55" i="10"/>
  <c r="AA96" i="10"/>
  <c r="AA358" i="10"/>
  <c r="AA295" i="10"/>
  <c r="AA228" i="10"/>
  <c r="AA77" i="10"/>
  <c r="AA115" i="10"/>
  <c r="AA264" i="10"/>
  <c r="AA298" i="10"/>
  <c r="AA188" i="10"/>
  <c r="AA101" i="10"/>
  <c r="AA217" i="10"/>
  <c r="AA43" i="10"/>
  <c r="AA83" i="10"/>
  <c r="AA337" i="10"/>
  <c r="AA140" i="10"/>
  <c r="AA59" i="10"/>
  <c r="AA157" i="10"/>
  <c r="AA348" i="10"/>
  <c r="AA64" i="10"/>
  <c r="AA18" i="10"/>
  <c r="AA339" i="10"/>
  <c r="AA246" i="10"/>
  <c r="AA73" i="10"/>
  <c r="AA30" i="10"/>
  <c r="AA172" i="10"/>
  <c r="AA91" i="10"/>
  <c r="AA189" i="10"/>
  <c r="AA357" i="10"/>
  <c r="AA355" i="10"/>
  <c r="AA130" i="10"/>
  <c r="AA360" i="10"/>
  <c r="AA23" i="10"/>
  <c r="AA121" i="10"/>
  <c r="AA78" i="10"/>
  <c r="AA220" i="10"/>
  <c r="AA139" i="10"/>
  <c r="AA237" i="10"/>
  <c r="AA40" i="10"/>
  <c r="AA356" i="10"/>
  <c r="AA117" i="10"/>
  <c r="AA191" i="10"/>
  <c r="AA279" i="10"/>
  <c r="AA186" i="10"/>
  <c r="AA214" i="10"/>
  <c r="AA292" i="10"/>
  <c r="AA144" i="10"/>
  <c r="AA200" i="10"/>
  <c r="AA366" i="10"/>
  <c r="AA162" i="10"/>
  <c r="AA243" i="10"/>
  <c r="AA177" i="10"/>
  <c r="AA312" i="10"/>
  <c r="AA261" i="10"/>
  <c r="AA244" i="10"/>
  <c r="AA218" i="10"/>
  <c r="AA222" i="10"/>
  <c r="U5" i="1"/>
  <c r="AG5" i="1"/>
  <c r="AC5" i="1"/>
  <c r="Y5" i="1"/>
  <c r="W52" i="10"/>
  <c r="B18" i="23" s="1"/>
  <c r="CS440" i="10"/>
  <c r="CS452" i="10"/>
  <c r="BF436" i="10"/>
  <c r="BX440" i="10"/>
  <c r="BX452" i="10"/>
  <c r="BX456" i="10" s="1"/>
  <c r="BF437" i="10"/>
  <c r="BF438" i="10"/>
  <c r="D35" i="19"/>
  <c r="C34" i="19"/>
  <c r="V15" i="10"/>
  <c r="U14" i="10"/>
  <c r="C20" i="10"/>
  <c r="D21" i="10"/>
  <c r="G27" i="10"/>
  <c r="H28" i="10"/>
  <c r="AN14" i="10" l="1"/>
  <c r="AL14" i="10" s="1"/>
  <c r="AO14" i="10"/>
  <c r="AM14" i="10" s="1"/>
  <c r="AM16" i="10" s="1"/>
  <c r="AN11" i="10"/>
  <c r="AL16" i="10"/>
  <c r="AL24" i="10"/>
  <c r="AM24" i="10"/>
  <c r="AS1" i="10"/>
  <c r="U4" i="10" s="1"/>
  <c r="AL27" i="10" s="1"/>
  <c r="AJ14" i="10" s="1"/>
  <c r="CS499" i="10"/>
  <c r="CS464" i="10" s="1"/>
  <c r="BX464" i="10"/>
  <c r="BX498" i="10"/>
  <c r="AL5" i="1"/>
  <c r="Q13" i="1"/>
  <c r="CT444" i="19"/>
  <c r="CS444" i="19"/>
  <c r="CS442" i="19"/>
  <c r="CT442" i="19"/>
  <c r="AV19" i="19"/>
  <c r="AQ19" i="19"/>
  <c r="W50" i="19"/>
  <c r="CS456" i="19"/>
  <c r="W47" i="19" s="1"/>
  <c r="CR499" i="10"/>
  <c r="CR464" i="10" s="1"/>
  <c r="BW464" i="10"/>
  <c r="BW498" i="10"/>
  <c r="BN442" i="10"/>
  <c r="BN443" i="10" s="1"/>
  <c r="BN444" i="10" s="1"/>
  <c r="BN445" i="10" s="1"/>
  <c r="BN446" i="10" s="1"/>
  <c r="BN447" i="10" s="1"/>
  <c r="BN448" i="10" s="1"/>
  <c r="BN449" i="10" s="1"/>
  <c r="BN450" i="10" s="1"/>
  <c r="BN451" i="10" s="1"/>
  <c r="BN452" i="10" s="1"/>
  <c r="BN453" i="10" s="1"/>
  <c r="BN454" i="10" s="1"/>
  <c r="BN455" i="10" s="1"/>
  <c r="BN456" i="10" s="1"/>
  <c r="CD442" i="10"/>
  <c r="CI442" i="10"/>
  <c r="BI442" i="10"/>
  <c r="AN5" i="1"/>
  <c r="Q15" i="1"/>
  <c r="BX442" i="19"/>
  <c r="BX444" i="19"/>
  <c r="BY442" i="19"/>
  <c r="BY444" i="19"/>
  <c r="AM5" i="1"/>
  <c r="Q14" i="1"/>
  <c r="BX444" i="10"/>
  <c r="BY442" i="10"/>
  <c r="BX442" i="10"/>
  <c r="BY444" i="10"/>
  <c r="AK5" i="1"/>
  <c r="Q12" i="1"/>
  <c r="BF799" i="19"/>
  <c r="BF791" i="19"/>
  <c r="BF783" i="19"/>
  <c r="BF775" i="19"/>
  <c r="BF767" i="19"/>
  <c r="BE800" i="19"/>
  <c r="BE792" i="19"/>
  <c r="BE784" i="19"/>
  <c r="BE776" i="19"/>
  <c r="BE768" i="19"/>
  <c r="BE760" i="19"/>
  <c r="BE752" i="19"/>
  <c r="BE744" i="19"/>
  <c r="BE738" i="19"/>
  <c r="BE730" i="19"/>
  <c r="BE722" i="19"/>
  <c r="BE714" i="19"/>
  <c r="BE706" i="19"/>
  <c r="BE698" i="19"/>
  <c r="BE690" i="19"/>
  <c r="BE682" i="19"/>
  <c r="BE674" i="19"/>
  <c r="BE666" i="19"/>
  <c r="BF747" i="19"/>
  <c r="BF754" i="19"/>
  <c r="BF738" i="19"/>
  <c r="BF730" i="19"/>
  <c r="BF722" i="19"/>
  <c r="BF714" i="19"/>
  <c r="BF706" i="19"/>
  <c r="BF698" i="19"/>
  <c r="BF690" i="19"/>
  <c r="BF682" i="19"/>
  <c r="BF658" i="19"/>
  <c r="BF650" i="19"/>
  <c r="BF678" i="19"/>
  <c r="BE661" i="19"/>
  <c r="BE653" i="19"/>
  <c r="BE645" i="19"/>
  <c r="BF639" i="19"/>
  <c r="BF631" i="19"/>
  <c r="BF675" i="19"/>
  <c r="BE639" i="19"/>
  <c r="BE631" i="19"/>
  <c r="BE623" i="19"/>
  <c r="BE615" i="19"/>
  <c r="BE607" i="19"/>
  <c r="BF621" i="19"/>
  <c r="BF605" i="19"/>
  <c r="BF595" i="19"/>
  <c r="BF587" i="19"/>
  <c r="BF579" i="19"/>
  <c r="BE601" i="19"/>
  <c r="BE593" i="19"/>
  <c r="BE585" i="19"/>
  <c r="BF624" i="19"/>
  <c r="BF608" i="19"/>
  <c r="BF568" i="19"/>
  <c r="BF560" i="19"/>
  <c r="BF552" i="19"/>
  <c r="BF798" i="19"/>
  <c r="BF790" i="19"/>
  <c r="BF782" i="19"/>
  <c r="BF774" i="19"/>
  <c r="BF766" i="19"/>
  <c r="BE799" i="19"/>
  <c r="BE791" i="19"/>
  <c r="BE783" i="19"/>
  <c r="BE775" i="19"/>
  <c r="BE767" i="19"/>
  <c r="BE759" i="19"/>
  <c r="BE751" i="19"/>
  <c r="BE743" i="19"/>
  <c r="BE737" i="19"/>
  <c r="BE729" i="19"/>
  <c r="BE721" i="19"/>
  <c r="BE713" i="19"/>
  <c r="BE705" i="19"/>
  <c r="BE697" i="19"/>
  <c r="BE689" i="19"/>
  <c r="BE681" i="19"/>
  <c r="BE673" i="19"/>
  <c r="BE665" i="19"/>
  <c r="BF745" i="19"/>
  <c r="BF752" i="19"/>
  <c r="BF737" i="19"/>
  <c r="BF729" i="19"/>
  <c r="BF721" i="19"/>
  <c r="BF713" i="19"/>
  <c r="BF705" i="19"/>
  <c r="BF697" i="19"/>
  <c r="BF689" i="19"/>
  <c r="BF671" i="19"/>
  <c r="BF657" i="19"/>
  <c r="BF649" i="19"/>
  <c r="BF676" i="19"/>
  <c r="BE660" i="19"/>
  <c r="BE652" i="19"/>
  <c r="BE644" i="19"/>
  <c r="BF638" i="19"/>
  <c r="BF630" i="19"/>
  <c r="BF673" i="19"/>
  <c r="BE638" i="19"/>
  <c r="BE630" i="19"/>
  <c r="BE622" i="19"/>
  <c r="BE614" i="19"/>
  <c r="BE606" i="19"/>
  <c r="BF619" i="19"/>
  <c r="BF603" i="19"/>
  <c r="BF594" i="19"/>
  <c r="BF586" i="19"/>
  <c r="BF578" i="19"/>
  <c r="BE600" i="19"/>
  <c r="BE592" i="19"/>
  <c r="BE584" i="19"/>
  <c r="BF622" i="19"/>
  <c r="BF606" i="19"/>
  <c r="BF567" i="19"/>
  <c r="BF559" i="19"/>
  <c r="BF551" i="19"/>
  <c r="BF797" i="19"/>
  <c r="BF789" i="19"/>
  <c r="BF781" i="19"/>
  <c r="BF773" i="19"/>
  <c r="BF765" i="19"/>
  <c r="BE798" i="19"/>
  <c r="BE790" i="19"/>
  <c r="BE782" i="19"/>
  <c r="BE774" i="19"/>
  <c r="BE766" i="19"/>
  <c r="BE758" i="19"/>
  <c r="BE750" i="19"/>
  <c r="BE742" i="19"/>
  <c r="BE736" i="19"/>
  <c r="BE728" i="19"/>
  <c r="BE720" i="19"/>
  <c r="BE712" i="19"/>
  <c r="BE704" i="19"/>
  <c r="BE696" i="19"/>
  <c r="BE688" i="19"/>
  <c r="BE680" i="19"/>
  <c r="BE672" i="19"/>
  <c r="BE664" i="19"/>
  <c r="BF743" i="19"/>
  <c r="BF750" i="19"/>
  <c r="BF736" i="19"/>
  <c r="BF728" i="19"/>
  <c r="BF720" i="19"/>
  <c r="BF712" i="19"/>
  <c r="BF704" i="19"/>
  <c r="BF696" i="19"/>
  <c r="BF688" i="19"/>
  <c r="BF667" i="19"/>
  <c r="BF656" i="19"/>
  <c r="BF648" i="19"/>
  <c r="BF674" i="19"/>
  <c r="BE659" i="19"/>
  <c r="BE651" i="19"/>
  <c r="BF669" i="19"/>
  <c r="BF637" i="19"/>
  <c r="BF629" i="19"/>
  <c r="BF670" i="19"/>
  <c r="BE637" i="19"/>
  <c r="BE629" i="19"/>
  <c r="BE621" i="19"/>
  <c r="BE613" i="19"/>
  <c r="BE605" i="19"/>
  <c r="BF617" i="19"/>
  <c r="BF601" i="19"/>
  <c r="BF593" i="19"/>
  <c r="BF585" i="19"/>
  <c r="BF577" i="19"/>
  <c r="BE599" i="19"/>
  <c r="BE591" i="19"/>
  <c r="BE583" i="19"/>
  <c r="BF620" i="19"/>
  <c r="BF604" i="19"/>
  <c r="BF566" i="19"/>
  <c r="BF558" i="19"/>
  <c r="BF550" i="19"/>
  <c r="BF796" i="19"/>
  <c r="BF788" i="19"/>
  <c r="BF780" i="19"/>
  <c r="BF772" i="19"/>
  <c r="BF764" i="19"/>
  <c r="BE797" i="19"/>
  <c r="BE789" i="19"/>
  <c r="BE781" i="19"/>
  <c r="BE773" i="19"/>
  <c r="BE765" i="19"/>
  <c r="BE757" i="19"/>
  <c r="BE749" i="19"/>
  <c r="BE741" i="19"/>
  <c r="BE735" i="19"/>
  <c r="BE727" i="19"/>
  <c r="BE719" i="19"/>
  <c r="BE711" i="19"/>
  <c r="BE703" i="19"/>
  <c r="BE695" i="19"/>
  <c r="BE687" i="19"/>
  <c r="BE679" i="19"/>
  <c r="BE671" i="19"/>
  <c r="BF760" i="19"/>
  <c r="BF741" i="19"/>
  <c r="BF748" i="19"/>
  <c r="BF735" i="19"/>
  <c r="BF727" i="19"/>
  <c r="BF719" i="19"/>
  <c r="BF711" i="19"/>
  <c r="BF703" i="19"/>
  <c r="BF695" i="19"/>
  <c r="BF687" i="19"/>
  <c r="BF663" i="19"/>
  <c r="BF655" i="19"/>
  <c r="BF647" i="19"/>
  <c r="BF672" i="19"/>
  <c r="BE658" i="19"/>
  <c r="BE650" i="19"/>
  <c r="BF665" i="19"/>
  <c r="BF636" i="19"/>
  <c r="BF628" i="19"/>
  <c r="BF666" i="19"/>
  <c r="BE636" i="19"/>
  <c r="BE628" i="19"/>
  <c r="BE620" i="19"/>
  <c r="BE612" i="19"/>
  <c r="BE604" i="19"/>
  <c r="BF615" i="19"/>
  <c r="BF600" i="19"/>
  <c r="BF592" i="19"/>
  <c r="BF584" i="19"/>
  <c r="BF576" i="19"/>
  <c r="BE598" i="19"/>
  <c r="BE590" i="19"/>
  <c r="BE582" i="19"/>
  <c r="BF618" i="19"/>
  <c r="BF602" i="19"/>
  <c r="BF565" i="19"/>
  <c r="BF557" i="19"/>
  <c r="BF549" i="19"/>
  <c r="BF795" i="19"/>
  <c r="BF787" i="19"/>
  <c r="BF779" i="19"/>
  <c r="BF771" i="19"/>
  <c r="BF763" i="19"/>
  <c r="BE796" i="19"/>
  <c r="BE788" i="19"/>
  <c r="BE780" i="19"/>
  <c r="BE772" i="19"/>
  <c r="BE764" i="19"/>
  <c r="BE756" i="19"/>
  <c r="BE748" i="19"/>
  <c r="BE740" i="19"/>
  <c r="BE734" i="19"/>
  <c r="BE726" i="19"/>
  <c r="BE718" i="19"/>
  <c r="BE710" i="19"/>
  <c r="BE702" i="19"/>
  <c r="BE694" i="19"/>
  <c r="BE686" i="19"/>
  <c r="BE678" i="19"/>
  <c r="BE670" i="19"/>
  <c r="BF756" i="19"/>
  <c r="BF739" i="19"/>
  <c r="BF746" i="19"/>
  <c r="BF734" i="19"/>
  <c r="BF726" i="19"/>
  <c r="BF718" i="19"/>
  <c r="BF710" i="19"/>
  <c r="BF702" i="19"/>
  <c r="BF694" i="19"/>
  <c r="BF686" i="19"/>
  <c r="BF662" i="19"/>
  <c r="BF654" i="19"/>
  <c r="BF646" i="19"/>
  <c r="BF668" i="19"/>
  <c r="BE657" i="19"/>
  <c r="BE649" i="19"/>
  <c r="BF643" i="19"/>
  <c r="BF635" i="19"/>
  <c r="BF627" i="19"/>
  <c r="BE643" i="19"/>
  <c r="BE635" i="19"/>
  <c r="BE627" i="19"/>
  <c r="BE619" i="19"/>
  <c r="BE611" i="19"/>
  <c r="BE603" i="19"/>
  <c r="BF613" i="19"/>
  <c r="BF599" i="19"/>
  <c r="BF591" i="19"/>
  <c r="BF583" i="19"/>
  <c r="BF575" i="19"/>
  <c r="BE597" i="19"/>
  <c r="BE589" i="19"/>
  <c r="BE581" i="19"/>
  <c r="BF616" i="19"/>
  <c r="BE576" i="19"/>
  <c r="BF564" i="19"/>
  <c r="BF556" i="19"/>
  <c r="BF548" i="19"/>
  <c r="BF802" i="19"/>
  <c r="BF794" i="19"/>
  <c r="BF786" i="19"/>
  <c r="BF778" i="19"/>
  <c r="BF770" i="19"/>
  <c r="BF762" i="19"/>
  <c r="BE795" i="19"/>
  <c r="BE787" i="19"/>
  <c r="BE779" i="19"/>
  <c r="BE771" i="19"/>
  <c r="BE763" i="19"/>
  <c r="BE755" i="19"/>
  <c r="BE747" i="19"/>
  <c r="BE739" i="19"/>
  <c r="BE733" i="19"/>
  <c r="BE725" i="19"/>
  <c r="BE717" i="19"/>
  <c r="BE709" i="19"/>
  <c r="BE701" i="19"/>
  <c r="BE693" i="19"/>
  <c r="BE685" i="19"/>
  <c r="BE677" i="19"/>
  <c r="BE669" i="19"/>
  <c r="BF753" i="19"/>
  <c r="BF759" i="19"/>
  <c r="BF744" i="19"/>
  <c r="BF733" i="19"/>
  <c r="BF725" i="19"/>
  <c r="BF717" i="19"/>
  <c r="BF709" i="19"/>
  <c r="BF701" i="19"/>
  <c r="BF693" i="19"/>
  <c r="BF685" i="19"/>
  <c r="BF661" i="19"/>
  <c r="BF653" i="19"/>
  <c r="BF645" i="19"/>
  <c r="BF664" i="19"/>
  <c r="BE656" i="19"/>
  <c r="BE648" i="19"/>
  <c r="BF642" i="19"/>
  <c r="BF634" i="19"/>
  <c r="BF681" i="19"/>
  <c r="BE642" i="19"/>
  <c r="BE634" i="19"/>
  <c r="BE626" i="19"/>
  <c r="BE618" i="19"/>
  <c r="BE610" i="19"/>
  <c r="BE602" i="19"/>
  <c r="BF611" i="19"/>
  <c r="BF598" i="19"/>
  <c r="BF590" i="19"/>
  <c r="BF582" i="19"/>
  <c r="BF574" i="19"/>
  <c r="BE596" i="19"/>
  <c r="BE588" i="19"/>
  <c r="BE580" i="19"/>
  <c r="BF614" i="19"/>
  <c r="BF571" i="19"/>
  <c r="BF563" i="19"/>
  <c r="BF555" i="19"/>
  <c r="BF547" i="19"/>
  <c r="BF801" i="19"/>
  <c r="BF793" i="19"/>
  <c r="BF785" i="19"/>
  <c r="BF777" i="19"/>
  <c r="BF769" i="19"/>
  <c r="BE802" i="19"/>
  <c r="BE794" i="19"/>
  <c r="BE786" i="19"/>
  <c r="BE778" i="19"/>
  <c r="BE770" i="19"/>
  <c r="BE762" i="19"/>
  <c r="BE754" i="19"/>
  <c r="BE746" i="19"/>
  <c r="BF761" i="19"/>
  <c r="BE732" i="19"/>
  <c r="BE724" i="19"/>
  <c r="BE716" i="19"/>
  <c r="BE708" i="19"/>
  <c r="BE700" i="19"/>
  <c r="BE692" i="19"/>
  <c r="BE684" i="19"/>
  <c r="BE676" i="19"/>
  <c r="BE668" i="19"/>
  <c r="BF751" i="19"/>
  <c r="BF755" i="19"/>
  <c r="BF742" i="19"/>
  <c r="BF732" i="19"/>
  <c r="BF724" i="19"/>
  <c r="BF716" i="19"/>
  <c r="BF708" i="19"/>
  <c r="BF700" i="19"/>
  <c r="BF692" i="19"/>
  <c r="BF684" i="19"/>
  <c r="BF660" i="19"/>
  <c r="BF652" i="19"/>
  <c r="BF644" i="19"/>
  <c r="BE663" i="19"/>
  <c r="BE655" i="19"/>
  <c r="BE647" i="19"/>
  <c r="BF641" i="19"/>
  <c r="BF633" i="19"/>
  <c r="BF679" i="19"/>
  <c r="BE641" i="19"/>
  <c r="BE633" i="19"/>
  <c r="BE625" i="19"/>
  <c r="BE617" i="19"/>
  <c r="BE609" i="19"/>
  <c r="BF625" i="19"/>
  <c r="BF609" i="19"/>
  <c r="BF597" i="19"/>
  <c r="BF589" i="19"/>
  <c r="BF581" i="19"/>
  <c r="BF573" i="19"/>
  <c r="BE595" i="19"/>
  <c r="BE587" i="19"/>
  <c r="BE579" i="19"/>
  <c r="BF612" i="19"/>
  <c r="BF570" i="19"/>
  <c r="BF562" i="19"/>
  <c r="BF554" i="19"/>
  <c r="BF546" i="19"/>
  <c r="BF800" i="19"/>
  <c r="BF792" i="19"/>
  <c r="BF784" i="19"/>
  <c r="BF776" i="19"/>
  <c r="BF768" i="19"/>
  <c r="BE801" i="19"/>
  <c r="BE793" i="19"/>
  <c r="BE785" i="19"/>
  <c r="BE777" i="19"/>
  <c r="BE769" i="19"/>
  <c r="BE761" i="19"/>
  <c r="BE753" i="19"/>
  <c r="BE745" i="19"/>
  <c r="BF757" i="19"/>
  <c r="BE731" i="19"/>
  <c r="BE723" i="19"/>
  <c r="BE715" i="19"/>
  <c r="BE707" i="19"/>
  <c r="BE699" i="19"/>
  <c r="BE691" i="19"/>
  <c r="BE683" i="19"/>
  <c r="BE675" i="19"/>
  <c r="BE667" i="19"/>
  <c r="BF749" i="19"/>
  <c r="BF758" i="19"/>
  <c r="BF740" i="19"/>
  <c r="BF731" i="19"/>
  <c r="BF723" i="19"/>
  <c r="BF715" i="19"/>
  <c r="BF707" i="19"/>
  <c r="BF699" i="19"/>
  <c r="BF691" i="19"/>
  <c r="BF683" i="19"/>
  <c r="BF659" i="19"/>
  <c r="BF651" i="19"/>
  <c r="BF680" i="19"/>
  <c r="BE662" i="19"/>
  <c r="BE654" i="19"/>
  <c r="BE646" i="19"/>
  <c r="BF640" i="19"/>
  <c r="BF632" i="19"/>
  <c r="BF677" i="19"/>
  <c r="BE640" i="19"/>
  <c r="BE632" i="19"/>
  <c r="BE624" i="19"/>
  <c r="BE616" i="19"/>
  <c r="BE608" i="19"/>
  <c r="BF623" i="19"/>
  <c r="BF607" i="19"/>
  <c r="BF596" i="19"/>
  <c r="BF588" i="19"/>
  <c r="BF580" i="19"/>
  <c r="BF572" i="19"/>
  <c r="BE594" i="19"/>
  <c r="BE586" i="19"/>
  <c r="BF626" i="19"/>
  <c r="BF610" i="19"/>
  <c r="BF569" i="19"/>
  <c r="BF561" i="19"/>
  <c r="BF553" i="19"/>
  <c r="BF539" i="19"/>
  <c r="BF531" i="19"/>
  <c r="BE568" i="19"/>
  <c r="BE560" i="19"/>
  <c r="BE552" i="19"/>
  <c r="BE544" i="19"/>
  <c r="BE536" i="19"/>
  <c r="BE528" i="19"/>
  <c r="BE520" i="19"/>
  <c r="BF524" i="19"/>
  <c r="BE513" i="19"/>
  <c r="BE505" i="19"/>
  <c r="BE497" i="19"/>
  <c r="BE489" i="19"/>
  <c r="BE481" i="19"/>
  <c r="BF519" i="19"/>
  <c r="BF510" i="19"/>
  <c r="BF502" i="19"/>
  <c r="BF494" i="19"/>
  <c r="BF486" i="19"/>
  <c r="BF478" i="19"/>
  <c r="BF470" i="19"/>
  <c r="BE462" i="19"/>
  <c r="BE450" i="19"/>
  <c r="BE478" i="19"/>
  <c r="BF454" i="19"/>
  <c r="BE477" i="19"/>
  <c r="BF464" i="19"/>
  <c r="BF452" i="19"/>
  <c r="BF444" i="19"/>
  <c r="BF545" i="19"/>
  <c r="BF537" i="19"/>
  <c r="BE575" i="19"/>
  <c r="BE566" i="19"/>
  <c r="BE558" i="19"/>
  <c r="BE550" i="19"/>
  <c r="BE542" i="19"/>
  <c r="BE534" i="19"/>
  <c r="BE526" i="19"/>
  <c r="BE518" i="19"/>
  <c r="BF520" i="19"/>
  <c r="BE511" i="19"/>
  <c r="BE503" i="19"/>
  <c r="BE495" i="19"/>
  <c r="BE487" i="19"/>
  <c r="BE479" i="19"/>
  <c r="BF516" i="19"/>
  <c r="BF508" i="19"/>
  <c r="BF500" i="19"/>
  <c r="BF492" i="19"/>
  <c r="BF484" i="19"/>
  <c r="BF476" i="19"/>
  <c r="BF468" i="19"/>
  <c r="BE460" i="19"/>
  <c r="BE448" i="19"/>
  <c r="BE474" i="19"/>
  <c r="BF442" i="19"/>
  <c r="BE473" i="19"/>
  <c r="BF462" i="19"/>
  <c r="BF450" i="19"/>
  <c r="BF543" i="19"/>
  <c r="BF535" i="19"/>
  <c r="BE572" i="19"/>
  <c r="BE564" i="19"/>
  <c r="BE556" i="19"/>
  <c r="BE548" i="19"/>
  <c r="BE540" i="19"/>
  <c r="BE532" i="19"/>
  <c r="BE524" i="19"/>
  <c r="BE574" i="19"/>
  <c r="BE517" i="19"/>
  <c r="BE509" i="19"/>
  <c r="BE501" i="19"/>
  <c r="BE493" i="19"/>
  <c r="BE485" i="19"/>
  <c r="BF527" i="19"/>
  <c r="BF514" i="19"/>
  <c r="BF506" i="19"/>
  <c r="BF498" i="19"/>
  <c r="BF490" i="19"/>
  <c r="BF482" i="19"/>
  <c r="BF474" i="19"/>
  <c r="BE466" i="19"/>
  <c r="BE458" i="19"/>
  <c r="BE446" i="19"/>
  <c r="BE470" i="19"/>
  <c r="BE455" i="19"/>
  <c r="BE469" i="19"/>
  <c r="BF460" i="19"/>
  <c r="BF448" i="19"/>
  <c r="BF541" i="19"/>
  <c r="BF533" i="19"/>
  <c r="BE570" i="19"/>
  <c r="BE562" i="19"/>
  <c r="BE554" i="19"/>
  <c r="BE546" i="19"/>
  <c r="BE538" i="19"/>
  <c r="BE530" i="19"/>
  <c r="BE522" i="19"/>
  <c r="BF528" i="19"/>
  <c r="BE515" i="19"/>
  <c r="BE507" i="19"/>
  <c r="BE499" i="19"/>
  <c r="BE491" i="19"/>
  <c r="BE483" i="19"/>
  <c r="BF523" i="19"/>
  <c r="BF512" i="19"/>
  <c r="BF504" i="19"/>
  <c r="BF496" i="19"/>
  <c r="BF488" i="19"/>
  <c r="BF480" i="19"/>
  <c r="BF472" i="19"/>
  <c r="BE464" i="19"/>
  <c r="BE452" i="19"/>
  <c r="BE444" i="19"/>
  <c r="BF456" i="19"/>
  <c r="BE453" i="19"/>
  <c r="BF466" i="19"/>
  <c r="BF458" i="19"/>
  <c r="BF446" i="19"/>
  <c r="BF532" i="19"/>
  <c r="BE561" i="19"/>
  <c r="BE545" i="19"/>
  <c r="BE529" i="19"/>
  <c r="BF526" i="19"/>
  <c r="BE506" i="19"/>
  <c r="BE490" i="19"/>
  <c r="BF521" i="19"/>
  <c r="BF503" i="19"/>
  <c r="BF487" i="19"/>
  <c r="BF471" i="19"/>
  <c r="BE451" i="19"/>
  <c r="BF455" i="19"/>
  <c r="BF465" i="19"/>
  <c r="BF445" i="19"/>
  <c r="BE577" i="19"/>
  <c r="BE559" i="19"/>
  <c r="BE543" i="19"/>
  <c r="BE527" i="19"/>
  <c r="BF522" i="19"/>
  <c r="BE504" i="19"/>
  <c r="BE488" i="19"/>
  <c r="BF517" i="19"/>
  <c r="BF501" i="19"/>
  <c r="BF485" i="19"/>
  <c r="BF469" i="19"/>
  <c r="BE449" i="19"/>
  <c r="BF453" i="19"/>
  <c r="BF463" i="19"/>
  <c r="BF443" i="19"/>
  <c r="BF542" i="19"/>
  <c r="BE571" i="19"/>
  <c r="BE555" i="19"/>
  <c r="BE539" i="19"/>
  <c r="BE523" i="19"/>
  <c r="BE516" i="19"/>
  <c r="BE500" i="19"/>
  <c r="BE484" i="19"/>
  <c r="BF513" i="19"/>
  <c r="BF497" i="19"/>
  <c r="BF481" i="19"/>
  <c r="BE465" i="19"/>
  <c r="BE445" i="19"/>
  <c r="BE454" i="19"/>
  <c r="BF459" i="19"/>
  <c r="BF540" i="19"/>
  <c r="BE569" i="19"/>
  <c r="BE553" i="19"/>
  <c r="BE537" i="19"/>
  <c r="BE521" i="19"/>
  <c r="BE514" i="19"/>
  <c r="BE498" i="19"/>
  <c r="BE482" i="19"/>
  <c r="BF511" i="19"/>
  <c r="BF495" i="19"/>
  <c r="BF479" i="19"/>
  <c r="BE463" i="19"/>
  <c r="BE443" i="19"/>
  <c r="BE442" i="19"/>
  <c r="BF457" i="19"/>
  <c r="BE565" i="19"/>
  <c r="BE533" i="19"/>
  <c r="BE578" i="19"/>
  <c r="BE510" i="19"/>
  <c r="BE494" i="19"/>
  <c r="BF529" i="19"/>
  <c r="BF507" i="19"/>
  <c r="BF491" i="19"/>
  <c r="BF475" i="19"/>
  <c r="BE459" i="19"/>
  <c r="BE472" i="19"/>
  <c r="BE471" i="19"/>
  <c r="BF449" i="19"/>
  <c r="BF538" i="19"/>
  <c r="BE567" i="19"/>
  <c r="BE551" i="19"/>
  <c r="BE535" i="19"/>
  <c r="BE519" i="19"/>
  <c r="BE512" i="19"/>
  <c r="BE496" i="19"/>
  <c r="BE480" i="19"/>
  <c r="BF509" i="19"/>
  <c r="BF493" i="19"/>
  <c r="BF477" i="19"/>
  <c r="BE461" i="19"/>
  <c r="BE476" i="19"/>
  <c r="BE475" i="19"/>
  <c r="BF451" i="19"/>
  <c r="BF534" i="19"/>
  <c r="BE563" i="19"/>
  <c r="BE547" i="19"/>
  <c r="BE531" i="19"/>
  <c r="BF530" i="19"/>
  <c r="BE508" i="19"/>
  <c r="BE492" i="19"/>
  <c r="BF525" i="19"/>
  <c r="BF505" i="19"/>
  <c r="BF489" i="19"/>
  <c r="BF473" i="19"/>
  <c r="BE457" i="19"/>
  <c r="BE468" i="19"/>
  <c r="BF467" i="19"/>
  <c r="BF447" i="19"/>
  <c r="BE525" i="19"/>
  <c r="BE447" i="19"/>
  <c r="BF518" i="19"/>
  <c r="BE456" i="19"/>
  <c r="BE573" i="19"/>
  <c r="BF544" i="19"/>
  <c r="BE502" i="19"/>
  <c r="BF461" i="19"/>
  <c r="BF515" i="19"/>
  <c r="BF536" i="19"/>
  <c r="BE486" i="19"/>
  <c r="BE467" i="19"/>
  <c r="BE557" i="19"/>
  <c r="BF499" i="19"/>
  <c r="BE549" i="19"/>
  <c r="BF483" i="19"/>
  <c r="BE541" i="19"/>
  <c r="AL27" i="19"/>
  <c r="AJ14" i="19" s="1"/>
  <c r="CT499" i="10"/>
  <c r="CT464" i="10" s="1"/>
  <c r="BY498" i="10"/>
  <c r="BY464" i="10"/>
  <c r="BF754" i="10"/>
  <c r="BF626" i="10"/>
  <c r="BF797" i="10"/>
  <c r="BF664" i="10"/>
  <c r="BF536" i="10"/>
  <c r="BF683" i="10"/>
  <c r="BF555" i="10"/>
  <c r="BF509" i="10"/>
  <c r="BF500" i="10"/>
  <c r="BF505" i="10"/>
  <c r="BF766" i="10"/>
  <c r="BF638" i="10"/>
  <c r="BF510" i="10"/>
  <c r="BF676" i="10"/>
  <c r="BF548" i="10"/>
  <c r="BF695" i="10"/>
  <c r="BF567" i="10"/>
  <c r="BF549" i="10"/>
  <c r="BF593" i="10"/>
  <c r="BF605" i="10"/>
  <c r="BF446" i="10"/>
  <c r="BF682" i="10"/>
  <c r="BF554" i="10"/>
  <c r="BF720" i="10"/>
  <c r="BF592" i="10"/>
  <c r="BF739" i="10"/>
  <c r="BF611" i="10"/>
  <c r="BF725" i="10"/>
  <c r="BF769" i="10"/>
  <c r="BF444" i="10"/>
  <c r="BF694" i="10"/>
  <c r="BF566" i="10"/>
  <c r="BF732" i="10"/>
  <c r="BF604" i="10"/>
  <c r="BF751" i="10"/>
  <c r="BF623" i="10"/>
  <c r="BF773" i="10"/>
  <c r="BF445" i="10"/>
  <c r="BF456" i="10"/>
  <c r="BF475" i="10"/>
  <c r="BF761" i="10"/>
  <c r="BF447" i="10"/>
  <c r="BF798" i="10"/>
  <c r="BF681" i="10"/>
  <c r="BF458" i="10"/>
  <c r="BE473" i="10"/>
  <c r="BE601" i="10"/>
  <c r="BE542" i="10"/>
  <c r="BE463" i="10"/>
  <c r="BE591" i="10"/>
  <c r="BE660" i="10"/>
  <c r="BE541" i="10"/>
  <c r="BE498" i="10"/>
  <c r="BE626" i="10"/>
  <c r="BE547" i="10"/>
  <c r="BE621" i="10"/>
  <c r="BE561" i="10"/>
  <c r="BE501" i="10"/>
  <c r="BE458" i="10"/>
  <c r="BE586" i="10"/>
  <c r="BE523" i="10"/>
  <c r="BE464" i="10"/>
  <c r="BE551" i="10"/>
  <c r="BE736" i="10"/>
  <c r="BE755" i="10"/>
  <c r="BE697" i="10"/>
  <c r="BE651" i="10"/>
  <c r="BE666" i="10"/>
  <c r="BE794" i="10"/>
  <c r="BE503" i="10"/>
  <c r="BE724" i="10"/>
  <c r="BE767" i="10"/>
  <c r="BE701" i="10"/>
  <c r="BE663" i="10"/>
  <c r="BE670" i="10"/>
  <c r="BE798" i="10"/>
  <c r="BE455" i="10"/>
  <c r="BE728" i="10"/>
  <c r="BE731" i="10"/>
  <c r="BE689" i="10"/>
  <c r="BE604" i="10"/>
  <c r="BE658" i="10"/>
  <c r="BE786" i="10"/>
  <c r="BE614" i="10"/>
  <c r="BE716" i="10"/>
  <c r="BE695" i="10"/>
  <c r="BE677" i="10"/>
  <c r="BE476" i="10"/>
  <c r="BE646" i="10"/>
  <c r="BE774" i="10"/>
  <c r="BF738" i="10"/>
  <c r="BF610" i="10"/>
  <c r="BF776" i="10"/>
  <c r="BF648" i="10"/>
  <c r="BF520" i="10"/>
  <c r="BF667" i="10"/>
  <c r="BF539" i="10"/>
  <c r="BF489" i="10"/>
  <c r="BF484" i="10"/>
  <c r="BF487" i="10"/>
  <c r="BF750" i="10"/>
  <c r="BF622" i="10"/>
  <c r="BF792" i="10"/>
  <c r="BF660" i="10"/>
  <c r="BF532" i="10"/>
  <c r="BF679" i="10"/>
  <c r="BF551" i="10"/>
  <c r="BF501" i="10"/>
  <c r="BF529" i="10"/>
  <c r="BF541" i="10"/>
  <c r="BF791" i="10"/>
  <c r="BF666" i="10"/>
  <c r="BF538" i="10"/>
  <c r="BF704" i="10"/>
  <c r="BF576" i="10"/>
  <c r="BF723" i="10"/>
  <c r="BF595" i="10"/>
  <c r="BF661" i="10"/>
  <c r="BF705" i="10"/>
  <c r="BF779" i="10"/>
  <c r="BF678" i="10"/>
  <c r="BF550" i="10"/>
  <c r="BF716" i="10"/>
  <c r="BF588" i="10"/>
  <c r="BF735" i="10"/>
  <c r="BF607" i="10"/>
  <c r="BF709" i="10"/>
  <c r="BF753" i="10"/>
  <c r="BF442" i="10"/>
  <c r="BF459" i="10"/>
  <c r="BF512" i="10"/>
  <c r="BF729" i="10"/>
  <c r="BF717" i="10"/>
  <c r="BF486" i="10"/>
  <c r="BF800" i="10"/>
  <c r="BE489" i="10"/>
  <c r="BE617" i="10"/>
  <c r="BE558" i="10"/>
  <c r="BE479" i="10"/>
  <c r="BE607" i="10"/>
  <c r="BE676" i="10"/>
  <c r="BE557" i="10"/>
  <c r="BE514" i="10"/>
  <c r="BE642" i="10"/>
  <c r="BE563" i="10"/>
  <c r="BE448" i="10"/>
  <c r="BE577" i="10"/>
  <c r="BE517" i="10"/>
  <c r="BE474" i="10"/>
  <c r="BE602" i="10"/>
  <c r="BE539" i="10"/>
  <c r="BE528" i="10"/>
  <c r="BE615" i="10"/>
  <c r="BE752" i="10"/>
  <c r="BE451" i="10"/>
  <c r="BE713" i="10"/>
  <c r="BE699" i="10"/>
  <c r="BE682" i="10"/>
  <c r="BE524" i="10"/>
  <c r="BE567" i="10"/>
  <c r="BE740" i="10"/>
  <c r="BE452" i="10"/>
  <c r="BE717" i="10"/>
  <c r="BE711" i="10"/>
  <c r="BE686" i="10"/>
  <c r="BE572" i="10"/>
  <c r="BE519" i="10"/>
  <c r="BE744" i="10"/>
  <c r="BE779" i="10"/>
  <c r="BE705" i="10"/>
  <c r="BE675" i="10"/>
  <c r="BE674" i="10"/>
  <c r="BE802" i="10"/>
  <c r="BE471" i="10"/>
  <c r="BE732" i="10"/>
  <c r="BE743" i="10"/>
  <c r="BE693" i="10"/>
  <c r="BE636" i="10"/>
  <c r="BE662" i="10"/>
  <c r="BE790" i="10"/>
  <c r="BF706" i="10"/>
  <c r="BF578" i="10"/>
  <c r="BF744" i="10"/>
  <c r="BF616" i="10"/>
  <c r="BF763" i="10"/>
  <c r="BF635" i="10"/>
  <c r="BF507" i="10"/>
  <c r="BF457" i="10"/>
  <c r="BF452" i="10"/>
  <c r="BF455" i="10"/>
  <c r="BF718" i="10"/>
  <c r="BF590" i="10"/>
  <c r="BF756" i="10"/>
  <c r="BF628" i="10"/>
  <c r="BF775" i="10"/>
  <c r="BF647" i="10"/>
  <c r="BF519" i="10"/>
  <c r="BF469" i="10"/>
  <c r="BF480" i="10"/>
  <c r="BF483" i="10"/>
  <c r="BF762" i="10"/>
  <c r="BF634" i="10"/>
  <c r="BF506" i="10"/>
  <c r="BF672" i="10"/>
  <c r="BF544" i="10"/>
  <c r="BF691" i="10"/>
  <c r="BF563" i="10"/>
  <c r="BF533" i="10"/>
  <c r="BF577" i="10"/>
  <c r="BF774" i="10"/>
  <c r="BF646" i="10"/>
  <c r="BF518" i="10"/>
  <c r="BF684" i="10"/>
  <c r="BF556" i="10"/>
  <c r="BF703" i="10"/>
  <c r="BF575" i="10"/>
  <c r="BF581" i="10"/>
  <c r="BF625" i="10"/>
  <c r="BF701" i="10"/>
  <c r="BF649" i="10"/>
  <c r="BF553" i="10"/>
  <c r="BF697" i="10"/>
  <c r="BF713" i="10"/>
  <c r="BF653" i="10"/>
  <c r="BF470" i="10"/>
  <c r="BE521" i="10"/>
  <c r="BE462" i="10"/>
  <c r="BE590" i="10"/>
  <c r="BE511" i="10"/>
  <c r="BE639" i="10"/>
  <c r="BE461" i="10"/>
  <c r="BE589" i="10"/>
  <c r="BE546" i="10"/>
  <c r="BE467" i="10"/>
  <c r="BE595" i="10"/>
  <c r="BE481" i="10"/>
  <c r="BE609" i="10"/>
  <c r="BE549" i="10"/>
  <c r="BE506" i="10"/>
  <c r="BE634" i="10"/>
  <c r="BE571" i="10"/>
  <c r="BE637" i="10"/>
  <c r="BE648" i="10"/>
  <c r="BE784" i="10"/>
  <c r="BE564" i="10"/>
  <c r="BE745" i="10"/>
  <c r="BE795" i="10"/>
  <c r="BE714" i="10"/>
  <c r="BE703" i="10"/>
  <c r="BE512" i="10"/>
  <c r="BE772" i="10"/>
  <c r="BE580" i="10"/>
  <c r="BE749" i="10"/>
  <c r="BE456" i="10"/>
  <c r="BE718" i="10"/>
  <c r="BE715" i="10"/>
  <c r="BE576" i="10"/>
  <c r="BE776" i="10"/>
  <c r="BE532" i="10"/>
  <c r="BE737" i="10"/>
  <c r="BE771" i="10"/>
  <c r="BE706" i="10"/>
  <c r="BE679" i="10"/>
  <c r="BE599" i="10"/>
  <c r="BE764" i="10"/>
  <c r="BE484" i="10"/>
  <c r="BE725" i="10"/>
  <c r="BE735" i="10"/>
  <c r="BE694" i="10"/>
  <c r="BE643" i="10"/>
  <c r="BF795" i="10"/>
  <c r="BF690" i="10"/>
  <c r="BF562" i="10"/>
  <c r="BF728" i="10"/>
  <c r="BF600" i="10"/>
  <c r="BF747" i="10"/>
  <c r="BF619" i="10"/>
  <c r="BF757" i="10"/>
  <c r="BF737" i="10"/>
  <c r="BF749" i="10"/>
  <c r="BF585" i="10"/>
  <c r="BF702" i="10"/>
  <c r="BF574" i="10"/>
  <c r="BF740" i="10"/>
  <c r="BF612" i="10"/>
  <c r="BF759" i="10"/>
  <c r="BF631" i="10"/>
  <c r="BF503" i="10"/>
  <c r="BF453" i="10"/>
  <c r="BF464" i="10"/>
  <c r="BF467" i="10"/>
  <c r="BF746" i="10"/>
  <c r="BF618" i="10"/>
  <c r="BF786" i="10"/>
  <c r="BF656" i="10"/>
  <c r="BF528" i="10"/>
  <c r="BF675" i="10"/>
  <c r="BF547" i="10"/>
  <c r="BF497" i="10"/>
  <c r="BF516" i="10"/>
  <c r="BF758" i="10"/>
  <c r="BF630" i="10"/>
  <c r="BF502" i="10"/>
  <c r="BF668" i="10"/>
  <c r="BF540" i="10"/>
  <c r="BF687" i="10"/>
  <c r="BF559" i="10"/>
  <c r="BF517" i="10"/>
  <c r="BF561" i="10"/>
  <c r="BF637" i="10"/>
  <c r="BF478" i="10"/>
  <c r="BF454" i="10"/>
  <c r="BF490" i="10"/>
  <c r="BF665" i="10"/>
  <c r="BF479" i="10"/>
  <c r="BF783" i="10"/>
  <c r="BE537" i="10"/>
  <c r="BE478" i="10"/>
  <c r="BE606" i="10"/>
  <c r="BE527" i="10"/>
  <c r="BE480" i="10"/>
  <c r="BE477" i="10"/>
  <c r="BE605" i="10"/>
  <c r="BE562" i="10"/>
  <c r="BE483" i="10"/>
  <c r="BE611" i="10"/>
  <c r="BE497" i="10"/>
  <c r="BE454" i="10"/>
  <c r="BE565" i="10"/>
  <c r="BE522" i="10"/>
  <c r="BE459" i="10"/>
  <c r="BE587" i="10"/>
  <c r="BE502" i="10"/>
  <c r="BE668" i="10"/>
  <c r="BE800" i="10"/>
  <c r="BE624" i="10"/>
  <c r="BE761" i="10"/>
  <c r="BE504" i="10"/>
  <c r="BE730" i="10"/>
  <c r="BE751" i="10"/>
  <c r="BE652" i="10"/>
  <c r="BE788" i="10"/>
  <c r="BE632" i="10"/>
  <c r="BE765" i="10"/>
  <c r="BE520" i="10"/>
  <c r="BE734" i="10"/>
  <c r="BE763" i="10"/>
  <c r="BE656" i="10"/>
  <c r="BE792" i="10"/>
  <c r="BE596" i="10"/>
  <c r="BE753" i="10"/>
  <c r="BE472" i="10"/>
  <c r="BE722" i="10"/>
  <c r="BE727" i="10"/>
  <c r="BE629" i="10"/>
  <c r="BE780" i="10"/>
  <c r="BE548" i="10"/>
  <c r="BE741" i="10"/>
  <c r="BE783" i="10"/>
  <c r="BE710" i="10"/>
  <c r="BE691" i="10"/>
  <c r="BF802" i="10"/>
  <c r="BF674" i="10"/>
  <c r="BF546" i="10"/>
  <c r="BF712" i="10"/>
  <c r="BF584" i="10"/>
  <c r="BF731" i="10"/>
  <c r="BF603" i="10"/>
  <c r="BF693" i="10"/>
  <c r="BF673" i="10"/>
  <c r="BF685" i="10"/>
  <c r="BF462" i="10"/>
  <c r="BF686" i="10"/>
  <c r="BF558" i="10"/>
  <c r="BF724" i="10"/>
  <c r="BF596" i="10"/>
  <c r="BF743" i="10"/>
  <c r="BF615" i="10"/>
  <c r="BF741" i="10"/>
  <c r="BF788" i="10"/>
  <c r="BF448" i="10"/>
  <c r="BF451" i="10"/>
  <c r="BF730" i="10"/>
  <c r="BF602" i="10"/>
  <c r="BF768" i="10"/>
  <c r="BF640" i="10"/>
  <c r="BF790" i="10"/>
  <c r="BF659" i="10"/>
  <c r="BF531" i="10"/>
  <c r="BF481" i="10"/>
  <c r="BF492" i="10"/>
  <c r="BF742" i="10"/>
  <c r="BF614" i="10"/>
  <c r="BF781" i="10"/>
  <c r="BF652" i="10"/>
  <c r="BF524" i="10"/>
  <c r="BF671" i="10"/>
  <c r="BF543" i="10"/>
  <c r="BF493" i="10"/>
  <c r="BF508" i="10"/>
  <c r="BF573" i="10"/>
  <c r="BF589" i="10"/>
  <c r="BF801" i="10"/>
  <c r="BF498" i="10"/>
  <c r="BF633" i="10"/>
  <c r="BF494" i="10"/>
  <c r="BE553" i="10"/>
  <c r="BE494" i="10"/>
  <c r="BE622" i="10"/>
  <c r="BE543" i="10"/>
  <c r="BE544" i="10"/>
  <c r="BE493" i="10"/>
  <c r="BE449" i="10"/>
  <c r="BE578" i="10"/>
  <c r="BE499" i="10"/>
  <c r="BE627" i="10"/>
  <c r="BE513" i="10"/>
  <c r="BE453" i="10"/>
  <c r="BE581" i="10"/>
  <c r="BE538" i="10"/>
  <c r="BE475" i="10"/>
  <c r="BE603" i="10"/>
  <c r="BE566" i="10"/>
  <c r="BE688" i="10"/>
  <c r="BE540" i="10"/>
  <c r="BE649" i="10"/>
  <c r="BE777" i="10"/>
  <c r="BE568" i="10"/>
  <c r="BE746" i="10"/>
  <c r="BE799" i="10"/>
  <c r="BE672" i="10"/>
  <c r="BE588" i="10"/>
  <c r="BE653" i="10"/>
  <c r="BE781" i="10"/>
  <c r="BE584" i="10"/>
  <c r="BE750" i="10"/>
  <c r="BE470" i="10"/>
  <c r="BE680" i="10"/>
  <c r="BE443" i="10"/>
  <c r="BE640" i="10"/>
  <c r="BE769" i="10"/>
  <c r="BE536" i="10"/>
  <c r="BE738" i="10"/>
  <c r="BE775" i="10"/>
  <c r="BE664" i="10"/>
  <c r="BE796" i="10"/>
  <c r="BE612" i="10"/>
  <c r="BE757" i="10"/>
  <c r="BE488" i="10"/>
  <c r="BE726" i="10"/>
  <c r="BE739" i="10"/>
  <c r="BF770" i="10"/>
  <c r="BF642" i="10"/>
  <c r="BF514" i="10"/>
  <c r="BF680" i="10"/>
  <c r="BF552" i="10"/>
  <c r="BF699" i="10"/>
  <c r="BF571" i="10"/>
  <c r="BF565" i="10"/>
  <c r="BF545" i="10"/>
  <c r="BF557" i="10"/>
  <c r="BF784" i="10"/>
  <c r="BF654" i="10"/>
  <c r="BF526" i="10"/>
  <c r="BF692" i="10"/>
  <c r="BF564" i="10"/>
  <c r="BF711" i="10"/>
  <c r="BF583" i="10"/>
  <c r="BF613" i="10"/>
  <c r="BF657" i="10"/>
  <c r="BF669" i="10"/>
  <c r="BF521" i="10"/>
  <c r="BF698" i="10"/>
  <c r="BF570" i="10"/>
  <c r="BF736" i="10"/>
  <c r="BF608" i="10"/>
  <c r="BF755" i="10"/>
  <c r="BF627" i="10"/>
  <c r="BF793" i="10"/>
  <c r="BF449" i="10"/>
  <c r="BF460" i="10"/>
  <c r="BF710" i="10"/>
  <c r="BF582" i="10"/>
  <c r="BF748" i="10"/>
  <c r="BF620" i="10"/>
  <c r="BF767" i="10"/>
  <c r="BF639" i="10"/>
  <c r="BF511" i="10"/>
  <c r="BF461" i="10"/>
  <c r="BF472" i="10"/>
  <c r="BF491" i="10"/>
  <c r="BF482" i="10"/>
  <c r="BF525" i="10"/>
  <c r="BF504" i="10"/>
  <c r="BF466" i="10"/>
  <c r="BF569" i="10"/>
  <c r="BE457" i="10"/>
  <c r="BE585" i="10"/>
  <c r="BE526" i="10"/>
  <c r="BE446" i="10"/>
  <c r="BE575" i="10"/>
  <c r="BE644" i="10"/>
  <c r="BE525" i="10"/>
  <c r="BE482" i="10"/>
  <c r="BE610" i="10"/>
  <c r="BE531" i="10"/>
  <c r="BE560" i="10"/>
  <c r="BE545" i="10"/>
  <c r="BE485" i="10"/>
  <c r="BE613" i="10"/>
  <c r="BE570" i="10"/>
  <c r="BE507" i="10"/>
  <c r="BE635" i="10"/>
  <c r="BE487" i="10"/>
  <c r="BE720" i="10"/>
  <c r="BE707" i="10"/>
  <c r="BE681" i="10"/>
  <c r="BE508" i="10"/>
  <c r="BE650" i="10"/>
  <c r="BE778" i="10"/>
  <c r="BE582" i="10"/>
  <c r="BE708" i="10"/>
  <c r="BE719" i="10"/>
  <c r="BE685" i="10"/>
  <c r="BE556" i="10"/>
  <c r="BE654" i="10"/>
  <c r="BE782" i="10"/>
  <c r="BE598" i="10"/>
  <c r="BE712" i="10"/>
  <c r="BE683" i="10"/>
  <c r="BE673" i="10"/>
  <c r="BE801" i="10"/>
  <c r="BE641" i="10"/>
  <c r="BE770" i="10"/>
  <c r="BE550" i="10"/>
  <c r="BE700" i="10"/>
  <c r="BE647" i="10"/>
  <c r="BE661" i="10"/>
  <c r="BE789" i="10"/>
  <c r="BE616" i="10"/>
  <c r="BE758" i="10"/>
  <c r="BF696" i="10"/>
  <c r="BF629" i="10"/>
  <c r="BF670" i="10"/>
  <c r="BF727" i="10"/>
  <c r="BF733" i="10"/>
  <c r="BF752" i="10"/>
  <c r="BF515" i="10"/>
  <c r="BF598" i="10"/>
  <c r="BF655" i="10"/>
  <c r="BF513" i="10"/>
  <c r="BF474" i="10"/>
  <c r="BE569" i="10"/>
  <c r="BE608" i="10"/>
  <c r="BE515" i="10"/>
  <c r="BE597" i="10"/>
  <c r="BE630" i="10"/>
  <c r="BE793" i="10"/>
  <c r="BE692" i="10"/>
  <c r="BE633" i="10"/>
  <c r="BE628" i="10"/>
  <c r="BE754" i="10"/>
  <c r="BE645" i="10"/>
  <c r="BE787" i="10"/>
  <c r="BF789" i="10"/>
  <c r="BF609" i="10"/>
  <c r="BF599" i="10"/>
  <c r="BF624" i="10"/>
  <c r="BF764" i="10"/>
  <c r="BF537" i="10"/>
  <c r="BE509" i="10"/>
  <c r="BE554" i="10"/>
  <c r="BE671" i="10"/>
  <c r="BE657" i="10"/>
  <c r="BF632" i="10"/>
  <c r="BF473" i="10"/>
  <c r="BF606" i="10"/>
  <c r="BF663" i="10"/>
  <c r="BF499" i="10"/>
  <c r="BF688" i="10"/>
  <c r="BF597" i="10"/>
  <c r="BF534" i="10"/>
  <c r="BF591" i="10"/>
  <c r="BF443" i="10"/>
  <c r="BF787" i="10"/>
  <c r="BE445" i="10"/>
  <c r="BE444" i="10"/>
  <c r="BE579" i="10"/>
  <c r="BE490" i="10"/>
  <c r="BE447" i="10"/>
  <c r="BE747" i="10"/>
  <c r="BE756" i="10"/>
  <c r="BE702" i="10"/>
  <c r="BE468" i="10"/>
  <c r="BE620" i="10"/>
  <c r="BE709" i="10"/>
  <c r="BF527" i="10"/>
  <c r="BE625" i="10"/>
  <c r="BE773" i="10"/>
  <c r="BF722" i="10"/>
  <c r="BF780" i="10"/>
  <c r="BF468" i="10"/>
  <c r="BF772" i="10"/>
  <c r="BF535" i="10"/>
  <c r="BF778" i="10"/>
  <c r="BF560" i="10"/>
  <c r="BF641" i="10"/>
  <c r="BF700" i="10"/>
  <c r="BF645" i="10"/>
  <c r="BF601" i="10"/>
  <c r="BF617" i="10"/>
  <c r="BE574" i="10"/>
  <c r="BE573" i="10"/>
  <c r="BE465" i="10"/>
  <c r="BE618" i="10"/>
  <c r="BE768" i="10"/>
  <c r="BE698" i="10"/>
  <c r="BE516" i="10"/>
  <c r="BE667" i="10"/>
  <c r="BE721" i="10"/>
  <c r="BE535" i="10"/>
  <c r="BE687" i="10"/>
  <c r="BF587" i="10"/>
  <c r="BF799" i="10"/>
  <c r="BF721" i="10"/>
  <c r="BF643" i="10"/>
  <c r="BF488" i="10"/>
  <c r="BE442" i="10"/>
  <c r="BE594" i="10"/>
  <c r="BE665" i="10"/>
  <c r="BE797" i="10"/>
  <c r="BE492" i="10"/>
  <c r="BF658" i="10"/>
  <c r="BF715" i="10"/>
  <c r="BF621" i="10"/>
  <c r="BF708" i="10"/>
  <c r="BF677" i="10"/>
  <c r="BF714" i="10"/>
  <c r="BF771" i="10"/>
  <c r="BF476" i="10"/>
  <c r="BF636" i="10"/>
  <c r="BF477" i="10"/>
  <c r="BF782" i="10"/>
  <c r="BE638" i="10"/>
  <c r="BE466" i="10"/>
  <c r="BE529" i="10"/>
  <c r="BE491" i="10"/>
  <c r="BE659" i="10"/>
  <c r="BE762" i="10"/>
  <c r="BE669" i="10"/>
  <c r="BE534" i="10"/>
  <c r="BE785" i="10"/>
  <c r="BE684" i="10"/>
  <c r="BE552" i="10"/>
  <c r="BF530" i="10"/>
  <c r="BF580" i="10"/>
  <c r="BF586" i="10"/>
  <c r="BF785" i="10"/>
  <c r="BF745" i="10"/>
  <c r="BE559" i="10"/>
  <c r="BE469" i="10"/>
  <c r="BE518" i="10"/>
  <c r="BE696" i="10"/>
  <c r="BE742" i="10"/>
  <c r="BF594" i="10"/>
  <c r="BF651" i="10"/>
  <c r="BF471" i="10"/>
  <c r="BF644" i="10"/>
  <c r="BF485" i="10"/>
  <c r="BF650" i="10"/>
  <c r="BF707" i="10"/>
  <c r="BF794" i="10"/>
  <c r="BF572" i="10"/>
  <c r="BF689" i="10"/>
  <c r="BF450" i="10"/>
  <c r="BE495" i="10"/>
  <c r="BE530" i="10"/>
  <c r="BE593" i="10"/>
  <c r="BE555" i="10"/>
  <c r="BE500" i="10"/>
  <c r="BE655" i="10"/>
  <c r="BE733" i="10"/>
  <c r="BE583" i="10"/>
  <c r="BE723" i="10"/>
  <c r="BE748" i="10"/>
  <c r="BE678" i="10"/>
  <c r="BF726" i="10"/>
  <c r="BE619" i="10"/>
  <c r="BE600" i="10"/>
  <c r="BF760" i="10"/>
  <c r="BF523" i="10"/>
  <c r="BF734" i="10"/>
  <c r="BF796" i="10"/>
  <c r="BF496" i="10"/>
  <c r="BF522" i="10"/>
  <c r="BF579" i="10"/>
  <c r="BF662" i="10"/>
  <c r="BF719" i="10"/>
  <c r="BF765" i="10"/>
  <c r="BF495" i="10"/>
  <c r="BE505" i="10"/>
  <c r="BE623" i="10"/>
  <c r="BE450" i="10"/>
  <c r="BE533" i="10"/>
  <c r="BE592" i="10"/>
  <c r="BE729" i="10"/>
  <c r="BE631" i="10"/>
  <c r="BE759" i="10"/>
  <c r="BE760" i="10"/>
  <c r="BE690" i="10"/>
  <c r="BE791" i="10"/>
  <c r="BE460" i="10"/>
  <c r="BF568" i="10"/>
  <c r="BF542" i="10"/>
  <c r="BF777" i="10"/>
  <c r="BF465" i="10"/>
  <c r="BF463" i="10"/>
  <c r="BE510" i="10"/>
  <c r="BE496" i="10"/>
  <c r="BE704" i="10"/>
  <c r="BE766" i="10"/>
  <c r="BE486" i="10"/>
  <c r="CS456" i="10"/>
  <c r="W47" i="10" s="1"/>
  <c r="B17" i="23" s="1"/>
  <c r="W50" i="10"/>
  <c r="CT442" i="10"/>
  <c r="CS442" i="10"/>
  <c r="CT444" i="10"/>
  <c r="CS444" i="10"/>
  <c r="AI347" i="19"/>
  <c r="AI364" i="19"/>
  <c r="AI356" i="19"/>
  <c r="AJ348" i="19"/>
  <c r="AJ361" i="19"/>
  <c r="AJ289" i="19"/>
  <c r="AJ257" i="19"/>
  <c r="AJ245" i="19"/>
  <c r="AJ194" i="19"/>
  <c r="AJ151" i="19"/>
  <c r="AJ126" i="19"/>
  <c r="AJ32" i="19"/>
  <c r="AJ72" i="19"/>
  <c r="AJ36" i="19"/>
  <c r="AJ351" i="19"/>
  <c r="AJ319" i="19"/>
  <c r="AJ292" i="19"/>
  <c r="AJ260" i="19"/>
  <c r="AJ248" i="19"/>
  <c r="AJ192" i="19"/>
  <c r="AJ150" i="19"/>
  <c r="AJ125" i="19"/>
  <c r="AJ50" i="19"/>
  <c r="AJ75" i="19"/>
  <c r="AJ24" i="19"/>
  <c r="AJ363" i="19"/>
  <c r="AJ326" i="19"/>
  <c r="AJ299" i="19"/>
  <c r="AJ267" i="19"/>
  <c r="AJ201" i="19"/>
  <c r="AJ214" i="19"/>
  <c r="AJ165" i="19"/>
  <c r="AJ190" i="19"/>
  <c r="AJ112" i="19"/>
  <c r="AJ90" i="19"/>
  <c r="AJ39" i="19"/>
  <c r="AJ374" i="19"/>
  <c r="AJ333" i="19"/>
  <c r="AJ306" i="19"/>
  <c r="AJ274" i="19"/>
  <c r="AJ215" i="19"/>
  <c r="AJ227" i="19"/>
  <c r="AJ173" i="19"/>
  <c r="AJ189" i="19"/>
  <c r="AJ115" i="19"/>
  <c r="AJ97" i="19"/>
  <c r="AJ65" i="19"/>
  <c r="AJ20" i="19"/>
  <c r="AI368" i="19"/>
  <c r="AJ102" i="19"/>
  <c r="AJ268" i="19"/>
  <c r="AJ101" i="19"/>
  <c r="AJ307" i="19"/>
  <c r="AJ175" i="19"/>
  <c r="AJ27" i="19"/>
  <c r="AJ341" i="19"/>
  <c r="AJ282" i="19"/>
  <c r="AJ148" i="19"/>
  <c r="AJ73" i="19"/>
  <c r="AJ44" i="19"/>
  <c r="AJ51" i="19"/>
  <c r="AJ323" i="19"/>
  <c r="AJ296" i="19"/>
  <c r="AJ264" i="19"/>
  <c r="AJ252" i="19"/>
  <c r="AJ154" i="19"/>
  <c r="AJ140" i="19"/>
  <c r="AJ303" i="19"/>
  <c r="AJ169" i="19"/>
  <c r="AJ310" i="19"/>
  <c r="AJ186" i="19"/>
  <c r="AJ29" i="19"/>
  <c r="AI280" i="19"/>
  <c r="AI312" i="19"/>
  <c r="AI376" i="19"/>
  <c r="AJ344" i="19"/>
  <c r="AJ356" i="19"/>
  <c r="AJ285" i="19"/>
  <c r="AJ230" i="19"/>
  <c r="AJ241" i="19"/>
  <c r="AJ187" i="19"/>
  <c r="AJ147" i="19"/>
  <c r="AJ122" i="19"/>
  <c r="AJ23" i="19"/>
  <c r="AJ68" i="19"/>
  <c r="AJ26" i="19"/>
  <c r="AJ347" i="19"/>
  <c r="AJ357" i="19"/>
  <c r="AJ288" i="19"/>
  <c r="AJ256" i="19"/>
  <c r="AJ244" i="19"/>
  <c r="AJ183" i="19"/>
  <c r="AJ146" i="19"/>
  <c r="AJ121" i="19"/>
  <c r="AJ35" i="19"/>
  <c r="AJ71" i="19"/>
  <c r="AJ55" i="19"/>
  <c r="AJ358" i="19"/>
  <c r="AJ322" i="19"/>
  <c r="AJ295" i="19"/>
  <c r="AJ263" i="19"/>
  <c r="AJ193" i="19"/>
  <c r="AJ206" i="19"/>
  <c r="AJ161" i="19"/>
  <c r="AJ174" i="19"/>
  <c r="AJ108" i="19"/>
  <c r="AJ86" i="19"/>
  <c r="AJ30" i="19"/>
  <c r="AJ367" i="19"/>
  <c r="AJ329" i="19"/>
  <c r="AJ302" i="19"/>
  <c r="AJ270" i="19"/>
  <c r="AJ207" i="19"/>
  <c r="AJ220" i="19"/>
  <c r="AJ168" i="19"/>
  <c r="AJ184" i="19"/>
  <c r="AJ111" i="19"/>
  <c r="AJ93" i="19"/>
  <c r="AJ61" i="19"/>
  <c r="AJ53" i="19"/>
  <c r="AI343" i="19"/>
  <c r="AJ355" i="19"/>
  <c r="AJ324" i="19"/>
  <c r="AJ265" i="19"/>
  <c r="AJ253" i="19"/>
  <c r="AJ210" i="19"/>
  <c r="AJ134" i="19"/>
  <c r="AJ80" i="19"/>
  <c r="AJ364" i="19"/>
  <c r="AJ327" i="19"/>
  <c r="AJ300" i="19"/>
  <c r="AJ158" i="19"/>
  <c r="AJ133" i="19"/>
  <c r="AJ56" i="19"/>
  <c r="AJ334" i="19"/>
  <c r="AJ217" i="19"/>
  <c r="AJ141" i="19"/>
  <c r="AJ66" i="19"/>
  <c r="AJ315" i="19"/>
  <c r="AJ231" i="19"/>
  <c r="AJ123" i="19"/>
  <c r="AJ368" i="19"/>
  <c r="AJ119" i="19"/>
  <c r="AI296" i="19"/>
  <c r="AI323" i="19"/>
  <c r="AJ379" i="19"/>
  <c r="AJ340" i="19"/>
  <c r="AJ314" i="19"/>
  <c r="AJ281" i="19"/>
  <c r="AJ221" i="19"/>
  <c r="AJ234" i="19"/>
  <c r="AJ182" i="19"/>
  <c r="AJ143" i="19"/>
  <c r="AJ118" i="19"/>
  <c r="AJ96" i="19"/>
  <c r="AJ64" i="19"/>
  <c r="AJ52" i="19"/>
  <c r="AJ343" i="19"/>
  <c r="AJ317" i="19"/>
  <c r="AJ284" i="19"/>
  <c r="AJ228" i="19"/>
  <c r="AJ240" i="19"/>
  <c r="AJ178" i="19"/>
  <c r="AJ142" i="19"/>
  <c r="AJ117" i="19"/>
  <c r="AJ22" i="19"/>
  <c r="AJ67" i="19"/>
  <c r="AJ42" i="19"/>
  <c r="AJ350" i="19"/>
  <c r="AJ318" i="19"/>
  <c r="AJ291" i="19"/>
  <c r="AJ259" i="19"/>
  <c r="AJ251" i="19"/>
  <c r="AJ198" i="19"/>
  <c r="AJ157" i="19"/>
  <c r="AJ136" i="19"/>
  <c r="AJ104" i="19"/>
  <c r="AJ82" i="19"/>
  <c r="AJ59" i="19"/>
  <c r="AJ359" i="19"/>
  <c r="AJ325" i="19"/>
  <c r="AJ298" i="19"/>
  <c r="AJ266" i="19"/>
  <c r="AJ199" i="19"/>
  <c r="AJ212" i="19"/>
  <c r="AJ164" i="19"/>
  <c r="AJ172" i="19"/>
  <c r="AJ107" i="19"/>
  <c r="AJ89" i="19"/>
  <c r="AJ49" i="19"/>
  <c r="AJ40" i="19"/>
  <c r="AJ195" i="19"/>
  <c r="AJ28" i="19"/>
  <c r="AJ33" i="19"/>
  <c r="AJ43" i="19"/>
  <c r="AJ200" i="19"/>
  <c r="AJ79" i="19"/>
  <c r="AJ209" i="19"/>
  <c r="AJ177" i="19"/>
  <c r="AJ94" i="19"/>
  <c r="AJ337" i="19"/>
  <c r="AJ238" i="19"/>
  <c r="AI264" i="19"/>
  <c r="AI231" i="19"/>
  <c r="AI339" i="19"/>
  <c r="AJ373" i="19"/>
  <c r="AJ336" i="19"/>
  <c r="AJ309" i="19"/>
  <c r="AJ277" i="19"/>
  <c r="AJ213" i="19"/>
  <c r="AJ237" i="19"/>
  <c r="AJ171" i="19"/>
  <c r="AJ185" i="19"/>
  <c r="AJ114" i="19"/>
  <c r="AJ92" i="19"/>
  <c r="AJ60" i="19"/>
  <c r="AJ378" i="19"/>
  <c r="AJ339" i="19"/>
  <c r="AJ312" i="19"/>
  <c r="AJ280" i="19"/>
  <c r="AJ219" i="19"/>
  <c r="AJ233" i="19"/>
  <c r="AJ170" i="19"/>
  <c r="AJ181" i="19"/>
  <c r="AJ113" i="19"/>
  <c r="AJ95" i="19"/>
  <c r="AJ63" i="19"/>
  <c r="AJ19" i="19"/>
  <c r="AJ346" i="19"/>
  <c r="AJ353" i="19"/>
  <c r="AJ287" i="19"/>
  <c r="AJ255" i="19"/>
  <c r="AJ247" i="19"/>
  <c r="AJ236" i="19"/>
  <c r="AJ153" i="19"/>
  <c r="AJ132" i="19"/>
  <c r="AJ100" i="19"/>
  <c r="AJ78" i="19"/>
  <c r="AJ45" i="19"/>
  <c r="AJ354" i="19"/>
  <c r="AJ321" i="19"/>
  <c r="AJ294" i="19"/>
  <c r="AJ262" i="19"/>
  <c r="AJ254" i="19"/>
  <c r="AJ204" i="19"/>
  <c r="AJ160" i="19"/>
  <c r="AJ135" i="19"/>
  <c r="AJ103" i="19"/>
  <c r="AJ85" i="19"/>
  <c r="AJ38" i="19"/>
  <c r="AI315" i="19"/>
  <c r="AJ159" i="19"/>
  <c r="AJ57" i="19"/>
  <c r="AJ208" i="19"/>
  <c r="AJ83" i="19"/>
  <c r="AJ376" i="19"/>
  <c r="AJ275" i="19"/>
  <c r="AJ229" i="19"/>
  <c r="AJ120" i="19"/>
  <c r="AJ191" i="19"/>
  <c r="AJ76" i="19"/>
  <c r="AJ129" i="19"/>
  <c r="AJ271" i="19"/>
  <c r="AJ116" i="19"/>
  <c r="AJ375" i="19"/>
  <c r="AJ278" i="19"/>
  <c r="AJ144" i="19"/>
  <c r="AI284" i="19"/>
  <c r="AI331" i="19"/>
  <c r="AI360" i="19"/>
  <c r="AJ372" i="19"/>
  <c r="AJ332" i="19"/>
  <c r="AJ305" i="19"/>
  <c r="AJ273" i="19"/>
  <c r="AJ205" i="19"/>
  <c r="AJ226" i="19"/>
  <c r="AJ167" i="19"/>
  <c r="AJ180" i="19"/>
  <c r="AJ110" i="19"/>
  <c r="AJ88" i="19"/>
  <c r="AJ48" i="19"/>
  <c r="AJ371" i="19"/>
  <c r="AJ335" i="19"/>
  <c r="AJ308" i="19"/>
  <c r="AJ276" i="19"/>
  <c r="AJ211" i="19"/>
  <c r="AJ224" i="19"/>
  <c r="AJ166" i="19"/>
  <c r="AJ176" i="19"/>
  <c r="AJ109" i="19"/>
  <c r="AJ91" i="19"/>
  <c r="AJ47" i="19"/>
  <c r="AJ377" i="19"/>
  <c r="AJ342" i="19"/>
  <c r="AJ316" i="19"/>
  <c r="AJ283" i="19"/>
  <c r="AJ235" i="19"/>
  <c r="AJ243" i="19"/>
  <c r="AJ179" i="19"/>
  <c r="AJ149" i="19"/>
  <c r="AJ128" i="19"/>
  <c r="AJ139" i="19"/>
  <c r="AJ74" i="19"/>
  <c r="AJ54" i="19"/>
  <c r="AJ349" i="19"/>
  <c r="AJ365" i="19"/>
  <c r="AJ290" i="19"/>
  <c r="AJ258" i="19"/>
  <c r="AJ250" i="19"/>
  <c r="AJ196" i="19"/>
  <c r="AJ156" i="19"/>
  <c r="AJ131" i="19"/>
  <c r="AJ99" i="19"/>
  <c r="AJ81" i="19"/>
  <c r="AJ21" i="19"/>
  <c r="AJ297" i="19"/>
  <c r="AJ242" i="19"/>
  <c r="AJ362" i="19"/>
  <c r="AJ46" i="19"/>
  <c r="AJ222" i="19"/>
  <c r="AJ62" i="19"/>
  <c r="AJ223" i="19"/>
  <c r="AJ25" i="19"/>
  <c r="AI304" i="19"/>
  <c r="AI351" i="19"/>
  <c r="AI378" i="19"/>
  <c r="AJ366" i="19"/>
  <c r="AJ328" i="19"/>
  <c r="AJ301" i="19"/>
  <c r="AJ269" i="19"/>
  <c r="AJ197" i="19"/>
  <c r="AJ218" i="19"/>
  <c r="AJ163" i="19"/>
  <c r="AJ138" i="19"/>
  <c r="AJ106" i="19"/>
  <c r="AJ84" i="19"/>
  <c r="AJ37" i="19"/>
  <c r="AJ370" i="19"/>
  <c r="AJ331" i="19"/>
  <c r="AJ304" i="19"/>
  <c r="AJ272" i="19"/>
  <c r="AJ203" i="19"/>
  <c r="AJ216" i="19"/>
  <c r="AJ162" i="19"/>
  <c r="AJ137" i="19"/>
  <c r="AJ105" i="19"/>
  <c r="AJ87" i="19"/>
  <c r="AJ31" i="19"/>
  <c r="AJ369" i="19"/>
  <c r="AJ338" i="19"/>
  <c r="AJ311" i="19"/>
  <c r="AJ279" i="19"/>
  <c r="AJ225" i="19"/>
  <c r="AJ239" i="19"/>
  <c r="AJ188" i="19"/>
  <c r="AJ145" i="19"/>
  <c r="AJ124" i="19"/>
  <c r="AJ34" i="19"/>
  <c r="AJ70" i="19"/>
  <c r="AJ41" i="19"/>
  <c r="AJ345" i="19"/>
  <c r="AJ360" i="19"/>
  <c r="AJ286" i="19"/>
  <c r="AJ313" i="19"/>
  <c r="AJ246" i="19"/>
  <c r="AJ232" i="19"/>
  <c r="AJ152" i="19"/>
  <c r="AJ127" i="19"/>
  <c r="AJ98" i="19"/>
  <c r="AJ77" i="19"/>
  <c r="AJ58" i="19"/>
  <c r="AJ330" i="19"/>
  <c r="AJ69" i="19"/>
  <c r="AI308" i="19"/>
  <c r="AI335" i="19"/>
  <c r="AJ352" i="19"/>
  <c r="AJ320" i="19"/>
  <c r="AJ293" i="19"/>
  <c r="AJ261" i="19"/>
  <c r="AJ249" i="19"/>
  <c r="AJ202" i="19"/>
  <c r="AJ155" i="19"/>
  <c r="AJ130" i="19"/>
  <c r="AI174" i="19"/>
  <c r="AI69" i="19"/>
  <c r="AI291" i="19"/>
  <c r="AI163" i="19"/>
  <c r="AI39" i="19"/>
  <c r="AI270" i="19"/>
  <c r="AI132" i="19"/>
  <c r="AI370" i="19"/>
  <c r="AI245" i="19"/>
  <c r="AI111" i="19"/>
  <c r="AI252" i="19"/>
  <c r="AI122" i="19"/>
  <c r="AI359" i="19"/>
  <c r="AI232" i="19"/>
  <c r="AI109" i="19"/>
  <c r="AI337" i="19"/>
  <c r="AI187" i="19"/>
  <c r="AI22" i="19"/>
  <c r="AI316" i="19"/>
  <c r="AI192" i="19"/>
  <c r="AI126" i="19"/>
  <c r="AI239" i="19"/>
  <c r="AI341" i="19"/>
  <c r="AI34" i="19"/>
  <c r="AI200" i="19"/>
  <c r="AI175" i="19"/>
  <c r="AI118" i="19"/>
  <c r="AI230" i="19"/>
  <c r="AI333" i="19"/>
  <c r="AI95" i="19"/>
  <c r="AI184" i="19"/>
  <c r="AI177" i="19"/>
  <c r="AI110" i="19"/>
  <c r="AI213" i="19"/>
  <c r="AI325" i="19"/>
  <c r="AI87" i="19"/>
  <c r="AI268" i="19"/>
  <c r="AI374" i="19"/>
  <c r="AI121" i="19"/>
  <c r="AI211" i="19"/>
  <c r="AI328" i="19"/>
  <c r="AI41" i="19"/>
  <c r="AI327" i="19"/>
  <c r="AI160" i="19"/>
  <c r="AI26" i="19"/>
  <c r="AI275" i="19"/>
  <c r="AI147" i="19"/>
  <c r="AI29" i="19"/>
  <c r="AI254" i="19"/>
  <c r="AI116" i="19"/>
  <c r="AI353" i="19"/>
  <c r="AI217" i="19"/>
  <c r="AI52" i="19"/>
  <c r="AI234" i="19"/>
  <c r="AI106" i="19"/>
  <c r="AI342" i="19"/>
  <c r="AI205" i="19"/>
  <c r="AI28" i="19"/>
  <c r="AI321" i="19"/>
  <c r="AI210" i="19"/>
  <c r="AI83" i="19"/>
  <c r="AI301" i="19"/>
  <c r="AI169" i="19"/>
  <c r="AI55" i="19"/>
  <c r="AI181" i="19"/>
  <c r="AI235" i="19"/>
  <c r="AI71" i="19"/>
  <c r="AI157" i="19"/>
  <c r="AI99" i="19"/>
  <c r="AI32" i="19"/>
  <c r="AI220" i="19"/>
  <c r="AI306" i="19"/>
  <c r="AI63" i="19"/>
  <c r="AI149" i="19"/>
  <c r="AI119" i="19"/>
  <c r="AI97" i="19"/>
  <c r="AI204" i="19"/>
  <c r="AI298" i="19"/>
  <c r="AI38" i="19"/>
  <c r="AI223" i="19"/>
  <c r="AI338" i="19"/>
  <c r="AI51" i="19"/>
  <c r="AI202" i="19"/>
  <c r="AI297" i="19"/>
  <c r="AI86" i="19"/>
  <c r="AI288" i="19"/>
  <c r="AI144" i="19"/>
  <c r="AI20" i="19"/>
  <c r="AI259" i="19"/>
  <c r="AI133" i="19"/>
  <c r="AI362" i="19"/>
  <c r="AI238" i="19"/>
  <c r="AI100" i="19"/>
  <c r="AI340" i="19"/>
  <c r="AI185" i="19"/>
  <c r="AI94" i="19"/>
  <c r="AI199" i="19"/>
  <c r="AI40" i="19"/>
  <c r="AI326" i="19"/>
  <c r="AI227" i="19"/>
  <c r="AI96" i="19"/>
  <c r="AI310" i="19"/>
  <c r="AI178" i="19"/>
  <c r="AI67" i="19"/>
  <c r="AI285" i="19"/>
  <c r="AI153" i="19"/>
  <c r="AI81" i="19"/>
  <c r="AI172" i="19"/>
  <c r="AI282" i="19"/>
  <c r="AI45" i="19"/>
  <c r="AI131" i="19"/>
  <c r="AI57" i="19"/>
  <c r="AI73" i="19"/>
  <c r="AI167" i="19"/>
  <c r="AI274" i="19"/>
  <c r="AI373" i="19"/>
  <c r="AI123" i="19"/>
  <c r="AI90" i="19"/>
  <c r="AI65" i="19"/>
  <c r="AI159" i="19"/>
  <c r="AI266" i="19"/>
  <c r="AI365" i="19"/>
  <c r="AI214" i="19"/>
  <c r="AI311" i="19"/>
  <c r="AI76" i="19"/>
  <c r="AI154" i="19"/>
  <c r="AI265" i="19"/>
  <c r="AI66" i="19"/>
  <c r="AI260" i="19"/>
  <c r="AI130" i="19"/>
  <c r="AI367" i="19"/>
  <c r="AI243" i="19"/>
  <c r="AI117" i="19"/>
  <c r="AI345" i="19"/>
  <c r="AI203" i="19"/>
  <c r="AI50" i="19"/>
  <c r="AI324" i="19"/>
  <c r="AI208" i="19"/>
  <c r="AI78" i="19"/>
  <c r="AI222" i="19"/>
  <c r="AI93" i="19"/>
  <c r="AI237" i="19"/>
  <c r="AI196" i="19"/>
  <c r="AI80" i="19"/>
  <c r="AI294" i="19"/>
  <c r="AI158" i="19"/>
  <c r="AI30" i="19"/>
  <c r="AI269" i="19"/>
  <c r="AI319" i="19"/>
  <c r="AI56" i="19"/>
  <c r="AI143" i="19"/>
  <c r="AI250" i="19"/>
  <c r="AI352" i="19"/>
  <c r="AI107" i="19"/>
  <c r="AI292" i="19"/>
  <c r="AI36" i="19"/>
  <c r="AI137" i="19"/>
  <c r="AI242" i="19"/>
  <c r="AI344" i="19"/>
  <c r="AI103" i="19"/>
  <c r="AI276" i="19"/>
  <c r="AI377" i="19"/>
  <c r="AI129" i="19"/>
  <c r="AI228" i="19"/>
  <c r="AI273" i="19"/>
  <c r="AI164" i="19"/>
  <c r="AI279" i="19"/>
  <c r="AI46" i="19"/>
  <c r="AI120" i="19"/>
  <c r="AI225" i="19"/>
  <c r="AI24" i="19"/>
  <c r="AI244" i="19"/>
  <c r="AI114" i="19"/>
  <c r="AI350" i="19"/>
  <c r="AI221" i="19"/>
  <c r="AI101" i="19"/>
  <c r="AI329" i="19"/>
  <c r="AI226" i="19"/>
  <c r="AI91" i="19"/>
  <c r="AI309" i="19"/>
  <c r="AI176" i="19"/>
  <c r="AI62" i="19"/>
  <c r="AI190" i="19"/>
  <c r="AI77" i="19"/>
  <c r="AI299" i="19"/>
  <c r="AI171" i="19"/>
  <c r="AI64" i="19"/>
  <c r="AI278" i="19"/>
  <c r="AI142" i="19"/>
  <c r="AI379" i="19"/>
  <c r="AI253" i="19"/>
  <c r="AI256" i="19"/>
  <c r="AI363" i="19"/>
  <c r="AI113" i="19"/>
  <c r="AI195" i="19"/>
  <c r="AI320" i="19"/>
  <c r="AI33" i="19"/>
  <c r="AI248" i="19"/>
  <c r="AI355" i="19"/>
  <c r="AI105" i="19"/>
  <c r="AI179" i="19"/>
  <c r="AI233" i="19"/>
  <c r="AI27" i="19"/>
  <c r="AI240" i="19"/>
  <c r="AI346" i="19"/>
  <c r="AI54" i="19"/>
  <c r="AI218" i="19"/>
  <c r="AI241" i="19"/>
  <c r="AI134" i="19"/>
  <c r="AI247" i="19"/>
  <c r="AI349" i="19"/>
  <c r="AI19" i="19"/>
  <c r="AI216" i="19"/>
  <c r="AI215" i="19"/>
  <c r="AI98" i="19"/>
  <c r="AI334" i="19"/>
  <c r="AI189" i="19"/>
  <c r="AI35" i="19"/>
  <c r="AI313" i="19"/>
  <c r="AI194" i="19"/>
  <c r="AI75" i="19"/>
  <c r="AI293" i="19"/>
  <c r="AI161" i="19"/>
  <c r="AI44" i="19"/>
  <c r="AI168" i="19"/>
  <c r="AI61" i="19"/>
  <c r="AI283" i="19"/>
  <c r="AI155" i="19"/>
  <c r="AI59" i="19"/>
  <c r="AI262" i="19"/>
  <c r="AI124" i="19"/>
  <c r="AI361" i="19"/>
  <c r="AI236" i="19"/>
  <c r="AI207" i="19"/>
  <c r="AI330" i="19"/>
  <c r="AI23" i="19"/>
  <c r="AI186" i="19"/>
  <c r="AI289" i="19"/>
  <c r="AI82" i="19"/>
  <c r="AI191" i="19"/>
  <c r="AI322" i="19"/>
  <c r="AI92" i="19"/>
  <c r="AI170" i="19"/>
  <c r="AI281" i="19"/>
  <c r="AI74" i="19"/>
  <c r="AI229" i="19"/>
  <c r="AI314" i="19"/>
  <c r="AI84" i="19"/>
  <c r="AI162" i="19"/>
  <c r="AI141" i="19"/>
  <c r="AI102" i="19"/>
  <c r="AI197" i="19"/>
  <c r="AI317" i="19"/>
  <c r="AI79" i="19"/>
  <c r="AI165" i="19"/>
  <c r="AI206" i="19"/>
  <c r="AI85" i="19"/>
  <c r="AI307" i="19"/>
  <c r="AI180" i="19"/>
  <c r="AI72" i="19"/>
  <c r="AI286" i="19"/>
  <c r="AI150" i="19"/>
  <c r="AI58" i="19"/>
  <c r="AI261" i="19"/>
  <c r="AI127" i="19"/>
  <c r="AI272" i="19"/>
  <c r="AI138" i="19"/>
  <c r="AI369" i="19"/>
  <c r="AI251" i="19"/>
  <c r="AI125" i="19"/>
  <c r="AI354" i="19"/>
  <c r="AI219" i="19"/>
  <c r="AI42" i="19"/>
  <c r="AI332" i="19"/>
  <c r="AI224" i="19"/>
  <c r="AI156" i="19"/>
  <c r="AI271" i="19"/>
  <c r="AI375" i="19"/>
  <c r="AI112" i="19"/>
  <c r="AI209" i="19"/>
  <c r="AI336" i="19"/>
  <c r="AI148" i="19"/>
  <c r="AI263" i="19"/>
  <c r="AI366" i="19"/>
  <c r="AI104" i="19"/>
  <c r="AI193" i="19"/>
  <c r="AI305" i="19"/>
  <c r="AI140" i="19"/>
  <c r="AI255" i="19"/>
  <c r="AI358" i="19"/>
  <c r="AI53" i="19"/>
  <c r="AI371" i="19"/>
  <c r="AI47" i="19"/>
  <c r="AI151" i="19"/>
  <c r="AI258" i="19"/>
  <c r="AI183" i="19"/>
  <c r="AI277" i="19"/>
  <c r="AI246" i="19"/>
  <c r="AI257" i="19"/>
  <c r="AI173" i="19"/>
  <c r="AI21" i="19"/>
  <c r="AI249" i="19"/>
  <c r="AI25" i="19"/>
  <c r="AI145" i="19"/>
  <c r="AI108" i="19"/>
  <c r="AI48" i="19"/>
  <c r="AI287" i="19"/>
  <c r="AI357" i="19"/>
  <c r="AI318" i="19"/>
  <c r="AI300" i="19"/>
  <c r="AI348" i="19"/>
  <c r="AI182" i="19"/>
  <c r="AI31" i="19"/>
  <c r="AI135" i="19"/>
  <c r="AI212" i="19"/>
  <c r="AI152" i="19"/>
  <c r="AI201" i="19"/>
  <c r="AI295" i="19"/>
  <c r="AI128" i="19"/>
  <c r="AI115" i="19"/>
  <c r="AI139" i="19"/>
  <c r="AI188" i="19"/>
  <c r="AI88" i="19"/>
  <c r="AI43" i="19"/>
  <c r="AI198" i="19"/>
  <c r="AI60" i="19"/>
  <c r="AI70" i="19"/>
  <c r="AI68" i="19"/>
  <c r="AI302" i="19"/>
  <c r="AI267" i="19"/>
  <c r="AI303" i="19"/>
  <c r="AI136" i="19"/>
  <c r="AI89" i="19"/>
  <c r="AI166" i="19"/>
  <c r="AI49" i="19"/>
  <c r="AI372" i="19"/>
  <c r="AI146" i="19"/>
  <c r="AI37" i="19"/>
  <c r="AI290" i="19"/>
  <c r="CI442" i="19"/>
  <c r="BI442" i="19"/>
  <c r="CD442" i="19"/>
  <c r="BN442" i="19"/>
  <c r="BN443" i="19" s="1"/>
  <c r="BN444" i="19" s="1"/>
  <c r="BN445" i="19" s="1"/>
  <c r="BN446" i="19" s="1"/>
  <c r="BN447" i="19" s="1"/>
  <c r="BN448" i="19" s="1"/>
  <c r="BN449" i="19" s="1"/>
  <c r="BN450" i="19" s="1"/>
  <c r="BN451" i="19" s="1"/>
  <c r="BN452" i="19" s="1"/>
  <c r="BN453" i="19" s="1"/>
  <c r="BN454" i="19" s="1"/>
  <c r="BN455" i="19" s="1"/>
  <c r="BN456" i="19" s="1"/>
  <c r="BN457" i="19" s="1"/>
  <c r="BN458" i="19" s="1"/>
  <c r="BN459" i="19" s="1"/>
  <c r="BN460" i="19" s="1"/>
  <c r="BN461" i="19" s="1"/>
  <c r="BN462" i="19" s="1"/>
  <c r="BN463" i="19" s="1"/>
  <c r="BN464" i="19" s="1"/>
  <c r="BN465" i="19" s="1"/>
  <c r="BN466" i="19" s="1"/>
  <c r="BN467" i="19" s="1"/>
  <c r="BN468" i="19" s="1"/>
  <c r="BN469" i="19" s="1"/>
  <c r="BN470" i="19" s="1"/>
  <c r="BN471" i="19" s="1"/>
  <c r="BN472" i="19" s="1"/>
  <c r="BN473" i="19" s="1"/>
  <c r="BN474" i="19" s="1"/>
  <c r="BN475" i="19" s="1"/>
  <c r="BN476" i="19" s="1"/>
  <c r="BN477" i="19" s="1"/>
  <c r="BN478" i="19" s="1"/>
  <c r="BN479" i="19" s="1"/>
  <c r="BN480" i="19" s="1"/>
  <c r="BN481" i="19" s="1"/>
  <c r="BN482" i="19" s="1"/>
  <c r="BN483" i="19" s="1"/>
  <c r="BN484" i="19" s="1"/>
  <c r="BN485" i="19" s="1"/>
  <c r="BN486" i="19" s="1"/>
  <c r="BN487" i="19" s="1"/>
  <c r="BN488" i="19" s="1"/>
  <c r="BN489" i="19" s="1"/>
  <c r="BN490" i="19" s="1"/>
  <c r="BN491" i="19" s="1"/>
  <c r="BN492" i="19" s="1"/>
  <c r="BN493" i="19" s="1"/>
  <c r="BN494" i="19" s="1"/>
  <c r="BN495" i="19" s="1"/>
  <c r="BN496" i="19" s="1"/>
  <c r="BN497" i="19" s="1"/>
  <c r="BN498" i="19" s="1"/>
  <c r="BN499" i="19" s="1"/>
  <c r="BN500" i="19" s="1"/>
  <c r="BN501" i="19" s="1"/>
  <c r="BN502" i="19" s="1"/>
  <c r="BN503" i="19" s="1"/>
  <c r="BN504" i="19" s="1"/>
  <c r="BN505" i="19" s="1"/>
  <c r="BN506" i="19" s="1"/>
  <c r="BN507" i="19" s="1"/>
  <c r="BN508" i="19" s="1"/>
  <c r="BN509" i="19" s="1"/>
  <c r="BN510" i="19" s="1"/>
  <c r="BN511" i="19" s="1"/>
  <c r="BN512" i="19" s="1"/>
  <c r="BN513" i="19" s="1"/>
  <c r="BN514" i="19" s="1"/>
  <c r="BN515" i="19" s="1"/>
  <c r="BN516" i="19" s="1"/>
  <c r="BN517" i="19" s="1"/>
  <c r="BN518" i="19" s="1"/>
  <c r="BN519" i="19" s="1"/>
  <c r="BN520" i="19" s="1"/>
  <c r="BN521" i="19" s="1"/>
  <c r="BN522" i="19" s="1"/>
  <c r="BN523" i="19" s="1"/>
  <c r="BN524" i="19" s="1"/>
  <c r="BN525" i="19" s="1"/>
  <c r="BN526" i="19" s="1"/>
  <c r="BN527" i="19" s="1"/>
  <c r="BN528" i="19" s="1"/>
  <c r="BN529" i="19" s="1"/>
  <c r="BN530" i="19" s="1"/>
  <c r="BN531" i="19" s="1"/>
  <c r="BN532" i="19" s="1"/>
  <c r="BN533" i="19" s="1"/>
  <c r="BN534" i="19" s="1"/>
  <c r="BN535" i="19" s="1"/>
  <c r="BN536" i="19" s="1"/>
  <c r="BN537" i="19" s="1"/>
  <c r="BN538" i="19" s="1"/>
  <c r="BN539" i="19" s="1"/>
  <c r="BN540" i="19" s="1"/>
  <c r="BN541" i="19" s="1"/>
  <c r="BN542" i="19" s="1"/>
  <c r="BN543" i="19" s="1"/>
  <c r="BN544" i="19" s="1"/>
  <c r="BN545" i="19" s="1"/>
  <c r="BN546" i="19" s="1"/>
  <c r="BN547" i="19" s="1"/>
  <c r="BN548" i="19" s="1"/>
  <c r="BN549" i="19" s="1"/>
  <c r="BN550" i="19" s="1"/>
  <c r="BN551" i="19" s="1"/>
  <c r="BN552" i="19" s="1"/>
  <c r="BN553" i="19" s="1"/>
  <c r="BN554" i="19" s="1"/>
  <c r="BN555" i="19" s="1"/>
  <c r="BN556" i="19" s="1"/>
  <c r="BN557" i="19" s="1"/>
  <c r="BN558" i="19" s="1"/>
  <c r="BN559" i="19" s="1"/>
  <c r="BN560" i="19" s="1"/>
  <c r="BN561" i="19" s="1"/>
  <c r="BN562" i="19" s="1"/>
  <c r="BN563" i="19" s="1"/>
  <c r="BN564" i="19" s="1"/>
  <c r="BN565" i="19" s="1"/>
  <c r="BN566" i="19" s="1"/>
  <c r="BN567" i="19" s="1"/>
  <c r="BN568" i="19" s="1"/>
  <c r="BN569" i="19" s="1"/>
  <c r="BN570" i="19" s="1"/>
  <c r="BN571" i="19" s="1"/>
  <c r="BN572" i="19" s="1"/>
  <c r="BN573" i="19" s="1"/>
  <c r="BN574" i="19" s="1"/>
  <c r="BN575" i="19" s="1"/>
  <c r="BN576" i="19" s="1"/>
  <c r="BN577" i="19" s="1"/>
  <c r="BN578" i="19" s="1"/>
  <c r="BN579" i="19" s="1"/>
  <c r="BN580" i="19" s="1"/>
  <c r="BN581" i="19" s="1"/>
  <c r="BN582" i="19" s="1"/>
  <c r="BN583" i="19" s="1"/>
  <c r="BN584" i="19" s="1"/>
  <c r="BN585" i="19" s="1"/>
  <c r="BN586" i="19" s="1"/>
  <c r="BN587" i="19" s="1"/>
  <c r="BN588" i="19" s="1"/>
  <c r="BN589" i="19" s="1"/>
  <c r="BN590" i="19" s="1"/>
  <c r="BN591" i="19" s="1"/>
  <c r="BN592" i="19" s="1"/>
  <c r="BN593" i="19" s="1"/>
  <c r="BN594" i="19" s="1"/>
  <c r="BN595" i="19" s="1"/>
  <c r="BN596" i="19" s="1"/>
  <c r="BN597" i="19" s="1"/>
  <c r="BN598" i="19" s="1"/>
  <c r="BN599" i="19" s="1"/>
  <c r="BN600" i="19" s="1"/>
  <c r="BN601" i="19" s="1"/>
  <c r="BN602" i="19" s="1"/>
  <c r="BN603" i="19" s="1"/>
  <c r="D36" i="19"/>
  <c r="C35" i="19"/>
  <c r="V16" i="10"/>
  <c r="U15" i="10"/>
  <c r="D22" i="10"/>
  <c r="C21" i="10"/>
  <c r="G28" i="10"/>
  <c r="H29" i="10"/>
  <c r="AM27" i="10" l="1"/>
  <c r="AJ15" i="10" s="1"/>
  <c r="AJ191" i="10" s="1"/>
  <c r="CS448" i="10"/>
  <c r="CF436" i="10" s="1"/>
  <c r="CD436" i="10"/>
  <c r="BY448" i="10"/>
  <c r="BQ436" i="10" s="1"/>
  <c r="BN436" i="10"/>
  <c r="BX448" i="10"/>
  <c r="BK436" i="10" s="1"/>
  <c r="BI436" i="10"/>
  <c r="CI436" i="19"/>
  <c r="CT448" i="19"/>
  <c r="CL436" i="19" s="1"/>
  <c r="CH437" i="19" s="1"/>
  <c r="CH440" i="19" s="1"/>
  <c r="AS19" i="19"/>
  <c r="AY19" i="19"/>
  <c r="W13" i="19"/>
  <c r="AJ53" i="10"/>
  <c r="AJ233" i="10"/>
  <c r="AI356" i="10"/>
  <c r="AI55" i="10"/>
  <c r="AI369" i="10"/>
  <c r="AI253" i="10"/>
  <c r="AI370" i="10"/>
  <c r="AI122" i="10"/>
  <c r="AI161" i="10"/>
  <c r="AI336" i="10"/>
  <c r="AI142" i="10"/>
  <c r="AI216" i="10"/>
  <c r="AI29" i="10"/>
  <c r="AI283" i="10"/>
  <c r="AI358" i="10"/>
  <c r="AI290" i="10"/>
  <c r="AI153" i="10"/>
  <c r="AI371" i="10"/>
  <c r="AI204" i="10"/>
  <c r="AI53" i="10"/>
  <c r="AI22" i="10"/>
  <c r="AI377" i="10"/>
  <c r="AI184" i="10"/>
  <c r="AI321" i="10"/>
  <c r="AI228" i="10"/>
  <c r="AI150" i="10"/>
  <c r="AI200" i="10"/>
  <c r="AI169" i="10"/>
  <c r="AI68" i="10"/>
  <c r="AI322" i="10"/>
  <c r="AI49" i="10"/>
  <c r="AI175" i="10"/>
  <c r="AI227" i="10"/>
  <c r="AI267" i="10"/>
  <c r="AI289" i="10"/>
  <c r="AI191" i="10"/>
  <c r="AI117" i="10"/>
  <c r="AI329" i="10"/>
  <c r="AI266" i="10"/>
  <c r="AI366" i="10"/>
  <c r="AI135" i="10"/>
  <c r="AI261" i="10"/>
  <c r="AI115" i="10"/>
  <c r="AI260" i="10"/>
  <c r="AI256" i="10"/>
  <c r="AI330" i="10"/>
  <c r="AI277" i="10"/>
  <c r="AI361" i="10"/>
  <c r="AI199" i="10"/>
  <c r="AI316" i="10"/>
  <c r="AI181" i="10"/>
  <c r="AI127" i="10"/>
  <c r="AI166" i="10"/>
  <c r="AI50" i="10"/>
  <c r="AI90" i="10"/>
  <c r="AI375" i="10"/>
  <c r="AI352" i="10"/>
  <c r="AI28" i="10"/>
  <c r="AI34" i="10"/>
  <c r="AI144" i="10"/>
  <c r="AI36" i="10"/>
  <c r="AI353" i="10"/>
  <c r="AI237" i="10"/>
  <c r="AI58" i="10"/>
  <c r="AI346" i="10"/>
  <c r="AI350" i="10"/>
  <c r="AI45" i="10"/>
  <c r="AI238" i="10"/>
  <c r="AI318" i="10"/>
  <c r="AI23" i="10"/>
  <c r="AI348" i="10"/>
  <c r="AI362" i="10"/>
  <c r="AI59" i="10"/>
  <c r="AI273" i="10"/>
  <c r="AI73" i="10"/>
  <c r="AI317" i="10"/>
  <c r="AI86" i="10"/>
  <c r="AI88" i="10"/>
  <c r="AI138" i="10"/>
  <c r="AI69" i="10"/>
  <c r="AI359" i="10"/>
  <c r="AI143" i="10"/>
  <c r="AI97" i="10"/>
  <c r="AI269" i="10"/>
  <c r="AI190" i="10"/>
  <c r="AI328" i="10"/>
  <c r="AI60" i="10"/>
  <c r="AI136" i="10"/>
  <c r="AI271" i="10"/>
  <c r="AI62" i="10"/>
  <c r="AI311" i="10"/>
  <c r="AI255" i="10"/>
  <c r="AI70" i="10"/>
  <c r="AI295" i="10"/>
  <c r="AI178" i="10"/>
  <c r="AI272" i="10"/>
  <c r="AI31" i="10"/>
  <c r="AI147" i="10"/>
  <c r="AI167" i="10"/>
  <c r="AI209" i="10"/>
  <c r="AI296" i="10"/>
  <c r="AI110" i="10"/>
  <c r="AI326" i="10"/>
  <c r="AI159" i="10"/>
  <c r="AI257" i="10"/>
  <c r="AI35" i="10"/>
  <c r="AI75" i="10"/>
  <c r="AI274" i="10"/>
  <c r="AI77" i="10"/>
  <c r="AI176" i="10"/>
  <c r="AI230" i="10"/>
  <c r="AI241" i="10"/>
  <c r="AI280" i="10"/>
  <c r="AI282" i="10"/>
  <c r="AI196" i="10"/>
  <c r="AI102" i="10"/>
  <c r="AI182" i="10"/>
  <c r="AI259" i="10"/>
  <c r="AI222" i="10"/>
  <c r="AI306" i="10"/>
  <c r="AI312" i="10"/>
  <c r="AI195" i="10"/>
  <c r="AI313" i="10"/>
  <c r="AI67" i="10"/>
  <c r="AI121" i="10"/>
  <c r="AI52" i="10"/>
  <c r="AI298" i="10"/>
  <c r="AI247" i="10"/>
  <c r="AI93" i="10"/>
  <c r="AI220" i="10"/>
  <c r="AI207" i="10"/>
  <c r="AI99" i="10"/>
  <c r="AI61" i="10"/>
  <c r="AI87" i="10"/>
  <c r="AI183" i="10"/>
  <c r="AI343" i="10"/>
  <c r="AI193" i="10"/>
  <c r="AI210" i="10"/>
  <c r="AI105" i="10"/>
  <c r="AI101" i="10"/>
  <c r="AI304" i="10"/>
  <c r="AI41" i="10"/>
  <c r="AI258" i="10"/>
  <c r="AI165" i="10"/>
  <c r="AI57" i="10"/>
  <c r="AI78" i="10"/>
  <c r="AI201" i="10"/>
  <c r="AI285" i="10"/>
  <c r="AI94" i="10"/>
  <c r="AI281" i="10"/>
  <c r="AI219" i="10"/>
  <c r="AI276" i="10"/>
  <c r="AI236" i="10"/>
  <c r="AI240" i="10"/>
  <c r="AI24" i="10"/>
  <c r="AI367" i="10"/>
  <c r="AI114" i="10"/>
  <c r="AI25" i="10"/>
  <c r="AI156" i="10"/>
  <c r="AI162" i="10"/>
  <c r="AI152" i="10"/>
  <c r="AI341" i="10"/>
  <c r="AI146" i="10"/>
  <c r="AI43" i="10"/>
  <c r="AI172" i="10"/>
  <c r="AI64" i="10"/>
  <c r="AI113" i="10"/>
  <c r="AI44" i="10"/>
  <c r="AI91" i="10"/>
  <c r="AI63" i="10"/>
  <c r="AI263" i="10"/>
  <c r="AI376" i="10"/>
  <c r="AI168" i="10"/>
  <c r="AI299" i="10"/>
  <c r="AI372" i="10"/>
  <c r="AI279" i="10"/>
  <c r="AI119" i="10"/>
  <c r="AI198" i="10"/>
  <c r="AI171" i="10"/>
  <c r="AI233" i="10"/>
  <c r="AI151" i="10"/>
  <c r="AI30" i="10"/>
  <c r="AI185" i="10"/>
  <c r="AI37" i="10"/>
  <c r="AI137" i="10"/>
  <c r="AI217" i="10"/>
  <c r="AI254" i="10"/>
  <c r="AI46" i="10"/>
  <c r="AI155" i="10"/>
  <c r="AI347" i="10"/>
  <c r="AI19" i="10"/>
  <c r="AI100" i="10"/>
  <c r="AY19" i="10"/>
  <c r="AI39" i="10"/>
  <c r="AI314" i="10"/>
  <c r="AI293" i="10"/>
  <c r="AI141" i="10"/>
  <c r="AI221" i="10"/>
  <c r="AI42" i="10"/>
  <c r="AI109" i="10"/>
  <c r="AI302" i="10"/>
  <c r="AI132" i="10"/>
  <c r="AI106" i="10"/>
  <c r="AI354" i="10"/>
  <c r="AI373" i="10"/>
  <c r="AI309" i="10"/>
  <c r="AI177" i="10"/>
  <c r="AI74" i="10"/>
  <c r="AI308" i="10"/>
  <c r="AI243" i="10"/>
  <c r="AI158" i="10"/>
  <c r="AI365" i="10"/>
  <c r="AI170" i="10"/>
  <c r="AI364" i="10"/>
  <c r="AI248" i="10"/>
  <c r="AI129" i="10"/>
  <c r="AI292" i="10"/>
  <c r="AI342" i="10"/>
  <c r="AI96" i="10"/>
  <c r="AI40" i="10"/>
  <c r="AI154" i="10"/>
  <c r="AI103" i="10"/>
  <c r="AI112" i="10"/>
  <c r="AI104" i="10"/>
  <c r="AI291" i="10"/>
  <c r="AI331" i="10"/>
  <c r="AI66" i="10"/>
  <c r="AI355" i="10"/>
  <c r="AI242" i="10"/>
  <c r="AI163" i="10"/>
  <c r="AI303" i="10"/>
  <c r="AI32" i="10"/>
  <c r="AI48" i="10"/>
  <c r="AI378" i="10"/>
  <c r="AI179" i="10"/>
  <c r="AI226" i="10"/>
  <c r="AI145" i="10"/>
  <c r="AI71" i="10"/>
  <c r="AI197" i="10"/>
  <c r="AI51" i="10"/>
  <c r="AI213" i="10"/>
  <c r="AI123" i="10"/>
  <c r="AI332" i="10"/>
  <c r="AI333" i="10"/>
  <c r="AI338" i="10"/>
  <c r="AI125" i="10"/>
  <c r="AI26" i="10"/>
  <c r="AI320" i="10"/>
  <c r="AI339" i="10"/>
  <c r="AI80" i="10"/>
  <c r="AI79" i="10"/>
  <c r="AI315" i="10"/>
  <c r="AI194" i="10"/>
  <c r="AI218" i="10"/>
  <c r="AI340" i="10"/>
  <c r="AI140" i="10"/>
  <c r="AI81" i="10"/>
  <c r="AI351" i="10"/>
  <c r="AI21" i="10"/>
  <c r="AI82" i="10"/>
  <c r="AI205" i="10"/>
  <c r="AI38" i="10"/>
  <c r="AI206" i="10"/>
  <c r="AI301" i="10"/>
  <c r="AI118" i="10"/>
  <c r="AI85" i="10"/>
  <c r="AI130" i="10"/>
  <c r="AS19" i="10"/>
  <c r="AI128" i="10"/>
  <c r="AI187" i="10"/>
  <c r="AI124" i="10"/>
  <c r="AI212" i="10"/>
  <c r="AI360" i="10"/>
  <c r="AI126" i="10"/>
  <c r="AI363" i="10"/>
  <c r="AI323" i="10"/>
  <c r="AI223" i="10"/>
  <c r="AI54" i="10"/>
  <c r="AI116" i="10"/>
  <c r="AI249" i="10"/>
  <c r="AI287" i="10"/>
  <c r="AI214" i="10"/>
  <c r="AI231" i="10"/>
  <c r="AI337" i="10"/>
  <c r="AI47" i="10"/>
  <c r="AI98" i="10"/>
  <c r="AI278" i="10"/>
  <c r="AI225" i="10"/>
  <c r="AI164" i="10"/>
  <c r="AI133" i="10"/>
  <c r="AI139" i="10"/>
  <c r="AI208" i="10"/>
  <c r="AI284" i="10"/>
  <c r="AI65" i="10"/>
  <c r="AI294" i="10"/>
  <c r="AI334" i="10"/>
  <c r="AI374" i="10"/>
  <c r="AI157" i="10"/>
  <c r="AI268" i="10"/>
  <c r="AI265" i="10"/>
  <c r="AI149" i="10"/>
  <c r="AI202" i="10"/>
  <c r="AI229" i="10"/>
  <c r="AI239" i="10"/>
  <c r="AI300" i="10"/>
  <c r="AI324" i="10"/>
  <c r="AI131" i="10"/>
  <c r="AI186" i="10"/>
  <c r="AI111" i="10"/>
  <c r="AI335" i="10"/>
  <c r="AI234" i="10"/>
  <c r="AI288" i="10"/>
  <c r="AI20" i="10"/>
  <c r="AI286" i="10"/>
  <c r="AI345" i="10"/>
  <c r="AI120" i="10"/>
  <c r="AI72" i="10"/>
  <c r="AI275" i="10"/>
  <c r="AI252" i="10"/>
  <c r="AI173" i="10"/>
  <c r="AI56" i="10"/>
  <c r="AI174" i="10"/>
  <c r="AI160" i="10"/>
  <c r="AI379" i="10"/>
  <c r="AI33" i="10"/>
  <c r="AI84" i="10"/>
  <c r="AI245" i="10"/>
  <c r="AI270" i="10"/>
  <c r="AI192" i="10"/>
  <c r="AI244" i="10"/>
  <c r="AI246" i="10"/>
  <c r="AI180" i="10"/>
  <c r="AI189" i="10"/>
  <c r="AI203" i="10"/>
  <c r="AI211" i="10"/>
  <c r="AI89" i="10"/>
  <c r="AI368" i="10"/>
  <c r="AI95" i="10"/>
  <c r="AI325" i="10"/>
  <c r="AI232" i="10"/>
  <c r="AI264" i="10"/>
  <c r="AI92" i="10"/>
  <c r="AI357" i="10"/>
  <c r="AI76" i="10"/>
  <c r="AI305" i="10"/>
  <c r="AI108" i="10"/>
  <c r="AI27" i="10"/>
  <c r="AI319" i="10"/>
  <c r="AI327" i="10"/>
  <c r="AI224" i="10"/>
  <c r="AI307" i="10"/>
  <c r="AI344" i="10"/>
  <c r="AI349" i="10"/>
  <c r="AI83" i="10"/>
  <c r="AI310" i="10"/>
  <c r="AI262" i="10"/>
  <c r="AI235" i="10"/>
  <c r="AI297" i="10"/>
  <c r="AI215" i="10"/>
  <c r="AI250" i="10"/>
  <c r="AI134" i="10"/>
  <c r="AI107" i="10"/>
  <c r="AI188" i="10"/>
  <c r="AI148" i="10"/>
  <c r="AI251" i="10"/>
  <c r="AQ22" i="19"/>
  <c r="AT19" i="19"/>
  <c r="AQ20" i="19" s="1"/>
  <c r="AQ23" i="19" s="1"/>
  <c r="CT448" i="10"/>
  <c r="CL436" i="10" s="1"/>
  <c r="CI436" i="10"/>
  <c r="BY448" i="19"/>
  <c r="BQ436" i="19" s="1"/>
  <c r="BM437" i="19" s="1"/>
  <c r="BM440" i="19" s="1"/>
  <c r="BN436" i="19"/>
  <c r="AV370" i="19"/>
  <c r="AV381" i="19"/>
  <c r="AV362" i="19"/>
  <c r="AV347" i="19"/>
  <c r="AV339" i="19"/>
  <c r="AV331" i="19"/>
  <c r="AV323" i="19"/>
  <c r="AV315" i="19"/>
  <c r="AV359" i="19"/>
  <c r="AV306" i="19"/>
  <c r="AV298" i="19"/>
  <c r="AV290" i="19"/>
  <c r="AV282" i="19"/>
  <c r="AV274" i="19"/>
  <c r="AV266" i="19"/>
  <c r="AV258" i="19"/>
  <c r="AV250" i="19"/>
  <c r="AV242" i="19"/>
  <c r="AV231" i="19"/>
  <c r="AV223" i="19"/>
  <c r="AV207" i="19"/>
  <c r="AV191" i="19"/>
  <c r="AV229" i="19"/>
  <c r="AV214" i="19"/>
  <c r="AV198" i="19"/>
  <c r="AV182" i="19"/>
  <c r="AV386" i="19"/>
  <c r="AV368" i="19"/>
  <c r="AV379" i="19"/>
  <c r="AV358" i="19"/>
  <c r="AV346" i="19"/>
  <c r="AV338" i="19"/>
  <c r="AV330" i="19"/>
  <c r="AV322" i="19"/>
  <c r="AV314" i="19"/>
  <c r="AV355" i="19"/>
  <c r="AV305" i="19"/>
  <c r="AV297" i="19"/>
  <c r="AV289" i="19"/>
  <c r="AV281" i="19"/>
  <c r="AV273" i="19"/>
  <c r="AV265" i="19"/>
  <c r="AV257" i="19"/>
  <c r="AV249" i="19"/>
  <c r="AV241" i="19"/>
  <c r="AV313" i="19"/>
  <c r="AV221" i="19"/>
  <c r="AV205" i="19"/>
  <c r="AV189" i="19"/>
  <c r="AV227" i="19"/>
  <c r="AV212" i="19"/>
  <c r="AV196" i="19"/>
  <c r="AV180" i="19"/>
  <c r="AV170" i="19"/>
  <c r="AV162" i="19"/>
  <c r="AV154" i="19"/>
  <c r="AV146" i="19"/>
  <c r="AV138" i="19"/>
  <c r="AV130" i="19"/>
  <c r="AV122" i="19"/>
  <c r="AV114" i="19"/>
  <c r="AV106" i="19"/>
  <c r="AV98" i="19"/>
  <c r="AV40" i="19"/>
  <c r="AV32" i="19"/>
  <c r="AV93" i="19"/>
  <c r="AV85" i="19"/>
  <c r="AV77" i="19"/>
  <c r="AV384" i="19"/>
  <c r="AV367" i="19"/>
  <c r="AV378" i="19"/>
  <c r="AV354" i="19"/>
  <c r="AV345" i="19"/>
  <c r="AV337" i="19"/>
  <c r="AV329" i="19"/>
  <c r="AV321" i="19"/>
  <c r="AV361" i="19"/>
  <c r="AV312" i="19"/>
  <c r="AV304" i="19"/>
  <c r="AV296" i="19"/>
  <c r="AV288" i="19"/>
  <c r="AV280" i="19"/>
  <c r="AV272" i="19"/>
  <c r="AV264" i="19"/>
  <c r="AV256" i="19"/>
  <c r="AV248" i="19"/>
  <c r="AV240" i="19"/>
  <c r="AV236" i="19"/>
  <c r="AV219" i="19"/>
  <c r="AV203" i="19"/>
  <c r="AV187" i="19"/>
  <c r="AV226" i="19"/>
  <c r="AV210" i="19"/>
  <c r="AV194" i="19"/>
  <c r="AV178" i="19"/>
  <c r="AV169" i="19"/>
  <c r="AV161" i="19"/>
  <c r="AV382" i="19"/>
  <c r="AV366" i="19"/>
  <c r="AV377" i="19"/>
  <c r="AV352" i="19"/>
  <c r="AV344" i="19"/>
  <c r="AV336" i="19"/>
  <c r="AV328" i="19"/>
  <c r="AV320" i="19"/>
  <c r="AV357" i="19"/>
  <c r="AV311" i="19"/>
  <c r="AV303" i="19"/>
  <c r="AV295" i="19"/>
  <c r="AV287" i="19"/>
  <c r="AV279" i="19"/>
  <c r="AV271" i="19"/>
  <c r="AV263" i="19"/>
  <c r="AV255" i="19"/>
  <c r="AV247" i="19"/>
  <c r="AV239" i="19"/>
  <c r="AV234" i="19"/>
  <c r="AV217" i="19"/>
  <c r="AV201" i="19"/>
  <c r="AV185" i="19"/>
  <c r="AV224" i="19"/>
  <c r="AV208" i="19"/>
  <c r="AV192" i="19"/>
  <c r="AV176" i="19"/>
  <c r="AV168" i="19"/>
  <c r="AV160" i="19"/>
  <c r="AV152" i="19"/>
  <c r="AV144" i="19"/>
  <c r="AV136" i="19"/>
  <c r="AV128" i="19"/>
  <c r="AV120" i="19"/>
  <c r="AV112" i="19"/>
  <c r="AV104" i="19"/>
  <c r="AV55" i="19"/>
  <c r="Y8" i="19"/>
  <c r="AV26" i="19"/>
  <c r="AV91" i="19"/>
  <c r="AV83" i="19"/>
  <c r="AV75" i="19"/>
  <c r="AV67" i="19"/>
  <c r="AV49" i="19"/>
  <c r="AV59" i="19"/>
  <c r="AV36" i="19"/>
  <c r="AV380" i="19"/>
  <c r="AV365" i="19"/>
  <c r="AV375" i="19"/>
  <c r="AV351" i="19"/>
  <c r="AV343" i="19"/>
  <c r="AV335" i="19"/>
  <c r="AV327" i="19"/>
  <c r="AV319" i="19"/>
  <c r="AV353" i="19"/>
  <c r="AV310" i="19"/>
  <c r="AV302" i="19"/>
  <c r="AV294" i="19"/>
  <c r="AV286" i="19"/>
  <c r="AV278" i="19"/>
  <c r="AV270" i="19"/>
  <c r="AV262" i="19"/>
  <c r="AV254" i="19"/>
  <c r="AV246" i="19"/>
  <c r="AV238" i="19"/>
  <c r="AV232" i="19"/>
  <c r="AV215" i="19"/>
  <c r="AV199" i="19"/>
  <c r="AV183" i="19"/>
  <c r="AV222" i="19"/>
  <c r="AV206" i="19"/>
  <c r="AV190" i="19"/>
  <c r="AV174" i="19"/>
  <c r="AV167" i="19"/>
  <c r="AV159" i="19"/>
  <c r="AV151" i="19"/>
  <c r="AV143" i="19"/>
  <c r="AV135" i="19"/>
  <c r="AV127" i="19"/>
  <c r="AV119" i="19"/>
  <c r="AV111" i="19"/>
  <c r="AV103" i="19"/>
  <c r="AV54" i="19"/>
  <c r="AV51" i="19"/>
  <c r="AV22" i="19"/>
  <c r="AV90" i="19"/>
  <c r="AV82" i="19"/>
  <c r="AV74" i="19"/>
  <c r="AV66" i="19"/>
  <c r="AV48" i="19"/>
  <c r="AV376" i="19"/>
  <c r="AV364" i="19"/>
  <c r="AV373" i="19"/>
  <c r="AV350" i="19"/>
  <c r="AV342" i="19"/>
  <c r="AV334" i="19"/>
  <c r="AV326" i="19"/>
  <c r="AV318" i="19"/>
  <c r="AV360" i="19"/>
  <c r="AV309" i="19"/>
  <c r="AV301" i="19"/>
  <c r="AV293" i="19"/>
  <c r="AV285" i="19"/>
  <c r="AV277" i="19"/>
  <c r="AV269" i="19"/>
  <c r="AV261" i="19"/>
  <c r="AV253" i="19"/>
  <c r="AV245" i="19"/>
  <c r="AV237" i="19"/>
  <c r="AV230" i="19"/>
  <c r="AV213" i="19"/>
  <c r="AV197" i="19"/>
  <c r="AV385" i="19"/>
  <c r="AV333" i="19"/>
  <c r="AV308" i="19"/>
  <c r="AV276" i="19"/>
  <c r="AV244" i="19"/>
  <c r="AV195" i="19"/>
  <c r="AV204" i="19"/>
  <c r="AV173" i="19"/>
  <c r="AV156" i="19"/>
  <c r="AV142" i="19"/>
  <c r="AV131" i="19"/>
  <c r="AV117" i="19"/>
  <c r="AV105" i="19"/>
  <c r="AV42" i="19"/>
  <c r="Y13" i="19"/>
  <c r="AV86" i="19"/>
  <c r="AV72" i="19"/>
  <c r="AV62" i="19"/>
  <c r="AV29" i="19"/>
  <c r="AV28" i="19"/>
  <c r="AV383" i="19"/>
  <c r="AV332" i="19"/>
  <c r="AV307" i="19"/>
  <c r="AV275" i="19"/>
  <c r="AV243" i="19"/>
  <c r="AV193" i="19"/>
  <c r="AV202" i="19"/>
  <c r="AV171" i="19"/>
  <c r="AV155" i="19"/>
  <c r="AV141" i="19"/>
  <c r="AV129" i="19"/>
  <c r="AV116" i="19"/>
  <c r="AV102" i="19"/>
  <c r="AV41" i="19"/>
  <c r="AV96" i="19"/>
  <c r="AV84" i="19"/>
  <c r="AV71" i="19"/>
  <c r="AV61" i="19"/>
  <c r="AV58" i="19"/>
  <c r="AV371" i="19"/>
  <c r="AV325" i="19"/>
  <c r="AV300" i="19"/>
  <c r="AV268" i="19"/>
  <c r="AV235" i="19"/>
  <c r="AV181" i="19"/>
  <c r="AV200" i="19"/>
  <c r="AV166" i="19"/>
  <c r="AV153" i="19"/>
  <c r="AV140" i="19"/>
  <c r="AV126" i="19"/>
  <c r="AV115" i="19"/>
  <c r="AV101" i="19"/>
  <c r="AV27" i="19"/>
  <c r="AV95" i="19"/>
  <c r="AV81" i="19"/>
  <c r="AV70" i="19"/>
  <c r="AV60" i="19"/>
  <c r="AV57" i="19"/>
  <c r="AV369" i="19"/>
  <c r="AV324" i="19"/>
  <c r="AV299" i="19"/>
  <c r="AV267" i="19"/>
  <c r="AV233" i="19"/>
  <c r="AV179" i="19"/>
  <c r="AV188" i="19"/>
  <c r="AV165" i="19"/>
  <c r="AV150" i="19"/>
  <c r="AV139" i="19"/>
  <c r="AV125" i="19"/>
  <c r="AV113" i="19"/>
  <c r="AV100" i="19"/>
  <c r="AV50" i="19"/>
  <c r="AV94" i="19"/>
  <c r="AV80" i="19"/>
  <c r="AV69" i="19"/>
  <c r="AV47" i="19"/>
  <c r="AV56" i="19"/>
  <c r="AV374" i="19"/>
  <c r="AV341" i="19"/>
  <c r="AV356" i="19"/>
  <c r="AV284" i="19"/>
  <c r="AV252" i="19"/>
  <c r="AV211" i="19"/>
  <c r="AV218" i="19"/>
  <c r="AV172" i="19"/>
  <c r="AV158" i="19"/>
  <c r="AV147" i="19"/>
  <c r="AV133" i="19"/>
  <c r="AV121" i="19"/>
  <c r="AV108" i="19"/>
  <c r="AV53" i="19"/>
  <c r="AV33" i="19"/>
  <c r="AV88" i="19"/>
  <c r="AV76" i="19"/>
  <c r="AV64" i="19"/>
  <c r="AV37" i="19"/>
  <c r="AV44" i="19"/>
  <c r="AV349" i="19"/>
  <c r="AV317" i="19"/>
  <c r="AV292" i="19"/>
  <c r="AV260" i="19"/>
  <c r="AV228" i="19"/>
  <c r="AV177" i="19"/>
  <c r="AV186" i="19"/>
  <c r="AV164" i="19"/>
  <c r="AV149" i="19"/>
  <c r="AV137" i="19"/>
  <c r="AV124" i="19"/>
  <c r="AV110" i="19"/>
  <c r="AV99" i="19"/>
  <c r="AV35" i="19"/>
  <c r="AV92" i="19"/>
  <c r="AV79" i="19"/>
  <c r="AV68" i="19"/>
  <c r="AV39" i="19"/>
  <c r="AV46" i="19"/>
  <c r="AV348" i="19"/>
  <c r="AV316" i="19"/>
  <c r="AV291" i="19"/>
  <c r="AV259" i="19"/>
  <c r="AV225" i="19"/>
  <c r="AV220" i="19"/>
  <c r="AV184" i="19"/>
  <c r="AV163" i="19"/>
  <c r="AV148" i="19"/>
  <c r="AV134" i="19"/>
  <c r="AV123" i="19"/>
  <c r="AV109" i="19"/>
  <c r="AV97" i="19"/>
  <c r="AV34" i="19"/>
  <c r="AV89" i="19"/>
  <c r="AV78" i="19"/>
  <c r="AV65" i="19"/>
  <c r="AV38" i="19"/>
  <c r="AV45" i="19"/>
  <c r="AV372" i="19"/>
  <c r="AV340" i="19"/>
  <c r="AV363" i="19"/>
  <c r="AV283" i="19"/>
  <c r="AV251" i="19"/>
  <c r="AV209" i="19"/>
  <c r="AV216" i="19"/>
  <c r="AV175" i="19"/>
  <c r="AV157" i="19"/>
  <c r="AV145" i="19"/>
  <c r="AV132" i="19"/>
  <c r="AV118" i="19"/>
  <c r="AV107" i="19"/>
  <c r="AV52" i="19"/>
  <c r="AV31" i="19"/>
  <c r="AV87" i="19"/>
  <c r="AV73" i="19"/>
  <c r="AV63" i="19"/>
  <c r="AV30" i="19"/>
  <c r="AV43" i="19"/>
  <c r="V2" i="19"/>
  <c r="V2" i="10"/>
  <c r="B10" i="23" s="1"/>
  <c r="BX448" i="19"/>
  <c r="BK436" i="19" s="1"/>
  <c r="BH437" i="19" s="1"/>
  <c r="BH440" i="19" s="1"/>
  <c r="BI436" i="19"/>
  <c r="CD436" i="19"/>
  <c r="CS448" i="19"/>
  <c r="CF436" i="19" s="1"/>
  <c r="CC437" i="19" s="1"/>
  <c r="CC440" i="19" s="1"/>
  <c r="D37" i="19"/>
  <c r="C36" i="19"/>
  <c r="BN457" i="10"/>
  <c r="V17" i="10"/>
  <c r="U16" i="10"/>
  <c r="D23" i="10"/>
  <c r="C22" i="10"/>
  <c r="H30" i="10"/>
  <c r="G29" i="10"/>
  <c r="AJ327" i="10" l="1"/>
  <c r="AJ277" i="10"/>
  <c r="AJ261" i="10"/>
  <c r="AJ29" i="10"/>
  <c r="AJ180" i="10"/>
  <c r="AJ74" i="10"/>
  <c r="AJ234" i="10"/>
  <c r="AJ125" i="10"/>
  <c r="AJ82" i="10"/>
  <c r="AJ237" i="10"/>
  <c r="AJ364" i="10"/>
  <c r="AJ110" i="10"/>
  <c r="AJ105" i="10"/>
  <c r="AJ71" i="10"/>
  <c r="AJ341" i="10"/>
  <c r="AJ372" i="10"/>
  <c r="AJ132" i="10"/>
  <c r="AJ196" i="10"/>
  <c r="AJ68" i="10"/>
  <c r="AJ326" i="10"/>
  <c r="AJ257" i="10"/>
  <c r="AJ101" i="10"/>
  <c r="AJ359" i="10"/>
  <c r="AJ302" i="10"/>
  <c r="AJ264" i="10"/>
  <c r="AJ44" i="10"/>
  <c r="AJ42" i="10"/>
  <c r="AJ146" i="10"/>
  <c r="AJ157" i="10"/>
  <c r="AJ46" i="10"/>
  <c r="AJ253" i="10"/>
  <c r="AJ107" i="10"/>
  <c r="AJ319" i="10"/>
  <c r="AJ351" i="10"/>
  <c r="AJ258" i="10"/>
  <c r="AJ300" i="10"/>
  <c r="AJ184" i="10"/>
  <c r="AJ270" i="10"/>
  <c r="AJ203" i="10"/>
  <c r="AJ197" i="10"/>
  <c r="AJ116" i="10"/>
  <c r="AJ104" i="10"/>
  <c r="AJ89" i="10"/>
  <c r="AJ279" i="10"/>
  <c r="AJ232" i="10"/>
  <c r="AJ119" i="10"/>
  <c r="AJ369" i="10"/>
  <c r="AJ313" i="10"/>
  <c r="AJ376" i="10"/>
  <c r="AJ181" i="10"/>
  <c r="AJ173" i="10"/>
  <c r="AJ199" i="10"/>
  <c r="AJ174" i="10"/>
  <c r="AJ155" i="10"/>
  <c r="AJ133" i="10"/>
  <c r="AJ52" i="10"/>
  <c r="AJ334" i="10"/>
  <c r="AJ147" i="10"/>
  <c r="AJ281" i="10"/>
  <c r="AJ304" i="10"/>
  <c r="AJ48" i="10"/>
  <c r="AJ345" i="10"/>
  <c r="AJ45" i="10"/>
  <c r="AJ282" i="10"/>
  <c r="AJ85" i="10"/>
  <c r="AJ69" i="10"/>
  <c r="AJ315" i="10"/>
  <c r="AJ244" i="10"/>
  <c r="AJ187" i="10"/>
  <c r="AJ357" i="10"/>
  <c r="AJ271" i="10"/>
  <c r="AJ379" i="10"/>
  <c r="AJ144" i="10"/>
  <c r="AJ80" i="10"/>
  <c r="AJ303" i="10"/>
  <c r="AJ171" i="10"/>
  <c r="AJ60" i="10"/>
  <c r="AJ118" i="10"/>
  <c r="AJ356" i="10"/>
  <c r="AJ159" i="10"/>
  <c r="AJ162" i="10"/>
  <c r="AJ54" i="10"/>
  <c r="AJ64" i="10"/>
  <c r="AJ76" i="10"/>
  <c r="AJ27" i="10"/>
  <c r="AJ41" i="10"/>
  <c r="AJ112" i="10"/>
  <c r="AJ177" i="10"/>
  <c r="AJ247" i="10"/>
  <c r="AJ298" i="10"/>
  <c r="AJ324" i="10"/>
  <c r="AJ78" i="10"/>
  <c r="AJ343" i="10"/>
  <c r="AJ164" i="10"/>
  <c r="AJ106" i="10"/>
  <c r="AJ272" i="10"/>
  <c r="AJ354" i="10"/>
  <c r="AJ58" i="10"/>
  <c r="AJ88" i="10"/>
  <c r="AJ290" i="10"/>
  <c r="AJ30" i="10"/>
  <c r="AJ335" i="10"/>
  <c r="AJ246" i="10"/>
  <c r="AJ251" i="10"/>
  <c r="AJ91" i="10"/>
  <c r="AJ296" i="10"/>
  <c r="AJ83" i="10"/>
  <c r="AJ109" i="10"/>
  <c r="AJ219" i="10"/>
  <c r="AJ153" i="10"/>
  <c r="AJ111" i="10"/>
  <c r="AJ194" i="10"/>
  <c r="AJ51" i="10"/>
  <c r="AJ33" i="10"/>
  <c r="AJ208" i="10"/>
  <c r="AJ337" i="10"/>
  <c r="AJ130" i="10"/>
  <c r="AJ169" i="10"/>
  <c r="AJ286" i="10"/>
  <c r="AJ200" i="10"/>
  <c r="AJ322" i="10"/>
  <c r="AJ374" i="10"/>
  <c r="AJ332" i="10"/>
  <c r="AJ353" i="10"/>
  <c r="AJ21" i="10"/>
  <c r="AJ283" i="10"/>
  <c r="AJ377" i="10"/>
  <c r="AJ96" i="10"/>
  <c r="AJ166" i="10"/>
  <c r="AJ77" i="10"/>
  <c r="AJ214" i="10"/>
  <c r="AJ122" i="10"/>
  <c r="AJ320" i="10"/>
  <c r="AJ274" i="10"/>
  <c r="AJ102" i="10"/>
  <c r="AJ97" i="10"/>
  <c r="AJ252" i="10"/>
  <c r="AJ98" i="10"/>
  <c r="AJ287" i="10"/>
  <c r="AJ245" i="10"/>
  <c r="AJ103" i="10"/>
  <c r="AJ99" i="10"/>
  <c r="AJ28" i="10"/>
  <c r="AJ360" i="10"/>
  <c r="AJ293" i="10"/>
  <c r="AJ316" i="10"/>
  <c r="AJ121" i="10"/>
  <c r="AJ378" i="10"/>
  <c r="AJ225" i="10"/>
  <c r="AJ70" i="10"/>
  <c r="AJ228" i="10"/>
  <c r="AJ128" i="10"/>
  <c r="AJ37" i="10"/>
  <c r="AJ204" i="10"/>
  <c r="AJ210" i="10"/>
  <c r="AJ295" i="10"/>
  <c r="AJ56" i="10"/>
  <c r="AJ206" i="10"/>
  <c r="AJ114" i="10"/>
  <c r="AJ50" i="10"/>
  <c r="AJ120" i="10"/>
  <c r="AJ307" i="10"/>
  <c r="AJ229" i="10"/>
  <c r="AJ331" i="10"/>
  <c r="AJ338" i="10"/>
  <c r="AJ321" i="10"/>
  <c r="AJ172" i="10"/>
  <c r="AJ262" i="10"/>
  <c r="AJ255" i="10"/>
  <c r="AJ314" i="10"/>
  <c r="AJ35" i="10"/>
  <c r="AJ178" i="10"/>
  <c r="AJ241" i="10"/>
  <c r="AJ149" i="10"/>
  <c r="AJ188" i="10"/>
  <c r="AJ291" i="10"/>
  <c r="AJ94" i="10"/>
  <c r="AJ20" i="10"/>
  <c r="AJ183" i="10"/>
  <c r="AJ84" i="10"/>
  <c r="AJ72" i="10"/>
  <c r="AJ115" i="10"/>
  <c r="AJ141" i="10"/>
  <c r="AJ328" i="10"/>
  <c r="AJ259" i="10"/>
  <c r="AJ250" i="10"/>
  <c r="AJ292" i="10"/>
  <c r="AJ301" i="10"/>
  <c r="AJ273" i="10"/>
  <c r="AJ373" i="10"/>
  <c r="AJ223" i="10"/>
  <c r="AJ254" i="10"/>
  <c r="AJ227" i="10"/>
  <c r="AJ330" i="10"/>
  <c r="AJ317" i="10"/>
  <c r="AJ193" i="10"/>
  <c r="AJ363" i="10"/>
  <c r="AJ263" i="10"/>
  <c r="AJ182" i="10"/>
  <c r="AJ347" i="10"/>
  <c r="AJ344" i="10"/>
  <c r="AJ57" i="10"/>
  <c r="AJ235" i="10"/>
  <c r="AJ117" i="10"/>
  <c r="AJ40" i="10"/>
  <c r="AJ67" i="10"/>
  <c r="AJ310" i="10"/>
  <c r="AJ19" i="10"/>
  <c r="AJ366" i="10"/>
  <c r="AJ170" i="10"/>
  <c r="AJ339" i="10"/>
  <c r="AJ333" i="10"/>
  <c r="AJ221" i="10"/>
  <c r="AJ23" i="10"/>
  <c r="AJ297" i="10"/>
  <c r="AJ240" i="10"/>
  <c r="AJ39" i="10"/>
  <c r="AJ342" i="10"/>
  <c r="AJ139" i="10"/>
  <c r="AJ81" i="10"/>
  <c r="AJ318" i="10"/>
  <c r="AJ31" i="10"/>
  <c r="AJ79" i="10"/>
  <c r="AJ176" i="10"/>
  <c r="AJ26" i="10"/>
  <c r="AJ63" i="10"/>
  <c r="AJ308" i="10"/>
  <c r="AJ368" i="10"/>
  <c r="AJ309" i="10"/>
  <c r="AJ198" i="10"/>
  <c r="AJ375" i="10"/>
  <c r="AJ284" i="10"/>
  <c r="W13" i="10"/>
  <c r="AJ154" i="10"/>
  <c r="AJ25" i="10"/>
  <c r="AJ349" i="10"/>
  <c r="AJ371" i="10"/>
  <c r="AJ129" i="10"/>
  <c r="AJ211" i="10"/>
  <c r="AJ142" i="10"/>
  <c r="AJ256" i="10"/>
  <c r="AJ202" i="10"/>
  <c r="AJ239" i="10"/>
  <c r="AJ185" i="10"/>
  <c r="AJ138" i="10"/>
  <c r="AJ266" i="10"/>
  <c r="AJ248" i="10"/>
  <c r="AJ249" i="10"/>
  <c r="AJ61" i="10"/>
  <c r="AJ158" i="10"/>
  <c r="AJ100" i="10"/>
  <c r="AJ167" i="10"/>
  <c r="AJ275" i="10"/>
  <c r="AJ350" i="10"/>
  <c r="AV19" i="10"/>
  <c r="AV36" i="10" s="1"/>
  <c r="AJ161" i="10"/>
  <c r="AJ93" i="10"/>
  <c r="AJ24" i="10"/>
  <c r="AJ243" i="10"/>
  <c r="AJ189" i="10"/>
  <c r="AJ75" i="10"/>
  <c r="AJ38" i="10"/>
  <c r="AJ156" i="10"/>
  <c r="AJ280" i="10"/>
  <c r="AJ362" i="10"/>
  <c r="AJ306" i="10"/>
  <c r="AJ87" i="10"/>
  <c r="AJ217" i="10"/>
  <c r="AJ325" i="10"/>
  <c r="AJ168" i="10"/>
  <c r="AJ34" i="10"/>
  <c r="AJ222" i="10"/>
  <c r="AJ92" i="10"/>
  <c r="AJ43" i="10"/>
  <c r="AJ231" i="10"/>
  <c r="AJ140" i="10"/>
  <c r="AJ269" i="10"/>
  <c r="AJ238" i="10"/>
  <c r="AJ367" i="10"/>
  <c r="AJ260" i="10"/>
  <c r="AJ151" i="10"/>
  <c r="AJ352" i="10"/>
  <c r="AJ289" i="10"/>
  <c r="AJ192" i="10"/>
  <c r="AJ47" i="10"/>
  <c r="AJ205" i="10"/>
  <c r="AJ216" i="10"/>
  <c r="AJ175" i="10"/>
  <c r="AJ134" i="10"/>
  <c r="AJ226" i="10"/>
  <c r="AJ230" i="10"/>
  <c r="AJ36" i="10"/>
  <c r="AJ62" i="10"/>
  <c r="AJ323" i="10"/>
  <c r="AJ268" i="10"/>
  <c r="AJ49" i="10"/>
  <c r="AJ186" i="10"/>
  <c r="AJ288" i="10"/>
  <c r="AJ66" i="10"/>
  <c r="AJ179" i="10"/>
  <c r="AJ294" i="10"/>
  <c r="AJ299" i="10"/>
  <c r="AJ361" i="10"/>
  <c r="AJ195" i="10"/>
  <c r="AJ126" i="10"/>
  <c r="AJ90" i="10"/>
  <c r="AJ131" i="10"/>
  <c r="AJ160" i="10"/>
  <c r="AJ329" i="10"/>
  <c r="AJ358" i="10"/>
  <c r="AJ348" i="10"/>
  <c r="AJ267" i="10"/>
  <c r="AJ152" i="10"/>
  <c r="AJ201" i="10"/>
  <c r="AJ86" i="10"/>
  <c r="AJ127" i="10"/>
  <c r="AJ336" i="10"/>
  <c r="AJ276" i="10"/>
  <c r="AJ312" i="10"/>
  <c r="AJ135" i="10"/>
  <c r="AJ265" i="10"/>
  <c r="AJ145" i="10"/>
  <c r="AJ150" i="10"/>
  <c r="AJ165" i="10"/>
  <c r="AJ311" i="10"/>
  <c r="AJ220" i="10"/>
  <c r="AJ224" i="10"/>
  <c r="AJ190" i="10"/>
  <c r="AJ55" i="10"/>
  <c r="AJ207" i="10"/>
  <c r="AJ59" i="10"/>
  <c r="AJ340" i="10"/>
  <c r="AJ365" i="10"/>
  <c r="AJ346" i="10"/>
  <c r="AQ19" i="10"/>
  <c r="AQ22" i="10" s="1"/>
  <c r="AJ215" i="10"/>
  <c r="AJ32" i="10"/>
  <c r="AJ305" i="10"/>
  <c r="AJ95" i="10"/>
  <c r="AJ285" i="10"/>
  <c r="AJ242" i="10"/>
  <c r="AJ213" i="10"/>
  <c r="AJ108" i="10"/>
  <c r="AJ370" i="10"/>
  <c r="AJ123" i="10"/>
  <c r="AJ212" i="10"/>
  <c r="AJ148" i="10"/>
  <c r="AJ137" i="10"/>
  <c r="AJ65" i="10"/>
  <c r="AJ236" i="10"/>
  <c r="AJ209" i="10"/>
  <c r="AJ143" i="10"/>
  <c r="AJ73" i="10"/>
  <c r="AJ22" i="10"/>
  <c r="AJ113" i="10"/>
  <c r="AJ163" i="10"/>
  <c r="AJ355" i="10"/>
  <c r="AJ278" i="10"/>
  <c r="AJ124" i="10"/>
  <c r="AJ136" i="10"/>
  <c r="AJ218" i="10"/>
  <c r="BM456" i="10"/>
  <c r="CH442" i="19"/>
  <c r="W56" i="10"/>
  <c r="U2" i="10"/>
  <c r="BF19" i="10"/>
  <c r="BF21" i="10"/>
  <c r="BF20" i="10"/>
  <c r="CU499" i="10"/>
  <c r="CH442" i="10"/>
  <c r="AW76" i="10"/>
  <c r="AW75" i="10" s="1"/>
  <c r="AW74" i="10" s="1"/>
  <c r="AW73" i="10" s="1"/>
  <c r="AW72" i="10" s="1"/>
  <c r="AW71" i="10" s="1"/>
  <c r="AW70" i="10" s="1"/>
  <c r="AW69" i="10" s="1"/>
  <c r="AW68" i="10" s="1"/>
  <c r="AW67" i="10" s="1"/>
  <c r="AW66" i="10" s="1"/>
  <c r="AW65" i="10" s="1"/>
  <c r="AW64" i="10" s="1"/>
  <c r="AW63" i="10" s="1"/>
  <c r="AW62" i="10" s="1"/>
  <c r="AW61" i="10" s="1"/>
  <c r="AW60" i="10" s="1"/>
  <c r="AW59" i="10" s="1"/>
  <c r="AW58" i="10" s="1"/>
  <c r="AW57" i="10" s="1"/>
  <c r="AW56" i="10" s="1"/>
  <c r="AW55" i="10" s="1"/>
  <c r="AW54" i="10" s="1"/>
  <c r="AW53" i="10" s="1"/>
  <c r="AW52" i="10" s="1"/>
  <c r="AW51" i="10" s="1"/>
  <c r="AW50" i="10" s="1"/>
  <c r="AW49" i="10" s="1"/>
  <c r="AW48" i="10" s="1"/>
  <c r="AW47" i="10" s="1"/>
  <c r="AW46" i="10" s="1"/>
  <c r="AW45" i="10" s="1"/>
  <c r="AW44" i="10" s="1"/>
  <c r="AW43" i="10" s="1"/>
  <c r="AW42" i="10" s="1"/>
  <c r="AW41" i="10" s="1"/>
  <c r="AW40" i="10" s="1"/>
  <c r="AW39" i="10" s="1"/>
  <c r="AW38" i="10" s="1"/>
  <c r="AW37" i="10" s="1"/>
  <c r="AW36" i="10" s="1"/>
  <c r="AW35" i="10" s="1"/>
  <c r="AW34" i="10" s="1"/>
  <c r="AW33" i="10" s="1"/>
  <c r="AW32" i="10" s="1"/>
  <c r="AW31" i="10" s="1"/>
  <c r="AW30" i="10" s="1"/>
  <c r="AW29" i="10" s="1"/>
  <c r="AW28" i="10" s="1"/>
  <c r="AW27" i="10" s="1"/>
  <c r="AW26" i="10" s="1"/>
  <c r="AW77" i="10"/>
  <c r="AW78" i="10" s="1"/>
  <c r="AW79" i="10" s="1"/>
  <c r="AW80" i="10" s="1"/>
  <c r="AW81" i="10" s="1"/>
  <c r="AW82" i="10" s="1"/>
  <c r="AW83" i="10" s="1"/>
  <c r="AW84" i="10" s="1"/>
  <c r="AW85" i="10" s="1"/>
  <c r="AW86" i="10" s="1"/>
  <c r="AW87" i="10" s="1"/>
  <c r="AW88" i="10" s="1"/>
  <c r="AW89" i="10" s="1"/>
  <c r="AW90" i="10" s="1"/>
  <c r="AW91" i="10" s="1"/>
  <c r="AW92" i="10" s="1"/>
  <c r="AW93" i="10" s="1"/>
  <c r="AW94" i="10" s="1"/>
  <c r="AW95" i="10" s="1"/>
  <c r="AW96" i="10" s="1"/>
  <c r="AW97" i="10" s="1"/>
  <c r="AW98" i="10" s="1"/>
  <c r="AW99" i="10" s="1"/>
  <c r="AW100" i="10" s="1"/>
  <c r="AW101" i="10" s="1"/>
  <c r="AW102" i="10" s="1"/>
  <c r="AW103" i="10" s="1"/>
  <c r="AW104" i="10" s="1"/>
  <c r="AW105" i="10" s="1"/>
  <c r="AW106" i="10" s="1"/>
  <c r="AW107" i="10" s="1"/>
  <c r="AW108" i="10" s="1"/>
  <c r="AW109" i="10" s="1"/>
  <c r="AW110" i="10" s="1"/>
  <c r="AW111" i="10" s="1"/>
  <c r="AW112" i="10" s="1"/>
  <c r="AW113" i="10" s="1"/>
  <c r="AW114" i="10" s="1"/>
  <c r="AW115" i="10" s="1"/>
  <c r="AW116" i="10" s="1"/>
  <c r="AW117" i="10" s="1"/>
  <c r="AW118" i="10" s="1"/>
  <c r="AW119" i="10" s="1"/>
  <c r="AW120" i="10" s="1"/>
  <c r="AW121" i="10" s="1"/>
  <c r="AW122" i="10" s="1"/>
  <c r="AW123" i="10" s="1"/>
  <c r="AW124" i="10" s="1"/>
  <c r="AW125" i="10" s="1"/>
  <c r="AW126" i="10" s="1"/>
  <c r="AW127" i="10" s="1"/>
  <c r="AW128" i="10" s="1"/>
  <c r="AW129" i="10" s="1"/>
  <c r="AW130" i="10" s="1"/>
  <c r="AW131" i="10" s="1"/>
  <c r="AW132" i="10" s="1"/>
  <c r="AW133" i="10" s="1"/>
  <c r="AW134" i="10" s="1"/>
  <c r="AW135" i="10" s="1"/>
  <c r="AW136" i="10" s="1"/>
  <c r="AW137" i="10" s="1"/>
  <c r="AW138" i="10" s="1"/>
  <c r="AW139" i="10" s="1"/>
  <c r="AW140" i="10" s="1"/>
  <c r="AW141" i="10" s="1"/>
  <c r="AW142" i="10" s="1"/>
  <c r="AW143" i="10" s="1"/>
  <c r="AW144" i="10" s="1"/>
  <c r="AW145" i="10" s="1"/>
  <c r="AW146" i="10" s="1"/>
  <c r="AW147" i="10" s="1"/>
  <c r="AW148" i="10" s="1"/>
  <c r="AW149" i="10" s="1"/>
  <c r="AW150" i="10" s="1"/>
  <c r="AW151" i="10" s="1"/>
  <c r="AW152" i="10" s="1"/>
  <c r="AW153" i="10" s="1"/>
  <c r="AW154" i="10" s="1"/>
  <c r="AW155" i="10" s="1"/>
  <c r="AW156" i="10" s="1"/>
  <c r="AW157" i="10" s="1"/>
  <c r="AW158" i="10" s="1"/>
  <c r="AW159" i="10" s="1"/>
  <c r="AW160" i="10" s="1"/>
  <c r="AW161" i="10" s="1"/>
  <c r="AW162" i="10" s="1"/>
  <c r="AW163" i="10" s="1"/>
  <c r="AW164" i="10" s="1"/>
  <c r="AW165" i="10" s="1"/>
  <c r="AW166" i="10" s="1"/>
  <c r="AW167" i="10" s="1"/>
  <c r="AW168" i="10" s="1"/>
  <c r="AW169" i="10" s="1"/>
  <c r="AW170" i="10" s="1"/>
  <c r="AW171" i="10" s="1"/>
  <c r="AW172" i="10" s="1"/>
  <c r="AW173" i="10" s="1"/>
  <c r="AW174" i="10" s="1"/>
  <c r="AW175" i="10" s="1"/>
  <c r="AW176" i="10" s="1"/>
  <c r="AW177" i="10" s="1"/>
  <c r="AW178" i="10" s="1"/>
  <c r="AW179" i="10" s="1"/>
  <c r="AW180" i="10" s="1"/>
  <c r="AW181" i="10" s="1"/>
  <c r="AW182" i="10" s="1"/>
  <c r="AW183" i="10" s="1"/>
  <c r="AW184" i="10" s="1"/>
  <c r="AW185" i="10" s="1"/>
  <c r="AW186" i="10" s="1"/>
  <c r="AW187" i="10" s="1"/>
  <c r="AW188" i="10" s="1"/>
  <c r="AW189" i="10" s="1"/>
  <c r="AW190" i="10" s="1"/>
  <c r="AW191" i="10" s="1"/>
  <c r="AW192" i="10" s="1"/>
  <c r="AW193" i="10" s="1"/>
  <c r="AW194" i="10" s="1"/>
  <c r="AW195" i="10" s="1"/>
  <c r="AW196" i="10" s="1"/>
  <c r="AW197" i="10" s="1"/>
  <c r="AW198" i="10" s="1"/>
  <c r="AW199" i="10" s="1"/>
  <c r="AW200" i="10" s="1"/>
  <c r="AW201" i="10" s="1"/>
  <c r="AW202" i="10" s="1"/>
  <c r="AW203" i="10" s="1"/>
  <c r="AW204" i="10" s="1"/>
  <c r="AW205" i="10" s="1"/>
  <c r="AW206" i="10" s="1"/>
  <c r="AW207" i="10" s="1"/>
  <c r="AW208" i="10" s="1"/>
  <c r="AW209" i="10" s="1"/>
  <c r="AW210" i="10" s="1"/>
  <c r="AW211" i="10" s="1"/>
  <c r="AW212" i="10" s="1"/>
  <c r="AW213" i="10" s="1"/>
  <c r="AW214" i="10" s="1"/>
  <c r="AW215" i="10" s="1"/>
  <c r="AW216" i="10" s="1"/>
  <c r="AW217" i="10" s="1"/>
  <c r="AW218" i="10" s="1"/>
  <c r="AW219" i="10" s="1"/>
  <c r="AW220" i="10" s="1"/>
  <c r="AW221" i="10" s="1"/>
  <c r="AW222" i="10" s="1"/>
  <c r="AW223" i="10" s="1"/>
  <c r="AW224" i="10" s="1"/>
  <c r="AW225" i="10" s="1"/>
  <c r="AW226" i="10" s="1"/>
  <c r="AW227" i="10" s="1"/>
  <c r="AW228" i="10" s="1"/>
  <c r="AW229" i="10" s="1"/>
  <c r="AW230" i="10" s="1"/>
  <c r="AW231" i="10" s="1"/>
  <c r="AW232" i="10" s="1"/>
  <c r="AW233" i="10" s="1"/>
  <c r="AW234" i="10" s="1"/>
  <c r="AW235" i="10" s="1"/>
  <c r="AW236" i="10" s="1"/>
  <c r="AW237" i="10" s="1"/>
  <c r="AW238" i="10" s="1"/>
  <c r="AW239" i="10" s="1"/>
  <c r="AW240" i="10" s="1"/>
  <c r="AW241" i="10" s="1"/>
  <c r="AW242" i="10" s="1"/>
  <c r="AW243" i="10" s="1"/>
  <c r="AW244" i="10" s="1"/>
  <c r="AW245" i="10" s="1"/>
  <c r="AW246" i="10" s="1"/>
  <c r="AW247" i="10" s="1"/>
  <c r="AW248" i="10" s="1"/>
  <c r="AW249" i="10" s="1"/>
  <c r="AW250" i="10" s="1"/>
  <c r="AW251" i="10" s="1"/>
  <c r="AW252" i="10" s="1"/>
  <c r="AW253" i="10" s="1"/>
  <c r="AW254" i="10" s="1"/>
  <c r="AW255" i="10" s="1"/>
  <c r="AW256" i="10" s="1"/>
  <c r="AW257" i="10" s="1"/>
  <c r="AW258" i="10" s="1"/>
  <c r="AW259" i="10" s="1"/>
  <c r="AW260" i="10" s="1"/>
  <c r="AW261" i="10" s="1"/>
  <c r="AW262" i="10" s="1"/>
  <c r="AW263" i="10" s="1"/>
  <c r="AW264" i="10" s="1"/>
  <c r="AW265" i="10" s="1"/>
  <c r="AW266" i="10" s="1"/>
  <c r="AW267" i="10" s="1"/>
  <c r="AW268" i="10" s="1"/>
  <c r="AW269" i="10" s="1"/>
  <c r="AW270" i="10" s="1"/>
  <c r="AW271" i="10" s="1"/>
  <c r="AW272" i="10" s="1"/>
  <c r="AW273" i="10" s="1"/>
  <c r="AW274" i="10" s="1"/>
  <c r="AW275" i="10" s="1"/>
  <c r="AW276" i="10" s="1"/>
  <c r="AW277" i="10" s="1"/>
  <c r="AW278" i="10" s="1"/>
  <c r="AW279" i="10" s="1"/>
  <c r="AW280" i="10" s="1"/>
  <c r="AW281" i="10" s="1"/>
  <c r="AW282" i="10" s="1"/>
  <c r="AW283" i="10" s="1"/>
  <c r="AW284" i="10" s="1"/>
  <c r="AW285" i="10" s="1"/>
  <c r="AW286" i="10" s="1"/>
  <c r="AW287" i="10" s="1"/>
  <c r="AW288" i="10" s="1"/>
  <c r="AW289" i="10" s="1"/>
  <c r="AW290" i="10" s="1"/>
  <c r="AW291" i="10" s="1"/>
  <c r="AW292" i="10" s="1"/>
  <c r="AW293" i="10" s="1"/>
  <c r="AW294" i="10" s="1"/>
  <c r="AW295" i="10" s="1"/>
  <c r="AW296" i="10" s="1"/>
  <c r="AW297" i="10" s="1"/>
  <c r="AW298" i="10" s="1"/>
  <c r="AW299" i="10" s="1"/>
  <c r="AW300" i="10" s="1"/>
  <c r="AW301" i="10" s="1"/>
  <c r="AW302" i="10" s="1"/>
  <c r="AW303" i="10" s="1"/>
  <c r="AW304" i="10" s="1"/>
  <c r="AW305" i="10" s="1"/>
  <c r="AW306" i="10" s="1"/>
  <c r="AW307" i="10" s="1"/>
  <c r="AW308" i="10" s="1"/>
  <c r="AW309" i="10" s="1"/>
  <c r="AW310" i="10" s="1"/>
  <c r="AW311" i="10" s="1"/>
  <c r="AW312" i="10" s="1"/>
  <c r="AW313" i="10" s="1"/>
  <c r="AW314" i="10" s="1"/>
  <c r="AW315" i="10" s="1"/>
  <c r="AW316" i="10" s="1"/>
  <c r="AW317" i="10" s="1"/>
  <c r="AW318" i="10" s="1"/>
  <c r="AW319" i="10" s="1"/>
  <c r="AW320" i="10" s="1"/>
  <c r="AW321" i="10" s="1"/>
  <c r="AW322" i="10" s="1"/>
  <c r="AW323" i="10" s="1"/>
  <c r="AW324" i="10" s="1"/>
  <c r="AW325" i="10" s="1"/>
  <c r="AW326" i="10" s="1"/>
  <c r="AW327" i="10" s="1"/>
  <c r="AW328" i="10" s="1"/>
  <c r="AW329" i="10" s="1"/>
  <c r="AW330" i="10" s="1"/>
  <c r="AW331" i="10" s="1"/>
  <c r="AW332" i="10" s="1"/>
  <c r="AW333" i="10" s="1"/>
  <c r="AW334" i="10" s="1"/>
  <c r="AW335" i="10" s="1"/>
  <c r="AW336" i="10" s="1"/>
  <c r="AW337" i="10" s="1"/>
  <c r="AW338" i="10" s="1"/>
  <c r="AW339" i="10" s="1"/>
  <c r="AW340" i="10" s="1"/>
  <c r="AW341" i="10" s="1"/>
  <c r="AW342" i="10" s="1"/>
  <c r="AW343" i="10" s="1"/>
  <c r="AW344" i="10" s="1"/>
  <c r="AW345" i="10" s="1"/>
  <c r="AW346" i="10" s="1"/>
  <c r="AW347" i="10" s="1"/>
  <c r="AW348" i="10" s="1"/>
  <c r="AW349" i="10" s="1"/>
  <c r="AW350" i="10" s="1"/>
  <c r="AW351" i="10" s="1"/>
  <c r="AW352" i="10" s="1"/>
  <c r="AW353" i="10" s="1"/>
  <c r="AW354" i="10" s="1"/>
  <c r="AW355" i="10" s="1"/>
  <c r="AW356" i="10" s="1"/>
  <c r="AW357" i="10" s="1"/>
  <c r="AW358" i="10" s="1"/>
  <c r="AW359" i="10" s="1"/>
  <c r="AW360" i="10" s="1"/>
  <c r="AW361" i="10" s="1"/>
  <c r="AW362" i="10" s="1"/>
  <c r="AW363" i="10" s="1"/>
  <c r="AW364" i="10" s="1"/>
  <c r="AW365" i="10" s="1"/>
  <c r="AW366" i="10" s="1"/>
  <c r="AW367" i="10" s="1"/>
  <c r="AW368" i="10" s="1"/>
  <c r="AW369" i="10" s="1"/>
  <c r="AW370" i="10" s="1"/>
  <c r="AW371" i="10" s="1"/>
  <c r="AW372" i="10" s="1"/>
  <c r="AW373" i="10" s="1"/>
  <c r="AW374" i="10" s="1"/>
  <c r="AW375" i="10" s="1"/>
  <c r="AW376" i="10" s="1"/>
  <c r="AW377" i="10" s="1"/>
  <c r="AW378" i="10" s="1"/>
  <c r="AW379" i="10" s="1"/>
  <c r="AW380" i="10" s="1"/>
  <c r="AW381" i="10" s="1"/>
  <c r="AW382" i="10" s="1"/>
  <c r="AW383" i="10" s="1"/>
  <c r="AW384" i="10" s="1"/>
  <c r="AW385" i="10" s="1"/>
  <c r="AW386" i="10" s="1"/>
  <c r="AW22" i="10"/>
  <c r="BZ498" i="10"/>
  <c r="BH442" i="10"/>
  <c r="BY450" i="10"/>
  <c r="BX450" i="10" s="1"/>
  <c r="W56" i="19"/>
  <c r="W60" i="19" s="1"/>
  <c r="U2" i="19"/>
  <c r="CS35" i="19" s="1"/>
  <c r="BF19" i="19"/>
  <c r="BF21" i="19"/>
  <c r="BF385" i="19" s="1"/>
  <c r="BF20" i="19"/>
  <c r="CV499" i="10"/>
  <c r="CH437" i="10"/>
  <c r="CH440" i="10" s="1"/>
  <c r="BH437" i="10"/>
  <c r="BH440" i="10" s="1"/>
  <c r="CA498" i="10"/>
  <c r="BZ464" i="10"/>
  <c r="BM449" i="10"/>
  <c r="BM445" i="10"/>
  <c r="BM444" i="10"/>
  <c r="BM450" i="10"/>
  <c r="BM454" i="10"/>
  <c r="BM451" i="10"/>
  <c r="BM442" i="10"/>
  <c r="BM452" i="10"/>
  <c r="BM446" i="10"/>
  <c r="BM447" i="10"/>
  <c r="BM453" i="10"/>
  <c r="BM443" i="10"/>
  <c r="BM448" i="10"/>
  <c r="BM455" i="10"/>
  <c r="AW76" i="19"/>
  <c r="AW75" i="19" s="1"/>
  <c r="AW74" i="19" s="1"/>
  <c r="AW73" i="19" s="1"/>
  <c r="AW72" i="19" s="1"/>
  <c r="AW71" i="19" s="1"/>
  <c r="AW70" i="19" s="1"/>
  <c r="AW69" i="19" s="1"/>
  <c r="AW68" i="19" s="1"/>
  <c r="AW67" i="19" s="1"/>
  <c r="AW66" i="19" s="1"/>
  <c r="AW65" i="19" s="1"/>
  <c r="AW64" i="19" s="1"/>
  <c r="AW63" i="19" s="1"/>
  <c r="AW62" i="19" s="1"/>
  <c r="AW61" i="19" s="1"/>
  <c r="AW60" i="19" s="1"/>
  <c r="AW59" i="19" s="1"/>
  <c r="AW58" i="19" s="1"/>
  <c r="AW57" i="19" s="1"/>
  <c r="AW56" i="19" s="1"/>
  <c r="AW55" i="19" s="1"/>
  <c r="AW54" i="19" s="1"/>
  <c r="AW53" i="19" s="1"/>
  <c r="AW52" i="19" s="1"/>
  <c r="AW51" i="19" s="1"/>
  <c r="AW50" i="19" s="1"/>
  <c r="AW49" i="19" s="1"/>
  <c r="AW48" i="19" s="1"/>
  <c r="AW47" i="19" s="1"/>
  <c r="AW46" i="19" s="1"/>
  <c r="AW45" i="19" s="1"/>
  <c r="AW44" i="19" s="1"/>
  <c r="AW43" i="19" s="1"/>
  <c r="AW42" i="19" s="1"/>
  <c r="AW41" i="19" s="1"/>
  <c r="AW40" i="19" s="1"/>
  <c r="AW39" i="19" s="1"/>
  <c r="AW38" i="19" s="1"/>
  <c r="AW37" i="19" s="1"/>
  <c r="AW36" i="19" s="1"/>
  <c r="AW35" i="19" s="1"/>
  <c r="AW34" i="19" s="1"/>
  <c r="AW33" i="19" s="1"/>
  <c r="AW32" i="19" s="1"/>
  <c r="AW31" i="19" s="1"/>
  <c r="AW30" i="19" s="1"/>
  <c r="AW29" i="19" s="1"/>
  <c r="AW28" i="19" s="1"/>
  <c r="AW27" i="19" s="1"/>
  <c r="AW26" i="19" s="1"/>
  <c r="AW22" i="19"/>
  <c r="AW77" i="19"/>
  <c r="AW78" i="19" s="1"/>
  <c r="AW79" i="19" s="1"/>
  <c r="AW80" i="19" s="1"/>
  <c r="AW81" i="19" s="1"/>
  <c r="AW82" i="19" s="1"/>
  <c r="AW83" i="19" s="1"/>
  <c r="AW84" i="19" s="1"/>
  <c r="AW85" i="19" s="1"/>
  <c r="AW86" i="19" s="1"/>
  <c r="AW87" i="19" s="1"/>
  <c r="AW88" i="19" s="1"/>
  <c r="AW89" i="19" s="1"/>
  <c r="AW90" i="19" s="1"/>
  <c r="AW91" i="19" s="1"/>
  <c r="AW92" i="19" s="1"/>
  <c r="AW93" i="19" s="1"/>
  <c r="AW94" i="19" s="1"/>
  <c r="AW95" i="19" s="1"/>
  <c r="AW96" i="19" s="1"/>
  <c r="AW97" i="19" s="1"/>
  <c r="AW98" i="19" s="1"/>
  <c r="AW99" i="19" s="1"/>
  <c r="AW100" i="19" s="1"/>
  <c r="AW101" i="19" s="1"/>
  <c r="AW102" i="19" s="1"/>
  <c r="AW103" i="19" s="1"/>
  <c r="AW104" i="19" s="1"/>
  <c r="AW105" i="19" s="1"/>
  <c r="AW106" i="19" s="1"/>
  <c r="AW107" i="19" s="1"/>
  <c r="AW108" i="19" s="1"/>
  <c r="AW109" i="19" s="1"/>
  <c r="AW110" i="19" s="1"/>
  <c r="AW111" i="19" s="1"/>
  <c r="AW112" i="19" s="1"/>
  <c r="AW113" i="19" s="1"/>
  <c r="AW114" i="19" s="1"/>
  <c r="AW115" i="19" s="1"/>
  <c r="AW116" i="19" s="1"/>
  <c r="AW117" i="19" s="1"/>
  <c r="AW118" i="19" s="1"/>
  <c r="AW119" i="19" s="1"/>
  <c r="AW120" i="19" s="1"/>
  <c r="AW121" i="19" s="1"/>
  <c r="AW122" i="19" s="1"/>
  <c r="AW123" i="19" s="1"/>
  <c r="AW124" i="19" s="1"/>
  <c r="AW125" i="19" s="1"/>
  <c r="AW126" i="19" s="1"/>
  <c r="AW127" i="19" s="1"/>
  <c r="AW128" i="19" s="1"/>
  <c r="AW129" i="19" s="1"/>
  <c r="AW130" i="19" s="1"/>
  <c r="AW131" i="19" s="1"/>
  <c r="AW132" i="19" s="1"/>
  <c r="AW133" i="19" s="1"/>
  <c r="AW134" i="19" s="1"/>
  <c r="AW135" i="19" s="1"/>
  <c r="AW136" i="19" s="1"/>
  <c r="AW137" i="19" s="1"/>
  <c r="AW138" i="19" s="1"/>
  <c r="AW139" i="19" s="1"/>
  <c r="AW140" i="19" s="1"/>
  <c r="AW141" i="19" s="1"/>
  <c r="AW142" i="19" s="1"/>
  <c r="AW143" i="19" s="1"/>
  <c r="AW144" i="19" s="1"/>
  <c r="AW145" i="19" s="1"/>
  <c r="AW146" i="19" s="1"/>
  <c r="AW147" i="19" s="1"/>
  <c r="AW148" i="19" s="1"/>
  <c r="AW149" i="19" s="1"/>
  <c r="AW150" i="19" s="1"/>
  <c r="AW151" i="19" s="1"/>
  <c r="AW152" i="19" s="1"/>
  <c r="AW153" i="19" s="1"/>
  <c r="AW154" i="19" s="1"/>
  <c r="AW155" i="19" s="1"/>
  <c r="AW156" i="19" s="1"/>
  <c r="AW157" i="19" s="1"/>
  <c r="AW158" i="19" s="1"/>
  <c r="AW159" i="19" s="1"/>
  <c r="AW160" i="19" s="1"/>
  <c r="AW161" i="19" s="1"/>
  <c r="AW162" i="19" s="1"/>
  <c r="AW163" i="19" s="1"/>
  <c r="AW164" i="19" s="1"/>
  <c r="AW165" i="19" s="1"/>
  <c r="AW166" i="19" s="1"/>
  <c r="AW167" i="19" s="1"/>
  <c r="AW168" i="19" s="1"/>
  <c r="AW169" i="19" s="1"/>
  <c r="AW170" i="19" s="1"/>
  <c r="AW171" i="19" s="1"/>
  <c r="AW172" i="19" s="1"/>
  <c r="AW173" i="19" s="1"/>
  <c r="AW174" i="19" s="1"/>
  <c r="AW175" i="19" s="1"/>
  <c r="AW176" i="19" s="1"/>
  <c r="AW177" i="19" s="1"/>
  <c r="AW178" i="19" s="1"/>
  <c r="AW179" i="19" s="1"/>
  <c r="AW180" i="19" s="1"/>
  <c r="AW181" i="19" s="1"/>
  <c r="AW182" i="19" s="1"/>
  <c r="AW183" i="19" s="1"/>
  <c r="AW184" i="19" s="1"/>
  <c r="AW185" i="19" s="1"/>
  <c r="AW186" i="19" s="1"/>
  <c r="AW187" i="19" s="1"/>
  <c r="AW188" i="19" s="1"/>
  <c r="AW189" i="19" s="1"/>
  <c r="AW190" i="19" s="1"/>
  <c r="AW191" i="19" s="1"/>
  <c r="AW192" i="19" s="1"/>
  <c r="AW193" i="19" s="1"/>
  <c r="AW194" i="19" s="1"/>
  <c r="AW195" i="19" s="1"/>
  <c r="AW196" i="19" s="1"/>
  <c r="AW197" i="19" s="1"/>
  <c r="AW198" i="19" s="1"/>
  <c r="AW199" i="19" s="1"/>
  <c r="AW200" i="19" s="1"/>
  <c r="AW201" i="19" s="1"/>
  <c r="AW202" i="19" s="1"/>
  <c r="AW203" i="19" s="1"/>
  <c r="AW204" i="19" s="1"/>
  <c r="AW205" i="19" s="1"/>
  <c r="AW206" i="19" s="1"/>
  <c r="AW207" i="19" s="1"/>
  <c r="AW208" i="19" s="1"/>
  <c r="AW209" i="19" s="1"/>
  <c r="AW210" i="19" s="1"/>
  <c r="AW211" i="19" s="1"/>
  <c r="AW212" i="19" s="1"/>
  <c r="AW213" i="19" s="1"/>
  <c r="AW214" i="19" s="1"/>
  <c r="AW215" i="19" s="1"/>
  <c r="AW216" i="19" s="1"/>
  <c r="AW217" i="19" s="1"/>
  <c r="AW218" i="19" s="1"/>
  <c r="AW219" i="19" s="1"/>
  <c r="AW220" i="19" s="1"/>
  <c r="AW221" i="19" s="1"/>
  <c r="AW222" i="19" s="1"/>
  <c r="AW223" i="19" s="1"/>
  <c r="AW224" i="19" s="1"/>
  <c r="AW225" i="19" s="1"/>
  <c r="AW226" i="19" s="1"/>
  <c r="AW227" i="19" s="1"/>
  <c r="AW228" i="19" s="1"/>
  <c r="AW229" i="19" s="1"/>
  <c r="AW230" i="19" s="1"/>
  <c r="AW231" i="19" s="1"/>
  <c r="AW232" i="19" s="1"/>
  <c r="AW233" i="19" s="1"/>
  <c r="AW234" i="19" s="1"/>
  <c r="AW235" i="19" s="1"/>
  <c r="AW236" i="19" s="1"/>
  <c r="AW237" i="19" s="1"/>
  <c r="AW238" i="19" s="1"/>
  <c r="AW239" i="19" s="1"/>
  <c r="AW240" i="19" s="1"/>
  <c r="AW241" i="19" s="1"/>
  <c r="AW242" i="19" s="1"/>
  <c r="AW243" i="19" s="1"/>
  <c r="AW244" i="19" s="1"/>
  <c r="AW245" i="19" s="1"/>
  <c r="AW246" i="19" s="1"/>
  <c r="AW247" i="19" s="1"/>
  <c r="AW248" i="19" s="1"/>
  <c r="AW249" i="19" s="1"/>
  <c r="AW250" i="19" s="1"/>
  <c r="AW251" i="19" s="1"/>
  <c r="AW252" i="19" s="1"/>
  <c r="AW253" i="19" s="1"/>
  <c r="AW254" i="19" s="1"/>
  <c r="AW255" i="19" s="1"/>
  <c r="AW256" i="19" s="1"/>
  <c r="AW257" i="19" s="1"/>
  <c r="AW258" i="19" s="1"/>
  <c r="AW259" i="19" s="1"/>
  <c r="AW260" i="19" s="1"/>
  <c r="AW261" i="19" s="1"/>
  <c r="AW262" i="19" s="1"/>
  <c r="AW263" i="19" s="1"/>
  <c r="AW264" i="19" s="1"/>
  <c r="AW265" i="19" s="1"/>
  <c r="AW266" i="19" s="1"/>
  <c r="AW267" i="19" s="1"/>
  <c r="AW268" i="19" s="1"/>
  <c r="AW269" i="19" s="1"/>
  <c r="AW270" i="19" s="1"/>
  <c r="AW271" i="19" s="1"/>
  <c r="AW272" i="19" s="1"/>
  <c r="AW273" i="19" s="1"/>
  <c r="AW274" i="19" s="1"/>
  <c r="AW275" i="19" s="1"/>
  <c r="AW276" i="19" s="1"/>
  <c r="AW277" i="19" s="1"/>
  <c r="AW278" i="19" s="1"/>
  <c r="AW279" i="19" s="1"/>
  <c r="AW280" i="19" s="1"/>
  <c r="AW281" i="19" s="1"/>
  <c r="AW282" i="19" s="1"/>
  <c r="AW283" i="19" s="1"/>
  <c r="AW284" i="19" s="1"/>
  <c r="AW285" i="19" s="1"/>
  <c r="AW286" i="19" s="1"/>
  <c r="AW287" i="19" s="1"/>
  <c r="AW288" i="19" s="1"/>
  <c r="AW289" i="19" s="1"/>
  <c r="AW290" i="19" s="1"/>
  <c r="AW291" i="19" s="1"/>
  <c r="AW292" i="19" s="1"/>
  <c r="AW293" i="19" s="1"/>
  <c r="AW294" i="19" s="1"/>
  <c r="AW295" i="19" s="1"/>
  <c r="AW296" i="19" s="1"/>
  <c r="AW297" i="19" s="1"/>
  <c r="AW298" i="19" s="1"/>
  <c r="AW299" i="19" s="1"/>
  <c r="AW300" i="19" s="1"/>
  <c r="AW301" i="19" s="1"/>
  <c r="AW302" i="19" s="1"/>
  <c r="AW303" i="19" s="1"/>
  <c r="AW304" i="19" s="1"/>
  <c r="AW305" i="19" s="1"/>
  <c r="AW306" i="19" s="1"/>
  <c r="AW307" i="19" s="1"/>
  <c r="AW308" i="19" s="1"/>
  <c r="AW309" i="19" s="1"/>
  <c r="AW310" i="19" s="1"/>
  <c r="AW311" i="19" s="1"/>
  <c r="AW312" i="19" s="1"/>
  <c r="AW313" i="19" s="1"/>
  <c r="AW314" i="19" s="1"/>
  <c r="AW315" i="19" s="1"/>
  <c r="AW316" i="19" s="1"/>
  <c r="AW317" i="19" s="1"/>
  <c r="AW318" i="19" s="1"/>
  <c r="AW319" i="19" s="1"/>
  <c r="AW320" i="19" s="1"/>
  <c r="AW321" i="19" s="1"/>
  <c r="AW322" i="19" s="1"/>
  <c r="AW323" i="19" s="1"/>
  <c r="AW324" i="19" s="1"/>
  <c r="AW325" i="19" s="1"/>
  <c r="AW326" i="19" s="1"/>
  <c r="AW327" i="19" s="1"/>
  <c r="AW328" i="19" s="1"/>
  <c r="AW329" i="19" s="1"/>
  <c r="AW330" i="19" s="1"/>
  <c r="AW331" i="19" s="1"/>
  <c r="AW332" i="19" s="1"/>
  <c r="AW333" i="19" s="1"/>
  <c r="AW334" i="19" s="1"/>
  <c r="AW335" i="19" s="1"/>
  <c r="AW336" i="19" s="1"/>
  <c r="AW337" i="19" s="1"/>
  <c r="AW338" i="19" s="1"/>
  <c r="AW339" i="19" s="1"/>
  <c r="AW340" i="19" s="1"/>
  <c r="AW341" i="19" s="1"/>
  <c r="AW342" i="19" s="1"/>
  <c r="AW343" i="19" s="1"/>
  <c r="AW344" i="19" s="1"/>
  <c r="AW345" i="19" s="1"/>
  <c r="AW346" i="19" s="1"/>
  <c r="AW347" i="19" s="1"/>
  <c r="AW348" i="19" s="1"/>
  <c r="AW349" i="19" s="1"/>
  <c r="AW350" i="19" s="1"/>
  <c r="AW351" i="19" s="1"/>
  <c r="AW352" i="19" s="1"/>
  <c r="AW353" i="19" s="1"/>
  <c r="AW354" i="19" s="1"/>
  <c r="AW355" i="19" s="1"/>
  <c r="AW356" i="19" s="1"/>
  <c r="AW357" i="19" s="1"/>
  <c r="AW358" i="19" s="1"/>
  <c r="AW359" i="19" s="1"/>
  <c r="AW360" i="19" s="1"/>
  <c r="AW361" i="19" s="1"/>
  <c r="AW362" i="19" s="1"/>
  <c r="AW363" i="19" s="1"/>
  <c r="AW364" i="19" s="1"/>
  <c r="AW365" i="19" s="1"/>
  <c r="AW366" i="19" s="1"/>
  <c r="AW367" i="19" s="1"/>
  <c r="AW368" i="19" s="1"/>
  <c r="AW369" i="19" s="1"/>
  <c r="AW370" i="19" s="1"/>
  <c r="AW371" i="19" s="1"/>
  <c r="AW372" i="19" s="1"/>
  <c r="AW373" i="19" s="1"/>
  <c r="AW374" i="19" s="1"/>
  <c r="AW375" i="19" s="1"/>
  <c r="AW376" i="19" s="1"/>
  <c r="AW377" i="19" s="1"/>
  <c r="AW378" i="19" s="1"/>
  <c r="AW379" i="19" s="1"/>
  <c r="AW380" i="19" s="1"/>
  <c r="AW381" i="19" s="1"/>
  <c r="AW382" i="19" s="1"/>
  <c r="AW383" i="19" s="1"/>
  <c r="AW384" i="19" s="1"/>
  <c r="AW385" i="19" s="1"/>
  <c r="AW386" i="19" s="1"/>
  <c r="BM437" i="10"/>
  <c r="BM440" i="10" s="1"/>
  <c r="CA464" i="10"/>
  <c r="CC442" i="19"/>
  <c r="CT450" i="19"/>
  <c r="CS450" i="19" s="1"/>
  <c r="AR22" i="10"/>
  <c r="AR77" i="10"/>
  <c r="AR22" i="19"/>
  <c r="AR77" i="19"/>
  <c r="CU464" i="10"/>
  <c r="CT450" i="10"/>
  <c r="CS450" i="10" s="1"/>
  <c r="CC442" i="10"/>
  <c r="BY450" i="19"/>
  <c r="BX450" i="19" s="1"/>
  <c r="BH442" i="19"/>
  <c r="BM603" i="19"/>
  <c r="BM595" i="19"/>
  <c r="BM587" i="19"/>
  <c r="BM579" i="19"/>
  <c r="BM567" i="19"/>
  <c r="BM559" i="19"/>
  <c r="BM551" i="19"/>
  <c r="BM543" i="19"/>
  <c r="BM535" i="19"/>
  <c r="BM527" i="19"/>
  <c r="BM519" i="19"/>
  <c r="BM515" i="19"/>
  <c r="BM507" i="19"/>
  <c r="BM499" i="19"/>
  <c r="BM491" i="19"/>
  <c r="BM483" i="19"/>
  <c r="BM464" i="19"/>
  <c r="BM452" i="19"/>
  <c r="BM444" i="19"/>
  <c r="BM602" i="19"/>
  <c r="BM594" i="19"/>
  <c r="BM586" i="19"/>
  <c r="BM600" i="19"/>
  <c r="BM592" i="19"/>
  <c r="BM599" i="19"/>
  <c r="BM591" i="19"/>
  <c r="BM583" i="19"/>
  <c r="BM571" i="19"/>
  <c r="BM563" i="19"/>
  <c r="BM555" i="19"/>
  <c r="BM547" i="19"/>
  <c r="BM539" i="19"/>
  <c r="BM531" i="19"/>
  <c r="BM523" i="19"/>
  <c r="BM575" i="19"/>
  <c r="BM511" i="19"/>
  <c r="BM503" i="19"/>
  <c r="BM495" i="19"/>
  <c r="BM487" i="19"/>
  <c r="BM479" i="19"/>
  <c r="BM460" i="19"/>
  <c r="BM448" i="19"/>
  <c r="BM598" i="19"/>
  <c r="BM590" i="19"/>
  <c r="BM582" i="19"/>
  <c r="BM596" i="19"/>
  <c r="BM588" i="19"/>
  <c r="BM581" i="19"/>
  <c r="BM566" i="19"/>
  <c r="BM556" i="19"/>
  <c r="BM545" i="19"/>
  <c r="BM534" i="19"/>
  <c r="BM524" i="19"/>
  <c r="BM517" i="19"/>
  <c r="BM506" i="19"/>
  <c r="BM496" i="19"/>
  <c r="BM485" i="19"/>
  <c r="BM463" i="19"/>
  <c r="BM449" i="19"/>
  <c r="BM471" i="19"/>
  <c r="BM476" i="19"/>
  <c r="BM558" i="19"/>
  <c r="BM537" i="19"/>
  <c r="BM580" i="19"/>
  <c r="BM565" i="19"/>
  <c r="BM554" i="19"/>
  <c r="BM544" i="19"/>
  <c r="BM533" i="19"/>
  <c r="BM522" i="19"/>
  <c r="BM516" i="19"/>
  <c r="BM505" i="19"/>
  <c r="BM494" i="19"/>
  <c r="BM484" i="19"/>
  <c r="BM462" i="19"/>
  <c r="BM447" i="19"/>
  <c r="BM469" i="19"/>
  <c r="BM474" i="19"/>
  <c r="BM601" i="19"/>
  <c r="BM578" i="19"/>
  <c r="BM564" i="19"/>
  <c r="BM553" i="19"/>
  <c r="BM542" i="19"/>
  <c r="BM532" i="19"/>
  <c r="BM521" i="19"/>
  <c r="BM514" i="19"/>
  <c r="BM504" i="19"/>
  <c r="BM493" i="19"/>
  <c r="BM482" i="19"/>
  <c r="BM461" i="19"/>
  <c r="BM446" i="19"/>
  <c r="BM456" i="19"/>
  <c r="BM472" i="19"/>
  <c r="BM572" i="19"/>
  <c r="BM597" i="19"/>
  <c r="BM577" i="19"/>
  <c r="BM562" i="19"/>
  <c r="BM552" i="19"/>
  <c r="BM541" i="19"/>
  <c r="BM530" i="19"/>
  <c r="BM520" i="19"/>
  <c r="BM513" i="19"/>
  <c r="BM502" i="19"/>
  <c r="BM492" i="19"/>
  <c r="BM481" i="19"/>
  <c r="BM459" i="19"/>
  <c r="BM445" i="19"/>
  <c r="BM455" i="19"/>
  <c r="BM470" i="19"/>
  <c r="BM589" i="19"/>
  <c r="BM560" i="19"/>
  <c r="BM538" i="19"/>
  <c r="BM510" i="19"/>
  <c r="BM489" i="19"/>
  <c r="BM457" i="19"/>
  <c r="BM453" i="19"/>
  <c r="BM569" i="19"/>
  <c r="BM593" i="19"/>
  <c r="BM574" i="19"/>
  <c r="BM561" i="19"/>
  <c r="BM550" i="19"/>
  <c r="BM540" i="19"/>
  <c r="BM529" i="19"/>
  <c r="BM518" i="19"/>
  <c r="BM512" i="19"/>
  <c r="BM501" i="19"/>
  <c r="BM490" i="19"/>
  <c r="BM480" i="19"/>
  <c r="BM458" i="19"/>
  <c r="BM443" i="19"/>
  <c r="BM454" i="19"/>
  <c r="BM468" i="19"/>
  <c r="BM570" i="19"/>
  <c r="BM549" i="19"/>
  <c r="BM528" i="19"/>
  <c r="BM500" i="19"/>
  <c r="BM467" i="19"/>
  <c r="BM477" i="19"/>
  <c r="BM585" i="19"/>
  <c r="BM548" i="19"/>
  <c r="BM526" i="19"/>
  <c r="BM584" i="19"/>
  <c r="BM568" i="19"/>
  <c r="BM557" i="19"/>
  <c r="BM546" i="19"/>
  <c r="BM536" i="19"/>
  <c r="BM525" i="19"/>
  <c r="BM573" i="19"/>
  <c r="BM508" i="19"/>
  <c r="BM497" i="19"/>
  <c r="BM486" i="19"/>
  <c r="BM465" i="19"/>
  <c r="BM450" i="19"/>
  <c r="BM473" i="19"/>
  <c r="BM478" i="19"/>
  <c r="BM475" i="19"/>
  <c r="BM442" i="19"/>
  <c r="BM576" i="19"/>
  <c r="BM509" i="19"/>
  <c r="BM498" i="19"/>
  <c r="BM488" i="19"/>
  <c r="BM466" i="19"/>
  <c r="BM451" i="19"/>
  <c r="CV464" i="10"/>
  <c r="CC437" i="10"/>
  <c r="CC440" i="10" s="1"/>
  <c r="D38" i="19"/>
  <c r="C37" i="19"/>
  <c r="BM457" i="10"/>
  <c r="BN458" i="10"/>
  <c r="V18" i="10"/>
  <c r="U17" i="10"/>
  <c r="C23" i="10"/>
  <c r="D24" i="10"/>
  <c r="H31" i="10"/>
  <c r="G30" i="10"/>
  <c r="BF29" i="10" l="1"/>
  <c r="W60" i="10"/>
  <c r="B20" i="23" s="1"/>
  <c r="B19" i="23"/>
  <c r="AV98" i="10"/>
  <c r="AV209" i="10"/>
  <c r="AV69" i="10"/>
  <c r="AV353" i="10"/>
  <c r="AV151" i="10"/>
  <c r="AV104" i="10"/>
  <c r="AV65" i="10"/>
  <c r="AV272" i="10"/>
  <c r="AV44" i="10"/>
  <c r="AV75" i="10"/>
  <c r="AV351" i="10"/>
  <c r="AV374" i="10"/>
  <c r="AV181" i="10"/>
  <c r="AV227" i="10"/>
  <c r="AV92" i="10"/>
  <c r="AV344" i="10"/>
  <c r="AV41" i="10"/>
  <c r="AV29" i="10"/>
  <c r="AV26" i="10"/>
  <c r="AV72" i="10"/>
  <c r="AV312" i="10"/>
  <c r="AV219" i="10"/>
  <c r="AV315" i="10"/>
  <c r="AV252" i="10"/>
  <c r="AV214" i="10"/>
  <c r="AV84" i="10"/>
  <c r="AV56" i="10"/>
  <c r="AV342" i="10"/>
  <c r="AV270" i="10"/>
  <c r="AV349" i="10"/>
  <c r="AV133" i="10"/>
  <c r="AV89" i="10"/>
  <c r="AV213" i="10"/>
  <c r="AV363" i="10"/>
  <c r="AV330" i="10"/>
  <c r="AV332" i="10"/>
  <c r="AV110" i="10"/>
  <c r="AV203" i="10"/>
  <c r="Y13" i="10"/>
  <c r="AV335" i="10"/>
  <c r="AV85" i="10"/>
  <c r="AV107" i="10"/>
  <c r="AV32" i="10"/>
  <c r="AV66" i="10"/>
  <c r="AV223" i="10"/>
  <c r="AV320" i="10"/>
  <c r="AV192" i="10"/>
  <c r="AV88" i="10"/>
  <c r="AV22" i="10"/>
  <c r="AV38" i="10"/>
  <c r="AV112" i="10"/>
  <c r="AV105" i="10"/>
  <c r="AV314" i="10"/>
  <c r="AV33" i="10"/>
  <c r="AV263" i="10"/>
  <c r="AV132" i="10"/>
  <c r="AV310" i="10"/>
  <c r="AV334" i="10"/>
  <c r="AV114" i="10"/>
  <c r="AV109" i="10"/>
  <c r="AV381" i="10"/>
  <c r="AV197" i="10"/>
  <c r="AV337" i="10"/>
  <c r="AV153" i="10"/>
  <c r="BX35" i="10"/>
  <c r="BX39" i="10" s="1"/>
  <c r="B9" i="23"/>
  <c r="AV96" i="10"/>
  <c r="AV87" i="10"/>
  <c r="AV149" i="10"/>
  <c r="AV302" i="10"/>
  <c r="AV248" i="10"/>
  <c r="AV67" i="10"/>
  <c r="AV83" i="10"/>
  <c r="AV266" i="10"/>
  <c r="AV63" i="10"/>
  <c r="AV70" i="10"/>
  <c r="AV287" i="10"/>
  <c r="AV259" i="10"/>
  <c r="AV126" i="10"/>
  <c r="AV169" i="10"/>
  <c r="AV168" i="10"/>
  <c r="AV226" i="10"/>
  <c r="AV250" i="10"/>
  <c r="AV125" i="10"/>
  <c r="AV307" i="10"/>
  <c r="AV156" i="10"/>
  <c r="AV271" i="10"/>
  <c r="AV301" i="10"/>
  <c r="AV182" i="10"/>
  <c r="AV159" i="10"/>
  <c r="AV357" i="10"/>
  <c r="AV331" i="10"/>
  <c r="AV155" i="10"/>
  <c r="AV145" i="10"/>
  <c r="AV289" i="10"/>
  <c r="AV59" i="10"/>
  <c r="AV386" i="10"/>
  <c r="AV64" i="10"/>
  <c r="AV170" i="10"/>
  <c r="AV141" i="10"/>
  <c r="AV290" i="10"/>
  <c r="AV350" i="10"/>
  <c r="AV115" i="10"/>
  <c r="AV356" i="10"/>
  <c r="AV384" i="10"/>
  <c r="AV103" i="10"/>
  <c r="AV338" i="10"/>
  <c r="AV71" i="10"/>
  <c r="AV352" i="10"/>
  <c r="AV118" i="10"/>
  <c r="AV216" i="10"/>
  <c r="AV325" i="10"/>
  <c r="AV267" i="10"/>
  <c r="AV79" i="10"/>
  <c r="AV81" i="10"/>
  <c r="AV372" i="10"/>
  <c r="AV147" i="10"/>
  <c r="AV322" i="10"/>
  <c r="AV222" i="10"/>
  <c r="AV134" i="10"/>
  <c r="AV144" i="10"/>
  <c r="AV127" i="10"/>
  <c r="AV341" i="10"/>
  <c r="AV193" i="10"/>
  <c r="AV292" i="10"/>
  <c r="AV186" i="10"/>
  <c r="AV361" i="10"/>
  <c r="Y8" i="10"/>
  <c r="AV288" i="10"/>
  <c r="AV86" i="10"/>
  <c r="AV152" i="10"/>
  <c r="AV293" i="10"/>
  <c r="AV46" i="10"/>
  <c r="AV178" i="10"/>
  <c r="AV212" i="10"/>
  <c r="AV308" i="10"/>
  <c r="AV235" i="10"/>
  <c r="AV313" i="10"/>
  <c r="AV224" i="10"/>
  <c r="AV373" i="10"/>
  <c r="AV368" i="10"/>
  <c r="AV198" i="10"/>
  <c r="AV277" i="10"/>
  <c r="AV195" i="10"/>
  <c r="AV375" i="10"/>
  <c r="AV111" i="10"/>
  <c r="AV122" i="10"/>
  <c r="AV297" i="10"/>
  <c r="AV190" i="10"/>
  <c r="AV275" i="10"/>
  <c r="AV163" i="10"/>
  <c r="AV120" i="10"/>
  <c r="AV376" i="10"/>
  <c r="AV42" i="10"/>
  <c r="AV146" i="10"/>
  <c r="AV148" i="10"/>
  <c r="AV327" i="10"/>
  <c r="AV231" i="10"/>
  <c r="AV249" i="10"/>
  <c r="AV173" i="10"/>
  <c r="AV347" i="10"/>
  <c r="AV291" i="10"/>
  <c r="AV123" i="10"/>
  <c r="AV360" i="10"/>
  <c r="AV196" i="10"/>
  <c r="AV247" i="10"/>
  <c r="AV157" i="10"/>
  <c r="AV217" i="10"/>
  <c r="AV380" i="10"/>
  <c r="AV189" i="10"/>
  <c r="AV339" i="10"/>
  <c r="AV150" i="10"/>
  <c r="AV117" i="10"/>
  <c r="AV366" i="10"/>
  <c r="AV261" i="10"/>
  <c r="AV299" i="10"/>
  <c r="AV35" i="10"/>
  <c r="AV82" i="10"/>
  <c r="AV139" i="10"/>
  <c r="AV298" i="10"/>
  <c r="AV340" i="10"/>
  <c r="AV74" i="10"/>
  <c r="AV304" i="10"/>
  <c r="AV205" i="10"/>
  <c r="AV323" i="10"/>
  <c r="AV354" i="10"/>
  <c r="AV364" i="10"/>
  <c r="AV255" i="10"/>
  <c r="AV221" i="10"/>
  <c r="AV326" i="10"/>
  <c r="AV234" i="10"/>
  <c r="AV328" i="10"/>
  <c r="AV51" i="10"/>
  <c r="AV95" i="10"/>
  <c r="AV34" i="10"/>
  <c r="AV137" i="10"/>
  <c r="AV230" i="10"/>
  <c r="AV165" i="10"/>
  <c r="AV382" i="10"/>
  <c r="AV245" i="10"/>
  <c r="AV119" i="10"/>
  <c r="AV225" i="10"/>
  <c r="AV164" i="10"/>
  <c r="AV369" i="10"/>
  <c r="AV260" i="10"/>
  <c r="AV37" i="10"/>
  <c r="AV365" i="10"/>
  <c r="AV160" i="10"/>
  <c r="AV243" i="10"/>
  <c r="AV154" i="10"/>
  <c r="AV121" i="10"/>
  <c r="AV370" i="10"/>
  <c r="AV265" i="10"/>
  <c r="AV303" i="10"/>
  <c r="AV39" i="10"/>
  <c r="AV180" i="10"/>
  <c r="AV385" i="10"/>
  <c r="AV276" i="10"/>
  <c r="AV53" i="10"/>
  <c r="AV191" i="10"/>
  <c r="AV176" i="10"/>
  <c r="AV68" i="10"/>
  <c r="AV258" i="10"/>
  <c r="AV300" i="10"/>
  <c r="AV30" i="10"/>
  <c r="AV78" i="10"/>
  <c r="AV285" i="10"/>
  <c r="AV106" i="10"/>
  <c r="AV283" i="10"/>
  <c r="AV93" i="10"/>
  <c r="AV358" i="10"/>
  <c r="AV135" i="10"/>
  <c r="AV204" i="10"/>
  <c r="AV166" i="10"/>
  <c r="AV101" i="10"/>
  <c r="AV318" i="10"/>
  <c r="AV296" i="10"/>
  <c r="AV194" i="10"/>
  <c r="AV161" i="10"/>
  <c r="AV100" i="10"/>
  <c r="AV305" i="10"/>
  <c r="AV343" i="10"/>
  <c r="AV48" i="10"/>
  <c r="AV371" i="10"/>
  <c r="AV278" i="10"/>
  <c r="AV40" i="10"/>
  <c r="AV90" i="10"/>
  <c r="AV171" i="10"/>
  <c r="AV306" i="10"/>
  <c r="AV348" i="10"/>
  <c r="AV239" i="10"/>
  <c r="AV244" i="10"/>
  <c r="AV76" i="10"/>
  <c r="AV94" i="10"/>
  <c r="AV80" i="10"/>
  <c r="AV27" i="10"/>
  <c r="AV377" i="10"/>
  <c r="AV268" i="10"/>
  <c r="AV45" i="10"/>
  <c r="AV142" i="10"/>
  <c r="AV336" i="10"/>
  <c r="AV201" i="10"/>
  <c r="AV251" i="10"/>
  <c r="AV77" i="10"/>
  <c r="AV262" i="10"/>
  <c r="AV202" i="10"/>
  <c r="AV172" i="10"/>
  <c r="AV102" i="10"/>
  <c r="AV207" i="10"/>
  <c r="AV286" i="10"/>
  <c r="AV264" i="10"/>
  <c r="AV162" i="10"/>
  <c r="AV129" i="10"/>
  <c r="AV378" i="10"/>
  <c r="AV273" i="10"/>
  <c r="AV311" i="10"/>
  <c r="AV47" i="10"/>
  <c r="AV54" i="10"/>
  <c r="AV333" i="10"/>
  <c r="AV43" i="10"/>
  <c r="AV175" i="10"/>
  <c r="AV220" i="10"/>
  <c r="AV274" i="10"/>
  <c r="AV316" i="10"/>
  <c r="AV50" i="10"/>
  <c r="AV246" i="10"/>
  <c r="AV167" i="10"/>
  <c r="AV91" i="10"/>
  <c r="AV184" i="10"/>
  <c r="AV238" i="10"/>
  <c r="AV280" i="10"/>
  <c r="AV57" i="10"/>
  <c r="AV210" i="10"/>
  <c r="AV177" i="10"/>
  <c r="AV116" i="10"/>
  <c r="AV321" i="10"/>
  <c r="AV359" i="10"/>
  <c r="AV28" i="10"/>
  <c r="AV183" i="10"/>
  <c r="AV294" i="10"/>
  <c r="AV131" i="10"/>
  <c r="AV345" i="10"/>
  <c r="AV383" i="10"/>
  <c r="AV60" i="10"/>
  <c r="AV143" i="10"/>
  <c r="AV355" i="10"/>
  <c r="AV236" i="10"/>
  <c r="AV73" i="10"/>
  <c r="AV206" i="10"/>
  <c r="AV317" i="10"/>
  <c r="AV138" i="10"/>
  <c r="AV108" i="10"/>
  <c r="AV211" i="10"/>
  <c r="AV232" i="10"/>
  <c r="AV254" i="10"/>
  <c r="AV379" i="10"/>
  <c r="AV130" i="10"/>
  <c r="AV97" i="10"/>
  <c r="AV346" i="10"/>
  <c r="AV241" i="10"/>
  <c r="AV279" i="10"/>
  <c r="AV158" i="10"/>
  <c r="AV269" i="10"/>
  <c r="AV179" i="10"/>
  <c r="AV99" i="10"/>
  <c r="AV188" i="10"/>
  <c r="AV242" i="10"/>
  <c r="AV284" i="10"/>
  <c r="AV61" i="10"/>
  <c r="AT19" i="10"/>
  <c r="AQ20" i="10" s="1"/>
  <c r="AQ23" i="10" s="1"/>
  <c r="AV113" i="10"/>
  <c r="AV362" i="10"/>
  <c r="AV257" i="10"/>
  <c r="AV295" i="10"/>
  <c r="AV31" i="10"/>
  <c r="AV174" i="10"/>
  <c r="AV253" i="10"/>
  <c r="AV140" i="10"/>
  <c r="AV281" i="10"/>
  <c r="AV319" i="10"/>
  <c r="AV55" i="10"/>
  <c r="AV208" i="10"/>
  <c r="AV49" i="10"/>
  <c r="AV200" i="10"/>
  <c r="AV52" i="10"/>
  <c r="AV237" i="10"/>
  <c r="AV240" i="10"/>
  <c r="AV233" i="10"/>
  <c r="AV215" i="10"/>
  <c r="AV229" i="10"/>
  <c r="AV136" i="10"/>
  <c r="AV309" i="10"/>
  <c r="AV62" i="10"/>
  <c r="AV199" i="10"/>
  <c r="AV228" i="10"/>
  <c r="AV282" i="10"/>
  <c r="AV324" i="10"/>
  <c r="AV58" i="10"/>
  <c r="AV128" i="10"/>
  <c r="AV187" i="10"/>
  <c r="AV256" i="10"/>
  <c r="AV218" i="10"/>
  <c r="AV185" i="10"/>
  <c r="AV124" i="10"/>
  <c r="AV329" i="10"/>
  <c r="AV367" i="10"/>
  <c r="BF358" i="19"/>
  <c r="BF112" i="19"/>
  <c r="BF357" i="19"/>
  <c r="BF370" i="19"/>
  <c r="BF83" i="19"/>
  <c r="BF371" i="19"/>
  <c r="BF212" i="19"/>
  <c r="BF92" i="19"/>
  <c r="BF200" i="19"/>
  <c r="BF180" i="19"/>
  <c r="BF148" i="19"/>
  <c r="BF342" i="19"/>
  <c r="BF182" i="19"/>
  <c r="BF59" i="19"/>
  <c r="BF285" i="19"/>
  <c r="BF259" i="19"/>
  <c r="BF188" i="19"/>
  <c r="BF372" i="19"/>
  <c r="BF113" i="19"/>
  <c r="BF241" i="19"/>
  <c r="BF307" i="19"/>
  <c r="BF330" i="19"/>
  <c r="BF185" i="19"/>
  <c r="BF360" i="19"/>
  <c r="BF109" i="19"/>
  <c r="BF207" i="19"/>
  <c r="BF303" i="19"/>
  <c r="BF274" i="19"/>
  <c r="BF102" i="19"/>
  <c r="BF229" i="19"/>
  <c r="BF366" i="19"/>
  <c r="BF26" i="19"/>
  <c r="BF230" i="19"/>
  <c r="BF123" i="19"/>
  <c r="BF135" i="19"/>
  <c r="BF51" i="19"/>
  <c r="BF305" i="19"/>
  <c r="BF186" i="19"/>
  <c r="BF71" i="19"/>
  <c r="BF264" i="19"/>
  <c r="BF136" i="19"/>
  <c r="BF379" i="19"/>
  <c r="BF236" i="19"/>
  <c r="BF127" i="19"/>
  <c r="BF270" i="19"/>
  <c r="BF140" i="19"/>
  <c r="BF369" i="19"/>
  <c r="BF222" i="19"/>
  <c r="BF121" i="19"/>
  <c r="BF340" i="19"/>
  <c r="BF223" i="19"/>
  <c r="BF44" i="19"/>
  <c r="BF361" i="19"/>
  <c r="BF233" i="19"/>
  <c r="BF32" i="19"/>
  <c r="BE381" i="19"/>
  <c r="BE347" i="19"/>
  <c r="BE315" i="19"/>
  <c r="BE288" i="19"/>
  <c r="BE256" i="19"/>
  <c r="BE212" i="19"/>
  <c r="BE205" i="19"/>
  <c r="BE155" i="19"/>
  <c r="BE128" i="19"/>
  <c r="BE96" i="19"/>
  <c r="BE64" i="19"/>
  <c r="BE32" i="19"/>
  <c r="BE359" i="19"/>
  <c r="BE326" i="19"/>
  <c r="BE299" i="19"/>
  <c r="BE267" i="19"/>
  <c r="BE233" i="19"/>
  <c r="BE228" i="19"/>
  <c r="BE166" i="19"/>
  <c r="BE135" i="19"/>
  <c r="BE103" i="19"/>
  <c r="BE71" i="19"/>
  <c r="BE28" i="19"/>
  <c r="BE385" i="19"/>
  <c r="BE354" i="19"/>
  <c r="BE321" i="19"/>
  <c r="BE290" i="19"/>
  <c r="BE258" i="19"/>
  <c r="BE216" i="19"/>
  <c r="BE201" i="19"/>
  <c r="BE157" i="19"/>
  <c r="BE130" i="19"/>
  <c r="BE98" i="19"/>
  <c r="BE66" i="19"/>
  <c r="BE50" i="19"/>
  <c r="BE361" i="19"/>
  <c r="BE332" i="19"/>
  <c r="BE301" i="19"/>
  <c r="BE269" i="19"/>
  <c r="BE237" i="19"/>
  <c r="BE223" i="19"/>
  <c r="BE164" i="19"/>
  <c r="BF278" i="19"/>
  <c r="BF78" i="19"/>
  <c r="BF272" i="19"/>
  <c r="BF159" i="19"/>
  <c r="BF350" i="19"/>
  <c r="BF160" i="19"/>
  <c r="BF329" i="19"/>
  <c r="BF34" i="19"/>
  <c r="BF162" i="19"/>
  <c r="BF275" i="19"/>
  <c r="BF362" i="19"/>
  <c r="BF152" i="19"/>
  <c r="BF325" i="19"/>
  <c r="BF95" i="19"/>
  <c r="BF174" i="19"/>
  <c r="BF271" i="19"/>
  <c r="BF232" i="19"/>
  <c r="BF50" i="19"/>
  <c r="BF209" i="19"/>
  <c r="BF292" i="19"/>
  <c r="BF66" i="19"/>
  <c r="BF218" i="19"/>
  <c r="BF119" i="19"/>
  <c r="BF36" i="19"/>
  <c r="BF61" i="19"/>
  <c r="BF289" i="19"/>
  <c r="BF163" i="19"/>
  <c r="BF375" i="19"/>
  <c r="BF227" i="19"/>
  <c r="BF120" i="19"/>
  <c r="BF363" i="19"/>
  <c r="BF202" i="19"/>
  <c r="BF111" i="19"/>
  <c r="BF254" i="19"/>
  <c r="BF126" i="19"/>
  <c r="BF355" i="19"/>
  <c r="BF235" i="19"/>
  <c r="BF105" i="19"/>
  <c r="BF324" i="19"/>
  <c r="BF253" i="19"/>
  <c r="BF27" i="19"/>
  <c r="BF299" i="19"/>
  <c r="BF178" i="19"/>
  <c r="BF85" i="19"/>
  <c r="BE375" i="19"/>
  <c r="BE343" i="19"/>
  <c r="BE234" i="19"/>
  <c r="BE284" i="19"/>
  <c r="BE252" i="19"/>
  <c r="BE204" i="19"/>
  <c r="BE197" i="19"/>
  <c r="BE151" i="19"/>
  <c r="BE124" i="19"/>
  <c r="BE92" i="19"/>
  <c r="BE60" i="19"/>
  <c r="BE26" i="19"/>
  <c r="BE355" i="19"/>
  <c r="BE322" i="19"/>
  <c r="BE295" i="19"/>
  <c r="BE263" i="19"/>
  <c r="BE226" i="19"/>
  <c r="BE219" i="19"/>
  <c r="BE162" i="19"/>
  <c r="BE131" i="19"/>
  <c r="BE99" i="19"/>
  <c r="BE67" i="19"/>
  <c r="BE53" i="19"/>
  <c r="BE378" i="19"/>
  <c r="BE349" i="19"/>
  <c r="BE317" i="19"/>
  <c r="BE286" i="19"/>
  <c r="BE254" i="19"/>
  <c r="BE208" i="19"/>
  <c r="BE193" i="19"/>
  <c r="BE153" i="19"/>
  <c r="BE126" i="19"/>
  <c r="BE94" i="19"/>
  <c r="BE62" i="19"/>
  <c r="BE34" i="19"/>
  <c r="BE357" i="19"/>
  <c r="BE328" i="19"/>
  <c r="BE297" i="19"/>
  <c r="BE265" i="19"/>
  <c r="BE229" i="19"/>
  <c r="BF239" i="19"/>
  <c r="BF326" i="19"/>
  <c r="BF146" i="19"/>
  <c r="BF328" i="19"/>
  <c r="BF318" i="19"/>
  <c r="BF138" i="19"/>
  <c r="BF301" i="19"/>
  <c r="BF67" i="19"/>
  <c r="BF128" i="19"/>
  <c r="BF374" i="19"/>
  <c r="BF302" i="19"/>
  <c r="BF134" i="19"/>
  <c r="BF297" i="19"/>
  <c r="BF63" i="19"/>
  <c r="BF150" i="19"/>
  <c r="BF384" i="19"/>
  <c r="BF192" i="19"/>
  <c r="BF84" i="19"/>
  <c r="BF191" i="19"/>
  <c r="BF260" i="19"/>
  <c r="BF347" i="19"/>
  <c r="BF205" i="19"/>
  <c r="BF175" i="19"/>
  <c r="BF103" i="19"/>
  <c r="BF77" i="19"/>
  <c r="BF273" i="19"/>
  <c r="BF147" i="19"/>
  <c r="BF352" i="19"/>
  <c r="BF196" i="19"/>
  <c r="BF104" i="19"/>
  <c r="BF339" i="19"/>
  <c r="BF213" i="19"/>
  <c r="BF57" i="19"/>
  <c r="BF208" i="19"/>
  <c r="BF110" i="19"/>
  <c r="BF337" i="19"/>
  <c r="BF201" i="19"/>
  <c r="BF55" i="19"/>
  <c r="BF313" i="19"/>
  <c r="BF237" i="19"/>
  <c r="BF90" i="19"/>
  <c r="BF283" i="19"/>
  <c r="BF165" i="19"/>
  <c r="BF69" i="19"/>
  <c r="BE376" i="19"/>
  <c r="BE339" i="19"/>
  <c r="BE312" i="19"/>
  <c r="BE280" i="19"/>
  <c r="BE248" i="19"/>
  <c r="BE196" i="19"/>
  <c r="BE189" i="19"/>
  <c r="BE147" i="19"/>
  <c r="BE120" i="19"/>
  <c r="BE88" i="19"/>
  <c r="BE39" i="19"/>
  <c r="BE379" i="19"/>
  <c r="BE350" i="19"/>
  <c r="BE318" i="19"/>
  <c r="BE291" i="19"/>
  <c r="BE259" i="19"/>
  <c r="BE218" i="19"/>
  <c r="BE211" i="19"/>
  <c r="BE158" i="19"/>
  <c r="BE127" i="19"/>
  <c r="BE95" i="19"/>
  <c r="BE63" i="19"/>
  <c r="BE42" i="19"/>
  <c r="BE371" i="19"/>
  <c r="BE345" i="19"/>
  <c r="BE313" i="19"/>
  <c r="BE282" i="19"/>
  <c r="BE250" i="19"/>
  <c r="BE200" i="19"/>
  <c r="BE185" i="19"/>
  <c r="BE149" i="19"/>
  <c r="BE122" i="19"/>
  <c r="BE90" i="19"/>
  <c r="BE48" i="19"/>
  <c r="BE383" i="19"/>
  <c r="BE353" i="19"/>
  <c r="BE324" i="19"/>
  <c r="BF106" i="19"/>
  <c r="BF258" i="19"/>
  <c r="BF365" i="19"/>
  <c r="BF199" i="19"/>
  <c r="BF290" i="19"/>
  <c r="BF118" i="19"/>
  <c r="BF269" i="19"/>
  <c r="BF344" i="19"/>
  <c r="BF58" i="19"/>
  <c r="BF334" i="19"/>
  <c r="BF282" i="19"/>
  <c r="BF114" i="19"/>
  <c r="BF265" i="19"/>
  <c r="BF380" i="19"/>
  <c r="BF116" i="19"/>
  <c r="BF359" i="19"/>
  <c r="BF195" i="19"/>
  <c r="BF64" i="19"/>
  <c r="BF155" i="19"/>
  <c r="BF231" i="19"/>
  <c r="BF364" i="19"/>
  <c r="BF183" i="19"/>
  <c r="BF141" i="19"/>
  <c r="BF107" i="19"/>
  <c r="BF38" i="19"/>
  <c r="BF257" i="19"/>
  <c r="BF133" i="19"/>
  <c r="BF336" i="19"/>
  <c r="BF215" i="19"/>
  <c r="BF28" i="19"/>
  <c r="BF323" i="19"/>
  <c r="BF248" i="19"/>
  <c r="BF53" i="19"/>
  <c r="BF219" i="19"/>
  <c r="BF46" i="19"/>
  <c r="BF321" i="19"/>
  <c r="BF242" i="19"/>
  <c r="BF91" i="19"/>
  <c r="BF300" i="19"/>
  <c r="BF177" i="19"/>
  <c r="BF74" i="19"/>
  <c r="BF267" i="19"/>
  <c r="BF149" i="19"/>
  <c r="BF29" i="19"/>
  <c r="BE368" i="19"/>
  <c r="BE335" i="19"/>
  <c r="BE308" i="19"/>
  <c r="BE276" i="19"/>
  <c r="BE244" i="19"/>
  <c r="BE188" i="19"/>
  <c r="BE181" i="19"/>
  <c r="BE143" i="19"/>
  <c r="BE116" i="19"/>
  <c r="BE84" i="19"/>
  <c r="BE30" i="19"/>
  <c r="BE373" i="19"/>
  <c r="BE346" i="19"/>
  <c r="BE314" i="19"/>
  <c r="BE287" i="19"/>
  <c r="BE255" i="19"/>
  <c r="BE210" i="19"/>
  <c r="BE203" i="19"/>
  <c r="BE154" i="19"/>
  <c r="BE123" i="19"/>
  <c r="BE91" i="19"/>
  <c r="BE49" i="19"/>
  <c r="BE27" i="19"/>
  <c r="BE382" i="19"/>
  <c r="BE341" i="19"/>
  <c r="BE310" i="19"/>
  <c r="BE278" i="19"/>
  <c r="BE246" i="19"/>
  <c r="BE192" i="19"/>
  <c r="BE177" i="19"/>
  <c r="BE145" i="19"/>
  <c r="BE118" i="19"/>
  <c r="BE86" i="19"/>
  <c r="BE37" i="19"/>
  <c r="BE377" i="19"/>
  <c r="BE352" i="19"/>
  <c r="BE320" i="19"/>
  <c r="BE289" i="19"/>
  <c r="BE257" i="19"/>
  <c r="BE214" i="19"/>
  <c r="BE199" i="19"/>
  <c r="BF383" i="19"/>
  <c r="BF168" i="19"/>
  <c r="BF298" i="19"/>
  <c r="BF41" i="19"/>
  <c r="BF266" i="19"/>
  <c r="BF56" i="19"/>
  <c r="BF206" i="19"/>
  <c r="BF354" i="19"/>
  <c r="BF94" i="19"/>
  <c r="BF306" i="19"/>
  <c r="BF262" i="19"/>
  <c r="BF97" i="19"/>
  <c r="BF198" i="19"/>
  <c r="BF332" i="19"/>
  <c r="BF54" i="19"/>
  <c r="BF338" i="19"/>
  <c r="BF179" i="19"/>
  <c r="BF377" i="19"/>
  <c r="BF125" i="19"/>
  <c r="BF245" i="19"/>
  <c r="BF316" i="19"/>
  <c r="BF52" i="19"/>
  <c r="BF203" i="19"/>
  <c r="BF351" i="19"/>
  <c r="BF224" i="19"/>
  <c r="BF31" i="19"/>
  <c r="BF250" i="19"/>
  <c r="BF288" i="19"/>
  <c r="BF62" i="19"/>
  <c r="BF378" i="19"/>
  <c r="BF216" i="19"/>
  <c r="BF96" i="19"/>
  <c r="BF246" i="19"/>
  <c r="BF308" i="19"/>
  <c r="BF82" i="19"/>
  <c r="BF322" i="19"/>
  <c r="BF164" i="19"/>
  <c r="BF341" i="19"/>
  <c r="BF45" i="19"/>
  <c r="BF166" i="19"/>
  <c r="BF255" i="19"/>
  <c r="BF240" i="19"/>
  <c r="BF172" i="19"/>
  <c r="BF89" i="19"/>
  <c r="BF349" i="19"/>
  <c r="BF225" i="19"/>
  <c r="BF101" i="19"/>
  <c r="BF312" i="19"/>
  <c r="BF187" i="19"/>
  <c r="BF86" i="19"/>
  <c r="BF295" i="19"/>
  <c r="BF189" i="19"/>
  <c r="BF81" i="19"/>
  <c r="BF184" i="19"/>
  <c r="BF88" i="19"/>
  <c r="BF293" i="19"/>
  <c r="BF167" i="19"/>
  <c r="BF47" i="19"/>
  <c r="BF268" i="19"/>
  <c r="BF142" i="19"/>
  <c r="BF368" i="19"/>
  <c r="BF210" i="19"/>
  <c r="BF115" i="19"/>
  <c r="BF304" i="19"/>
  <c r="BF217" i="19"/>
  <c r="BF68" i="19"/>
  <c r="BF291" i="19"/>
  <c r="BF247" i="19"/>
  <c r="BF60" i="19"/>
  <c r="BF143" i="19"/>
  <c r="BF234" i="19"/>
  <c r="BF335" i="19"/>
  <c r="BF346" i="19"/>
  <c r="BF243" i="19"/>
  <c r="BF37" i="19"/>
  <c r="BF139" i="19"/>
  <c r="BF220" i="19"/>
  <c r="BF331" i="19"/>
  <c r="BF294" i="19"/>
  <c r="BF122" i="19"/>
  <c r="BF281" i="19"/>
  <c r="BF348" i="19"/>
  <c r="BF100" i="19"/>
  <c r="BF194" i="19"/>
  <c r="BF157" i="19"/>
  <c r="BF43" i="19"/>
  <c r="BF93" i="19"/>
  <c r="BF317" i="19"/>
  <c r="BF238" i="19"/>
  <c r="BF87" i="19"/>
  <c r="BF280" i="19"/>
  <c r="BF154" i="19"/>
  <c r="BF30" i="19"/>
  <c r="BF263" i="19"/>
  <c r="BF145" i="19"/>
  <c r="BF286" i="19"/>
  <c r="BF156" i="19"/>
  <c r="BF48" i="19"/>
  <c r="BF261" i="19"/>
  <c r="BF137" i="19"/>
  <c r="BF356" i="19"/>
  <c r="BF204" i="19"/>
  <c r="BF108" i="19"/>
  <c r="BF327" i="19"/>
  <c r="BF252" i="19"/>
  <c r="BF98" i="19"/>
  <c r="BE351" i="19"/>
  <c r="BE319" i="19"/>
  <c r="BE292" i="19"/>
  <c r="BE260" i="19"/>
  <c r="BE220" i="19"/>
  <c r="BE213" i="19"/>
  <c r="BE159" i="19"/>
  <c r="BE132" i="19"/>
  <c r="BE100" i="19"/>
  <c r="BE68" i="19"/>
  <c r="BE54" i="19"/>
  <c r="BE363" i="19"/>
  <c r="BE330" i="19"/>
  <c r="BE303" i="19"/>
  <c r="BE271" i="19"/>
  <c r="BE239" i="19"/>
  <c r="BE178" i="19"/>
  <c r="BE170" i="19"/>
  <c r="BE174" i="19"/>
  <c r="BE107" i="19"/>
  <c r="BE75" i="19"/>
  <c r="BE46" i="19"/>
  <c r="BE25" i="19"/>
  <c r="BE358" i="19"/>
  <c r="BE325" i="19"/>
  <c r="BF129" i="19"/>
  <c r="BF373" i="19"/>
  <c r="BF144" i="19"/>
  <c r="BF197" i="19"/>
  <c r="BF117" i="19"/>
  <c r="BF311" i="19"/>
  <c r="BF35" i="19"/>
  <c r="BF284" i="19"/>
  <c r="BF131" i="19"/>
  <c r="BE327" i="19"/>
  <c r="BE240" i="19"/>
  <c r="BE163" i="19"/>
  <c r="BE76" i="19"/>
  <c r="BE342" i="19"/>
  <c r="BE275" i="19"/>
  <c r="BE187" i="19"/>
  <c r="BE87" i="19"/>
  <c r="BE31" i="19"/>
  <c r="BE302" i="19"/>
  <c r="BE238" i="19"/>
  <c r="BE169" i="19"/>
  <c r="BE110" i="19"/>
  <c r="BE45" i="19"/>
  <c r="BE344" i="19"/>
  <c r="BE285" i="19"/>
  <c r="BE241" i="19"/>
  <c r="BE191" i="19"/>
  <c r="BE144" i="19"/>
  <c r="BE113" i="19"/>
  <c r="BE81" i="19"/>
  <c r="BE44" i="19"/>
  <c r="BE365" i="19"/>
  <c r="BE47" i="19"/>
  <c r="BE242" i="19"/>
  <c r="BE58" i="19"/>
  <c r="BE245" i="19"/>
  <c r="BE148" i="19"/>
  <c r="BE85" i="19"/>
  <c r="BF345" i="19"/>
  <c r="BF367" i="19"/>
  <c r="BF353" i="19"/>
  <c r="BF153" i="19"/>
  <c r="BF42" i="19"/>
  <c r="BF279" i="19"/>
  <c r="BF72" i="19"/>
  <c r="BF315" i="19"/>
  <c r="BF99" i="19"/>
  <c r="BE323" i="19"/>
  <c r="BE235" i="19"/>
  <c r="BE139" i="19"/>
  <c r="BE72" i="19"/>
  <c r="BE338" i="19"/>
  <c r="BE251" i="19"/>
  <c r="BE179" i="19"/>
  <c r="BE83" i="19"/>
  <c r="BE372" i="19"/>
  <c r="BE298" i="19"/>
  <c r="BE231" i="19"/>
  <c r="BE165" i="19"/>
  <c r="BE106" i="19"/>
  <c r="BE52" i="19"/>
  <c r="BE340" i="19"/>
  <c r="BE281" i="19"/>
  <c r="BE222" i="19"/>
  <c r="BE183" i="19"/>
  <c r="BE140" i="19"/>
  <c r="BE109" i="19"/>
  <c r="BE77" i="19"/>
  <c r="BE55" i="19"/>
  <c r="BE41" i="19"/>
  <c r="BE206" i="19"/>
  <c r="BE173" i="19"/>
  <c r="BE137" i="19"/>
  <c r="BE105" i="19"/>
  <c r="BE73" i="19"/>
  <c r="BE40" i="19"/>
  <c r="BF276" i="19"/>
  <c r="BE119" i="19"/>
  <c r="BE217" i="19"/>
  <c r="BE74" i="19"/>
  <c r="BE309" i="19"/>
  <c r="BE156" i="19"/>
  <c r="BE93" i="19"/>
  <c r="BF181" i="19"/>
  <c r="BF214" i="19"/>
  <c r="BF251" i="19"/>
  <c r="BF75" i="19"/>
  <c r="BE356" i="19"/>
  <c r="BE171" i="19"/>
  <c r="BE374" i="19"/>
  <c r="BE115" i="19"/>
  <c r="BE329" i="19"/>
  <c r="BE134" i="19"/>
  <c r="BE249" i="19"/>
  <c r="BE89" i="19"/>
  <c r="BE114" i="19"/>
  <c r="BE293" i="19"/>
  <c r="BE207" i="19"/>
  <c r="BE117" i="19"/>
  <c r="BE57" i="19"/>
  <c r="BF130" i="19"/>
  <c r="BF211" i="19"/>
  <c r="BF79" i="19"/>
  <c r="BF40" i="19"/>
  <c r="BF320" i="19"/>
  <c r="BF190" i="19"/>
  <c r="BF309" i="19"/>
  <c r="BF158" i="19"/>
  <c r="BE304" i="19"/>
  <c r="BE227" i="19"/>
  <c r="BE176" i="19"/>
  <c r="BE56" i="19"/>
  <c r="BE334" i="19"/>
  <c r="BE247" i="19"/>
  <c r="BE150" i="19"/>
  <c r="BE79" i="19"/>
  <c r="BE366" i="19"/>
  <c r="BE294" i="19"/>
  <c r="BE224" i="19"/>
  <c r="BE161" i="19"/>
  <c r="BE102" i="19"/>
  <c r="BE336" i="19"/>
  <c r="BE277" i="19"/>
  <c r="BF169" i="19"/>
  <c r="BE152" i="19"/>
  <c r="BF319" i="19"/>
  <c r="BF76" i="19"/>
  <c r="BF132" i="19"/>
  <c r="BF73" i="19"/>
  <c r="BF296" i="19"/>
  <c r="BF161" i="19"/>
  <c r="BF277" i="19"/>
  <c r="BF124" i="19"/>
  <c r="BF49" i="19"/>
  <c r="BE300" i="19"/>
  <c r="BE180" i="19"/>
  <c r="BE136" i="19"/>
  <c r="BE43" i="19"/>
  <c r="BE232" i="19"/>
  <c r="BE243" i="19"/>
  <c r="BE146" i="19"/>
  <c r="BE38" i="19"/>
  <c r="BE362" i="19"/>
  <c r="BE274" i="19"/>
  <c r="BE184" i="19"/>
  <c r="BE141" i="19"/>
  <c r="BE82" i="19"/>
  <c r="BE369" i="19"/>
  <c r="BE316" i="19"/>
  <c r="BE273" i="19"/>
  <c r="BE198" i="19"/>
  <c r="BE168" i="19"/>
  <c r="BE133" i="19"/>
  <c r="BE101" i="19"/>
  <c r="BE69" i="19"/>
  <c r="BE33" i="19"/>
  <c r="BF80" i="19"/>
  <c r="BF333" i="19"/>
  <c r="BF170" i="19"/>
  <c r="BF65" i="19"/>
  <c r="BF151" i="19"/>
  <c r="BF343" i="19"/>
  <c r="BE360" i="19"/>
  <c r="BE272" i="19"/>
  <c r="BE221" i="19"/>
  <c r="BE108" i="19"/>
  <c r="BE384" i="19"/>
  <c r="BE307" i="19"/>
  <c r="BE194" i="19"/>
  <c r="BE59" i="19"/>
  <c r="BE333" i="19"/>
  <c r="BE266" i="19"/>
  <c r="BE138" i="19"/>
  <c r="BE370" i="19"/>
  <c r="BE253" i="19"/>
  <c r="BE182" i="19"/>
  <c r="BE125" i="19"/>
  <c r="BE61" i="19"/>
  <c r="BF376" i="19"/>
  <c r="BF33" i="19"/>
  <c r="BF314" i="19"/>
  <c r="BE268" i="19"/>
  <c r="BE104" i="19"/>
  <c r="BE283" i="19"/>
  <c r="BE186" i="19"/>
  <c r="BE51" i="19"/>
  <c r="BE262" i="19"/>
  <c r="BE209" i="19"/>
  <c r="BE70" i="19"/>
  <c r="BE305" i="19"/>
  <c r="BE215" i="19"/>
  <c r="BE121" i="19"/>
  <c r="BF228" i="19"/>
  <c r="BF171" i="19"/>
  <c r="BF287" i="19"/>
  <c r="BF382" i="19"/>
  <c r="BF249" i="19"/>
  <c r="BF25" i="19"/>
  <c r="BF176" i="19"/>
  <c r="BF39" i="19"/>
  <c r="BE364" i="19"/>
  <c r="BE296" i="19"/>
  <c r="BE230" i="19"/>
  <c r="BE112" i="19"/>
  <c r="BE36" i="19"/>
  <c r="BE311" i="19"/>
  <c r="BE202" i="19"/>
  <c r="BE142" i="19"/>
  <c r="BE29" i="19"/>
  <c r="BE337" i="19"/>
  <c r="BE270" i="19"/>
  <c r="BE225" i="19"/>
  <c r="BE172" i="19"/>
  <c r="BE78" i="19"/>
  <c r="BE380" i="19"/>
  <c r="BE236" i="19"/>
  <c r="BE261" i="19"/>
  <c r="BE190" i="19"/>
  <c r="BE160" i="19"/>
  <c r="BE129" i="19"/>
  <c r="BE97" i="19"/>
  <c r="BE65" i="19"/>
  <c r="BF226" i="19"/>
  <c r="BF256" i="19"/>
  <c r="BF310" i="19"/>
  <c r="BF244" i="19"/>
  <c r="BF193" i="19"/>
  <c r="BF70" i="19"/>
  <c r="BF173" i="19"/>
  <c r="BF381" i="19"/>
  <c r="BF221" i="19"/>
  <c r="BE331" i="19"/>
  <c r="BE264" i="19"/>
  <c r="BE167" i="19"/>
  <c r="BE80" i="19"/>
  <c r="BE367" i="19"/>
  <c r="BE279" i="19"/>
  <c r="BE195" i="19"/>
  <c r="BE111" i="19"/>
  <c r="BE35" i="19"/>
  <c r="BE306" i="19"/>
  <c r="BE175" i="19"/>
  <c r="BE348" i="19"/>
  <c r="CS502" i="10"/>
  <c r="CU502" i="10"/>
  <c r="CA18" i="10"/>
  <c r="CV18" i="10"/>
  <c r="W20" i="19"/>
  <c r="CS39" i="19"/>
  <c r="W17" i="19" s="1"/>
  <c r="CA18" i="19"/>
  <c r="CV18" i="19"/>
  <c r="AR78" i="19"/>
  <c r="AR76" i="19"/>
  <c r="AQ77" i="19"/>
  <c r="BX468" i="10"/>
  <c r="BY468" i="10" s="1"/>
  <c r="BI55" i="19"/>
  <c r="CI25" i="19"/>
  <c r="BN55" i="19"/>
  <c r="CD25" i="19"/>
  <c r="BX501" i="10"/>
  <c r="BY501" i="10" s="1"/>
  <c r="BZ506" i="10" s="1"/>
  <c r="BI55" i="10"/>
  <c r="CD25" i="10"/>
  <c r="CD443" i="10" s="1"/>
  <c r="CI25" i="10"/>
  <c r="BN55" i="10"/>
  <c r="CS23" i="19"/>
  <c r="CS23" i="10"/>
  <c r="BX23" i="10"/>
  <c r="BZ468" i="10"/>
  <c r="CA468" i="10" s="1"/>
  <c r="AR76" i="10"/>
  <c r="AR78" i="10"/>
  <c r="BZ501" i="10"/>
  <c r="BX23" i="19"/>
  <c r="CS35" i="10"/>
  <c r="BX35" i="19"/>
  <c r="BX39" i="19" s="1"/>
  <c r="BF344" i="10"/>
  <c r="BF382" i="10"/>
  <c r="BF41" i="10"/>
  <c r="BF335" i="10"/>
  <c r="BF184" i="10"/>
  <c r="BF160" i="10"/>
  <c r="BF338" i="10"/>
  <c r="BF328" i="10"/>
  <c r="BF220" i="10"/>
  <c r="BF49" i="10"/>
  <c r="BF292" i="10"/>
  <c r="BF343" i="10"/>
  <c r="BF76" i="10"/>
  <c r="BF232" i="10"/>
  <c r="BF368" i="10"/>
  <c r="BF176" i="10"/>
  <c r="BF291" i="10"/>
  <c r="BF342" i="10"/>
  <c r="BF333" i="10"/>
  <c r="BF285" i="10"/>
  <c r="BF75" i="10"/>
  <c r="BF293" i="10"/>
  <c r="BF161" i="10"/>
  <c r="BF369" i="10"/>
  <c r="BF235" i="10"/>
  <c r="BF116" i="10"/>
  <c r="BF151" i="10"/>
  <c r="BF254" i="10"/>
  <c r="BF164" i="10"/>
  <c r="BF163" i="10"/>
  <c r="BF266" i="10"/>
  <c r="BF65" i="10"/>
  <c r="BF207" i="10"/>
  <c r="BF79" i="10"/>
  <c r="BF241" i="10"/>
  <c r="BF162" i="10"/>
  <c r="BF253" i="10"/>
  <c r="BF125" i="10"/>
  <c r="BF190" i="10"/>
  <c r="BF62" i="10"/>
  <c r="BF153" i="10"/>
  <c r="BF234" i="10"/>
  <c r="BF106" i="10"/>
  <c r="BF197" i="10"/>
  <c r="BF69" i="10"/>
  <c r="BE25" i="10"/>
  <c r="BF25" i="10"/>
  <c r="BE380" i="10"/>
  <c r="BE238" i="10"/>
  <c r="BE361" i="10"/>
  <c r="BE231" i="10"/>
  <c r="BE222" i="10"/>
  <c r="BE348" i="10"/>
  <c r="BE110" i="10"/>
  <c r="BE320" i="10"/>
  <c r="BE258" i="10"/>
  <c r="BE106" i="10"/>
  <c r="BE125" i="10"/>
  <c r="BE208" i="10"/>
  <c r="BE385" i="10"/>
  <c r="BE286" i="10"/>
  <c r="BE281" i="10"/>
  <c r="BE364" i="10"/>
  <c r="BE108" i="10"/>
  <c r="BE192" i="10"/>
  <c r="BE39" i="10"/>
  <c r="BE351" i="10"/>
  <c r="BE148" i="10"/>
  <c r="BE276" i="10"/>
  <c r="BE65" i="10"/>
  <c r="BE193" i="10"/>
  <c r="BE321" i="10"/>
  <c r="BE366" i="10"/>
  <c r="BE383" i="10"/>
  <c r="BE102" i="10"/>
  <c r="BE199" i="10"/>
  <c r="BE72" i="10"/>
  <c r="BE200" i="10"/>
  <c r="BE328" i="10"/>
  <c r="BF80" i="10"/>
  <c r="BF376" i="10"/>
  <c r="BF380" i="10"/>
  <c r="BF303" i="10"/>
  <c r="BF377" i="10"/>
  <c r="BF383" i="10"/>
  <c r="BF306" i="10"/>
  <c r="BF296" i="10"/>
  <c r="BF92" i="10"/>
  <c r="BF42" i="10"/>
  <c r="BF276" i="10"/>
  <c r="BF327" i="10"/>
  <c r="BF378" i="10"/>
  <c r="BF136" i="10"/>
  <c r="BF352" i="10"/>
  <c r="BF112" i="10"/>
  <c r="BF275" i="10"/>
  <c r="BF326" i="10"/>
  <c r="BF269" i="10"/>
  <c r="BF132" i="10"/>
  <c r="BF225" i="10"/>
  <c r="BF277" i="10"/>
  <c r="BF298" i="10"/>
  <c r="BF353" i="10"/>
  <c r="BF171" i="10"/>
  <c r="BF52" i="10"/>
  <c r="BF135" i="10"/>
  <c r="BF238" i="10"/>
  <c r="BF100" i="10"/>
  <c r="BF147" i="10"/>
  <c r="BF250" i="10"/>
  <c r="BF264" i="10"/>
  <c r="BF191" i="10"/>
  <c r="BF63" i="10"/>
  <c r="BF177" i="10"/>
  <c r="BF146" i="10"/>
  <c r="BF237" i="10"/>
  <c r="BF109" i="10"/>
  <c r="BF174" i="10"/>
  <c r="BF43" i="10"/>
  <c r="BF137" i="10"/>
  <c r="BF218" i="10"/>
  <c r="BF90" i="10"/>
  <c r="BF181" i="10"/>
  <c r="BF53" i="10"/>
  <c r="BE350" i="10"/>
  <c r="BE170" i="10"/>
  <c r="BE233" i="10"/>
  <c r="BE374" i="10"/>
  <c r="BE252" i="10"/>
  <c r="BE298" i="10"/>
  <c r="BE220" i="10"/>
  <c r="BE130" i="10"/>
  <c r="BE349" i="10"/>
  <c r="BE93" i="10"/>
  <c r="BE176" i="10"/>
  <c r="BE326" i="10"/>
  <c r="BE158" i="10"/>
  <c r="BE249" i="10"/>
  <c r="BE332" i="10"/>
  <c r="BE76" i="10"/>
  <c r="BE160" i="10"/>
  <c r="BE55" i="10"/>
  <c r="BE36" i="10"/>
  <c r="BE164" i="10"/>
  <c r="BE292" i="10"/>
  <c r="BE81" i="10"/>
  <c r="BE209" i="10"/>
  <c r="BE337" i="10"/>
  <c r="BE382" i="10"/>
  <c r="BE82" i="10"/>
  <c r="BE166" i="10"/>
  <c r="BE263" i="10"/>
  <c r="BE88" i="10"/>
  <c r="BE216" i="10"/>
  <c r="BE344" i="10"/>
  <c r="BF267" i="10"/>
  <c r="BF208" i="10"/>
  <c r="BF348" i="10"/>
  <c r="BF365" i="10"/>
  <c r="BF299" i="10"/>
  <c r="BF316" i="10"/>
  <c r="BF172" i="10"/>
  <c r="BF46" i="10"/>
  <c r="BF319" i="10"/>
  <c r="BF104" i="10"/>
  <c r="BF144" i="10"/>
  <c r="BF334" i="10"/>
  <c r="BF372" i="10"/>
  <c r="BF192" i="10"/>
  <c r="BF295" i="10"/>
  <c r="BF346" i="10"/>
  <c r="BF345" i="10"/>
  <c r="BF320" i="10"/>
  <c r="BF371" i="10"/>
  <c r="BF188" i="10"/>
  <c r="BF290" i="10"/>
  <c r="BF329" i="10"/>
  <c r="BF219" i="10"/>
  <c r="BF373" i="10"/>
  <c r="BF251" i="10"/>
  <c r="BF265" i="10"/>
  <c r="BF321" i="10"/>
  <c r="BF36" i="10"/>
  <c r="BF231" i="10"/>
  <c r="BF103" i="10"/>
  <c r="BF118" i="10"/>
  <c r="BF243" i="10"/>
  <c r="BF115" i="10"/>
  <c r="BF166" i="10"/>
  <c r="BF148" i="10"/>
  <c r="BF159" i="10"/>
  <c r="BF262" i="10"/>
  <c r="BF48" i="10"/>
  <c r="BF114" i="10"/>
  <c r="BF205" i="10"/>
  <c r="BF77" i="10"/>
  <c r="BF142" i="10"/>
  <c r="BF233" i="10"/>
  <c r="BF105" i="10"/>
  <c r="BF186" i="10"/>
  <c r="BF58" i="10"/>
  <c r="BF149" i="10"/>
  <c r="BE150" i="10"/>
  <c r="BE297" i="10"/>
  <c r="BE141" i="10"/>
  <c r="BE316" i="10"/>
  <c r="BE26" i="10"/>
  <c r="BE329" i="10"/>
  <c r="BE315" i="10"/>
  <c r="BE301" i="10"/>
  <c r="BE27" i="10"/>
  <c r="BE302" i="10"/>
  <c r="BE285" i="10"/>
  <c r="BE28" i="10"/>
  <c r="BE112" i="10"/>
  <c r="BE70" i="10"/>
  <c r="BE346" i="10"/>
  <c r="BE185" i="10"/>
  <c r="BE268" i="10"/>
  <c r="BE343" i="10"/>
  <c r="BE96" i="10"/>
  <c r="BE183" i="10"/>
  <c r="BE68" i="10"/>
  <c r="BE196" i="10"/>
  <c r="BE324" i="10"/>
  <c r="BE113" i="10"/>
  <c r="BE241" i="10"/>
  <c r="BE58" i="10"/>
  <c r="BE126" i="10"/>
  <c r="BE210" i="10"/>
  <c r="BE294" i="10"/>
  <c r="BE323" i="10"/>
  <c r="BE120" i="10"/>
  <c r="BE248" i="10"/>
  <c r="BE37" i="10"/>
  <c r="BF156" i="10"/>
  <c r="BF350" i="10"/>
  <c r="BF284" i="10"/>
  <c r="BF39" i="10"/>
  <c r="BF364" i="10"/>
  <c r="BF287" i="10"/>
  <c r="BF313" i="10"/>
  <c r="BF379" i="10"/>
  <c r="BF302" i="10"/>
  <c r="BF356" i="10"/>
  <c r="BF128" i="10"/>
  <c r="BF279" i="10"/>
  <c r="BF330" i="10"/>
  <c r="BF281" i="10"/>
  <c r="BF304" i="10"/>
  <c r="BF355" i="10"/>
  <c r="BF124" i="10"/>
  <c r="BF270" i="10"/>
  <c r="BF297" i="10"/>
  <c r="BF155" i="10"/>
  <c r="BF357" i="10"/>
  <c r="BF187" i="10"/>
  <c r="BF216" i="10"/>
  <c r="BF305" i="10"/>
  <c r="BF134" i="10"/>
  <c r="BF215" i="10"/>
  <c r="BF87" i="10"/>
  <c r="BF54" i="10"/>
  <c r="BF227" i="10"/>
  <c r="BF99" i="10"/>
  <c r="BF102" i="10"/>
  <c r="BF84" i="10"/>
  <c r="BF143" i="10"/>
  <c r="BF246" i="10"/>
  <c r="BF226" i="10"/>
  <c r="BF98" i="10"/>
  <c r="BF189" i="10"/>
  <c r="BF61" i="10"/>
  <c r="BF126" i="10"/>
  <c r="BF217" i="10"/>
  <c r="BF89" i="10"/>
  <c r="BF170" i="10"/>
  <c r="BF35" i="10"/>
  <c r="BF133" i="10"/>
  <c r="BE205" i="10"/>
  <c r="BE169" i="10"/>
  <c r="BE352" i="10"/>
  <c r="BE284" i="10"/>
  <c r="BE369" i="10"/>
  <c r="BE265" i="10"/>
  <c r="BE278" i="10"/>
  <c r="BE237" i="10"/>
  <c r="BE342" i="10"/>
  <c r="BE174" i="10"/>
  <c r="BE253" i="10"/>
  <c r="BE336" i="10"/>
  <c r="BE80" i="10"/>
  <c r="BE363" i="10"/>
  <c r="BE218" i="10"/>
  <c r="BE153" i="10"/>
  <c r="BE236" i="10"/>
  <c r="BE103" i="10"/>
  <c r="BE64" i="10"/>
  <c r="BE247" i="10"/>
  <c r="BE84" i="10"/>
  <c r="BE212" i="10"/>
  <c r="BE340" i="10"/>
  <c r="BE129" i="10"/>
  <c r="BE257" i="10"/>
  <c r="BE122" i="10"/>
  <c r="BE190" i="10"/>
  <c r="BE274" i="10"/>
  <c r="BE358" i="10"/>
  <c r="BE339" i="10"/>
  <c r="BE136" i="10"/>
  <c r="BE264" i="10"/>
  <c r="BF37" i="10"/>
  <c r="BF318" i="10"/>
  <c r="BF224" i="10"/>
  <c r="BF354" i="10"/>
  <c r="BF332" i="10"/>
  <c r="BF236" i="10"/>
  <c r="BF33" i="10"/>
  <c r="BF347" i="10"/>
  <c r="BF248" i="10"/>
  <c r="BF340" i="10"/>
  <c r="BF64" i="10"/>
  <c r="BF261" i="10"/>
  <c r="BF314" i="10"/>
  <c r="BF38" i="10"/>
  <c r="BF288" i="10"/>
  <c r="BF339" i="10"/>
  <c r="BF60" i="10"/>
  <c r="BF200" i="10"/>
  <c r="BF257" i="10"/>
  <c r="BF139" i="10"/>
  <c r="BF91" i="10"/>
  <c r="BF341" i="10"/>
  <c r="BF123" i="10"/>
  <c r="BF152" i="10"/>
  <c r="BF289" i="10"/>
  <c r="BF97" i="10"/>
  <c r="BF199" i="10"/>
  <c r="BF71" i="10"/>
  <c r="BF209" i="10"/>
  <c r="BF211" i="10"/>
  <c r="BF83" i="10"/>
  <c r="BF27" i="10"/>
  <c r="BF255" i="10"/>
  <c r="BF127" i="10"/>
  <c r="BF214" i="10"/>
  <c r="BF210" i="10"/>
  <c r="BF82" i="10"/>
  <c r="BF173" i="10"/>
  <c r="BF40" i="10"/>
  <c r="BF110" i="10"/>
  <c r="BF201" i="10"/>
  <c r="BF73" i="10"/>
  <c r="BF154" i="10"/>
  <c r="BF245" i="10"/>
  <c r="BF117" i="10"/>
  <c r="BE105" i="10"/>
  <c r="BE66" i="10"/>
  <c r="BE41" i="10"/>
  <c r="BE262" i="10"/>
  <c r="BE188" i="10"/>
  <c r="BE134" i="10"/>
  <c r="BE201" i="10"/>
  <c r="BE384" i="10"/>
  <c r="BE173" i="10"/>
  <c r="BE214" i="10"/>
  <c r="BE46" i="10"/>
  <c r="BE221" i="10"/>
  <c r="BE304" i="10"/>
  <c r="BE48" i="10"/>
  <c r="BE242" i="10"/>
  <c r="BE90" i="10"/>
  <c r="BE121" i="10"/>
  <c r="BE204" i="10"/>
  <c r="BE288" i="10"/>
  <c r="BE32" i="10"/>
  <c r="BE299" i="10"/>
  <c r="BE100" i="10"/>
  <c r="BE228" i="10"/>
  <c r="BE356" i="10"/>
  <c r="BE145" i="10"/>
  <c r="BE273" i="10"/>
  <c r="BE186" i="10"/>
  <c r="BE254" i="10"/>
  <c r="BE338" i="10"/>
  <c r="BE377" i="10"/>
  <c r="BE355" i="10"/>
  <c r="BE152" i="10"/>
  <c r="BE280" i="10"/>
  <c r="BF363" i="10"/>
  <c r="BF280" i="10"/>
  <c r="BF278" i="10"/>
  <c r="BF96" i="10"/>
  <c r="BF312" i="10"/>
  <c r="BF331" i="10"/>
  <c r="BF168" i="10"/>
  <c r="BF367" i="10"/>
  <c r="BF286" i="10"/>
  <c r="BF268" i="10"/>
  <c r="BF370" i="10"/>
  <c r="BF360" i="10"/>
  <c r="BF283" i="10"/>
  <c r="BF301" i="10"/>
  <c r="BF308" i="10"/>
  <c r="BF359" i="10"/>
  <c r="BF140" i="10"/>
  <c r="BF274" i="10"/>
  <c r="BF384" i="10"/>
  <c r="BF240" i="10"/>
  <c r="BF307" i="10"/>
  <c r="BF358" i="10"/>
  <c r="BF381" i="10"/>
  <c r="BF317" i="10"/>
  <c r="BF203" i="10"/>
  <c r="BF309" i="10"/>
  <c r="BF198" i="10"/>
  <c r="BF385" i="10"/>
  <c r="BF196" i="10"/>
  <c r="BF180" i="10"/>
  <c r="BF167" i="10"/>
  <c r="BF28" i="10"/>
  <c r="BF81" i="10"/>
  <c r="BF179" i="10"/>
  <c r="BF51" i="10"/>
  <c r="BF129" i="10"/>
  <c r="BF223" i="10"/>
  <c r="BF95" i="10"/>
  <c r="BF86" i="10"/>
  <c r="BF178" i="10"/>
  <c r="BF50" i="10"/>
  <c r="BF141" i="10"/>
  <c r="BF206" i="10"/>
  <c r="BF78" i="10"/>
  <c r="BF169" i="10"/>
  <c r="BF32" i="10"/>
  <c r="BF122" i="10"/>
  <c r="BF213" i="10"/>
  <c r="BF85" i="10"/>
  <c r="BF26" i="10"/>
  <c r="BE378" i="10"/>
  <c r="BE322" i="10"/>
  <c r="BE94" i="10"/>
  <c r="BE50" i="10"/>
  <c r="BE73" i="10"/>
  <c r="BE362" i="10"/>
  <c r="BE45" i="10"/>
  <c r="BE368" i="10"/>
  <c r="BE234" i="10"/>
  <c r="BE157" i="10"/>
  <c r="BE240" i="10"/>
  <c r="BE167" i="10"/>
  <c r="BE375" i="10"/>
  <c r="BE313" i="10"/>
  <c r="BE57" i="10"/>
  <c r="BE140" i="10"/>
  <c r="BE224" i="10"/>
  <c r="BE295" i="10"/>
  <c r="BE335" i="10"/>
  <c r="BE132" i="10"/>
  <c r="BE260" i="10"/>
  <c r="BE49" i="10"/>
  <c r="BE177" i="10"/>
  <c r="BE305" i="10"/>
  <c r="BE314" i="10"/>
  <c r="BE367" i="10"/>
  <c r="BE38" i="10"/>
  <c r="BE135" i="10"/>
  <c r="BE56" i="10"/>
  <c r="BE184" i="10"/>
  <c r="BE312" i="10"/>
  <c r="BF260" i="10"/>
  <c r="BF256" i="10"/>
  <c r="BF336" i="10"/>
  <c r="BF361" i="10"/>
  <c r="BF31" i="10"/>
  <c r="BF107" i="10"/>
  <c r="BF259" i="10"/>
  <c r="BF175" i="10"/>
  <c r="BF221" i="10"/>
  <c r="BF121" i="10"/>
  <c r="BE42" i="10"/>
  <c r="BE61" i="10"/>
  <c r="BE217" i="10"/>
  <c r="BE119" i="10"/>
  <c r="BE97" i="10"/>
  <c r="BE146" i="10"/>
  <c r="BE232" i="10"/>
  <c r="BE133" i="10"/>
  <c r="BE261" i="10"/>
  <c r="BE138" i="10"/>
  <c r="BE270" i="10"/>
  <c r="BE354" i="10"/>
  <c r="BE381" i="10"/>
  <c r="BE275" i="10"/>
  <c r="BE147" i="10"/>
  <c r="BE303" i="10"/>
  <c r="BE175" i="10"/>
  <c r="BE47" i="10"/>
  <c r="BE187" i="10"/>
  <c r="BE59" i="10"/>
  <c r="BF271" i="10"/>
  <c r="BF68" i="10"/>
  <c r="BF131" i="10"/>
  <c r="BF93" i="10"/>
  <c r="BE77" i="10"/>
  <c r="BE144" i="10"/>
  <c r="BE225" i="10"/>
  <c r="BE165" i="10"/>
  <c r="BE371" i="10"/>
  <c r="BE243" i="10"/>
  <c r="BE143" i="10"/>
  <c r="BE29" i="10"/>
  <c r="BF45" i="10"/>
  <c r="BF375" i="10"/>
  <c r="BF272" i="10"/>
  <c r="BF349" i="10"/>
  <c r="BF325" i="10"/>
  <c r="BF244" i="10"/>
  <c r="BF195" i="10"/>
  <c r="BF111" i="10"/>
  <c r="BF157" i="10"/>
  <c r="BF57" i="10"/>
  <c r="BE333" i="10"/>
  <c r="BE109" i="10"/>
  <c r="BE272" i="10"/>
  <c r="BE89" i="10"/>
  <c r="BE319" i="10"/>
  <c r="BE161" i="10"/>
  <c r="BE372" i="10"/>
  <c r="BE296" i="10"/>
  <c r="BE149" i="10"/>
  <c r="BE277" i="10"/>
  <c r="BE202" i="10"/>
  <c r="BE334" i="10"/>
  <c r="BE376" i="10"/>
  <c r="BE87" i="10"/>
  <c r="BE259" i="10"/>
  <c r="BE131" i="10"/>
  <c r="BE287" i="10"/>
  <c r="BE159" i="10"/>
  <c r="BE31" i="10"/>
  <c r="BE171" i="10"/>
  <c r="BE43" i="10"/>
  <c r="BF311" i="10"/>
  <c r="BE92" i="10"/>
  <c r="BE52" i="10"/>
  <c r="BE360" i="10"/>
  <c r="BE266" i="10"/>
  <c r="BE151" i="10"/>
  <c r="BE271" i="10"/>
  <c r="BE155" i="10"/>
  <c r="BF322" i="10"/>
  <c r="BF315" i="10"/>
  <c r="BF204" i="10"/>
  <c r="BF323" i="10"/>
  <c r="BF258" i="10"/>
  <c r="BF59" i="10"/>
  <c r="BF183" i="10"/>
  <c r="BF67" i="10"/>
  <c r="BF150" i="10"/>
  <c r="BF222" i="10"/>
  <c r="BF138" i="10"/>
  <c r="BE282" i="10"/>
  <c r="BE306" i="10"/>
  <c r="BE86" i="10"/>
  <c r="BE347" i="10"/>
  <c r="BE172" i="10"/>
  <c r="BE116" i="10"/>
  <c r="BE289" i="10"/>
  <c r="BE71" i="10"/>
  <c r="BE53" i="10"/>
  <c r="BE181" i="10"/>
  <c r="BE309" i="10"/>
  <c r="BE330" i="10"/>
  <c r="BE34" i="10"/>
  <c r="BE118" i="10"/>
  <c r="BE215" i="10"/>
  <c r="BE227" i="10"/>
  <c r="BE99" i="10"/>
  <c r="BE255" i="10"/>
  <c r="BE127" i="10"/>
  <c r="BE267" i="10"/>
  <c r="BE139" i="10"/>
  <c r="BF351" i="10"/>
  <c r="BF310" i="10"/>
  <c r="BF337" i="10"/>
  <c r="BF182" i="10"/>
  <c r="BF212" i="10"/>
  <c r="BF249" i="10"/>
  <c r="BF165" i="10"/>
  <c r="BE178" i="10"/>
  <c r="BE30" i="10"/>
  <c r="BE62" i="10"/>
  <c r="BE229" i="10"/>
  <c r="BE226" i="10"/>
  <c r="BE179" i="10"/>
  <c r="BE79" i="10"/>
  <c r="BF242" i="10"/>
  <c r="BF366" i="10"/>
  <c r="BF362" i="10"/>
  <c r="BF252" i="10"/>
  <c r="BF282" i="10"/>
  <c r="BF119" i="10"/>
  <c r="BF230" i="10"/>
  <c r="BF113" i="10"/>
  <c r="BF158" i="10"/>
  <c r="BF74" i="10"/>
  <c r="BE373" i="10"/>
  <c r="BE154" i="10"/>
  <c r="BE379" i="10"/>
  <c r="BE198" i="10"/>
  <c r="BE44" i="10"/>
  <c r="BE180" i="10"/>
  <c r="BE353" i="10"/>
  <c r="BE307" i="10"/>
  <c r="BE69" i="10"/>
  <c r="BE197" i="10"/>
  <c r="BE325" i="10"/>
  <c r="BE370" i="10"/>
  <c r="BE98" i="10"/>
  <c r="BE182" i="10"/>
  <c r="BE279" i="10"/>
  <c r="BE211" i="10"/>
  <c r="BE83" i="10"/>
  <c r="BE239" i="10"/>
  <c r="BE111" i="10"/>
  <c r="BE251" i="10"/>
  <c r="BE123" i="10"/>
  <c r="BF34" i="10"/>
  <c r="BF130" i="10"/>
  <c r="BE317" i="10"/>
  <c r="BE128" i="10"/>
  <c r="BE104" i="10"/>
  <c r="BE357" i="10"/>
  <c r="BE310" i="10"/>
  <c r="BE51" i="10"/>
  <c r="BE219" i="10"/>
  <c r="BF300" i="10"/>
  <c r="BF72" i="10"/>
  <c r="BF294" i="10"/>
  <c r="BF374" i="10"/>
  <c r="BF88" i="10"/>
  <c r="BF55" i="10"/>
  <c r="BF193" i="10"/>
  <c r="BF194" i="10"/>
  <c r="BF94" i="10"/>
  <c r="BF229" i="10"/>
  <c r="BE269" i="10"/>
  <c r="BE137" i="10"/>
  <c r="BE359" i="10"/>
  <c r="BE114" i="10"/>
  <c r="BE256" i="10"/>
  <c r="BE244" i="10"/>
  <c r="BE250" i="10"/>
  <c r="BE40" i="10"/>
  <c r="BE85" i="10"/>
  <c r="BE213" i="10"/>
  <c r="BE341" i="10"/>
  <c r="BE78" i="10"/>
  <c r="BE162" i="10"/>
  <c r="BE246" i="10"/>
  <c r="BE311" i="10"/>
  <c r="BE195" i="10"/>
  <c r="BE67" i="10"/>
  <c r="BE223" i="10"/>
  <c r="BE95" i="10"/>
  <c r="BE235" i="10"/>
  <c r="BE107" i="10"/>
  <c r="BF56" i="10"/>
  <c r="BE124" i="10"/>
  <c r="BE308" i="10"/>
  <c r="BE101" i="10"/>
  <c r="BE142" i="10"/>
  <c r="BE327" i="10"/>
  <c r="BE207" i="10"/>
  <c r="BE91" i="10"/>
  <c r="BF108" i="10"/>
  <c r="BF324" i="10"/>
  <c r="BF30" i="10"/>
  <c r="BF120" i="10"/>
  <c r="BF70" i="10"/>
  <c r="BF273" i="10"/>
  <c r="BF145" i="10"/>
  <c r="BF239" i="10"/>
  <c r="BF66" i="10"/>
  <c r="BF185" i="10"/>
  <c r="BF101" i="10"/>
  <c r="BE156" i="10"/>
  <c r="BE194" i="10"/>
  <c r="BE189" i="10"/>
  <c r="BE345" i="10"/>
  <c r="BE331" i="10"/>
  <c r="BE33" i="10"/>
  <c r="BE318" i="10"/>
  <c r="BE168" i="10"/>
  <c r="BE117" i="10"/>
  <c r="BE245" i="10"/>
  <c r="BE74" i="10"/>
  <c r="BE206" i="10"/>
  <c r="BE290" i="10"/>
  <c r="BE365" i="10"/>
  <c r="BE291" i="10"/>
  <c r="BE163" i="10"/>
  <c r="BE35" i="10"/>
  <c r="BE191" i="10"/>
  <c r="BE63" i="10"/>
  <c r="BE203" i="10"/>
  <c r="BE75" i="10"/>
  <c r="BF263" i="10"/>
  <c r="BF47" i="10"/>
  <c r="BF228" i="10"/>
  <c r="BF247" i="10"/>
  <c r="BF44" i="10"/>
  <c r="BF202" i="10"/>
  <c r="BE60" i="10"/>
  <c r="BE300" i="10"/>
  <c r="BE230" i="10"/>
  <c r="BE293" i="10"/>
  <c r="BE54" i="10"/>
  <c r="BE115" i="10"/>
  <c r="BE283" i="10"/>
  <c r="D39" i="19"/>
  <c r="C38" i="19"/>
  <c r="BM458" i="10"/>
  <c r="BN459" i="10"/>
  <c r="V19" i="10"/>
  <c r="U18" i="10"/>
  <c r="C24" i="10"/>
  <c r="D25" i="10"/>
  <c r="G31" i="10"/>
  <c r="H32" i="10"/>
  <c r="AQ77" i="10" l="1"/>
  <c r="CI26" i="10"/>
  <c r="CI27" i="10" s="1"/>
  <c r="CI28" i="10" s="1"/>
  <c r="CI29" i="10" s="1"/>
  <c r="CI30" i="10" s="1"/>
  <c r="CI31" i="10" s="1"/>
  <c r="CI32" i="10" s="1"/>
  <c r="CI33" i="10" s="1"/>
  <c r="CI443" i="10"/>
  <c r="CD444" i="10"/>
  <c r="CC443" i="10"/>
  <c r="AR75" i="10"/>
  <c r="AQ76" i="10"/>
  <c r="CI26" i="19"/>
  <c r="CI27" i="19" s="1"/>
  <c r="CI28" i="19" s="1"/>
  <c r="CI29" i="19" s="1"/>
  <c r="CI30" i="19" s="1"/>
  <c r="CI31" i="19" s="1"/>
  <c r="CI32" i="19" s="1"/>
  <c r="CI33" i="19" s="1"/>
  <c r="CI34" i="19" s="1"/>
  <c r="CI35" i="19" s="1"/>
  <c r="CI36" i="19" s="1"/>
  <c r="CI37" i="19" s="1"/>
  <c r="CI38" i="19" s="1"/>
  <c r="CI39" i="19" s="1"/>
  <c r="CI40" i="19" s="1"/>
  <c r="CI41" i="19" s="1"/>
  <c r="CI42" i="19" s="1"/>
  <c r="CI43" i="19" s="1"/>
  <c r="CI44" i="19" s="1"/>
  <c r="CI45" i="19" s="1"/>
  <c r="CI46" i="19" s="1"/>
  <c r="CI47" i="19" s="1"/>
  <c r="CI48" i="19" s="1"/>
  <c r="CI49" i="19" s="1"/>
  <c r="CI50" i="19" s="1"/>
  <c r="CI51" i="19" s="1"/>
  <c r="CI52" i="19" s="1"/>
  <c r="CI53" i="19" s="1"/>
  <c r="CI54" i="19" s="1"/>
  <c r="CI55" i="19" s="1"/>
  <c r="CI56" i="19" s="1"/>
  <c r="CI57" i="19" s="1"/>
  <c r="CI58" i="19" s="1"/>
  <c r="CI59" i="19" s="1"/>
  <c r="CI60" i="19" s="1"/>
  <c r="CI61" i="19" s="1"/>
  <c r="CI62" i="19" s="1"/>
  <c r="CI63" i="19" s="1"/>
  <c r="CI64" i="19" s="1"/>
  <c r="CI65" i="19" s="1"/>
  <c r="CI66" i="19" s="1"/>
  <c r="CI67" i="19" s="1"/>
  <c r="CI68" i="19" s="1"/>
  <c r="CI69" i="19" s="1"/>
  <c r="CI70" i="19" s="1"/>
  <c r="CI71" i="19" s="1"/>
  <c r="CI72" i="19" s="1"/>
  <c r="CI73" i="19" s="1"/>
  <c r="CI74" i="19" s="1"/>
  <c r="CI75" i="19" s="1"/>
  <c r="CI76" i="19" s="1"/>
  <c r="CI77" i="19" s="1"/>
  <c r="CI78" i="19" s="1"/>
  <c r="CI79" i="19" s="1"/>
  <c r="CI80" i="19" s="1"/>
  <c r="CI81" i="19" s="1"/>
  <c r="CI82" i="19" s="1"/>
  <c r="CI83" i="19" s="1"/>
  <c r="CI84" i="19" s="1"/>
  <c r="CI85" i="19" s="1"/>
  <c r="CI86" i="19" s="1"/>
  <c r="CI87" i="19" s="1"/>
  <c r="CI88" i="19" s="1"/>
  <c r="CI89" i="19" s="1"/>
  <c r="CI90" i="19" s="1"/>
  <c r="CI91" i="19" s="1"/>
  <c r="CI92" i="19" s="1"/>
  <c r="CI93" i="19" s="1"/>
  <c r="CI94" i="19" s="1"/>
  <c r="CI95" i="19" s="1"/>
  <c r="CI96" i="19" s="1"/>
  <c r="CI97" i="19" s="1"/>
  <c r="CI98" i="19" s="1"/>
  <c r="CI99" i="19" s="1"/>
  <c r="CI100" i="19" s="1"/>
  <c r="CI101" i="19" s="1"/>
  <c r="CI102" i="19" s="1"/>
  <c r="CI103" i="19" s="1"/>
  <c r="CI104" i="19" s="1"/>
  <c r="CI105" i="19" s="1"/>
  <c r="CI106" i="19" s="1"/>
  <c r="CI107" i="19" s="1"/>
  <c r="CI108" i="19" s="1"/>
  <c r="CI109" i="19" s="1"/>
  <c r="CI110" i="19" s="1"/>
  <c r="CI111" i="19" s="1"/>
  <c r="CI112" i="19" s="1"/>
  <c r="CI113" i="19" s="1"/>
  <c r="CI114" i="19" s="1"/>
  <c r="CI115" i="19" s="1"/>
  <c r="CI116" i="19" s="1"/>
  <c r="CI117" i="19" s="1"/>
  <c r="CI118" i="19" s="1"/>
  <c r="CI119" i="19" s="1"/>
  <c r="CI120" i="19" s="1"/>
  <c r="CI121" i="19" s="1"/>
  <c r="CI122" i="19" s="1"/>
  <c r="CI123" i="19" s="1"/>
  <c r="CI124" i="19" s="1"/>
  <c r="CI125" i="19" s="1"/>
  <c r="CI126" i="19" s="1"/>
  <c r="CI127" i="19" s="1"/>
  <c r="CI128" i="19" s="1"/>
  <c r="CI129" i="19" s="1"/>
  <c r="CI130" i="19" s="1"/>
  <c r="CI131" i="19" s="1"/>
  <c r="CI132" i="19" s="1"/>
  <c r="CI133" i="19" s="1"/>
  <c r="CI134" i="19" s="1"/>
  <c r="CI135" i="19" s="1"/>
  <c r="CI136" i="19" s="1"/>
  <c r="CI137" i="19" s="1"/>
  <c r="CI138" i="19" s="1"/>
  <c r="CI139" i="19" s="1"/>
  <c r="CI140" i="19" s="1"/>
  <c r="CI141" i="19" s="1"/>
  <c r="CI142" i="19" s="1"/>
  <c r="CI143" i="19" s="1"/>
  <c r="CI144" i="19" s="1"/>
  <c r="CI145" i="19" s="1"/>
  <c r="CI146" i="19" s="1"/>
  <c r="CI147" i="19" s="1"/>
  <c r="CI148" i="19" s="1"/>
  <c r="CI149" i="19" s="1"/>
  <c r="CI150" i="19" s="1"/>
  <c r="CI151" i="19" s="1"/>
  <c r="CI152" i="19" s="1"/>
  <c r="CI153" i="19" s="1"/>
  <c r="CI154" i="19" s="1"/>
  <c r="CI155" i="19" s="1"/>
  <c r="CI156" i="19" s="1"/>
  <c r="CI157" i="19" s="1"/>
  <c r="CI158" i="19" s="1"/>
  <c r="CI159" i="19" s="1"/>
  <c r="CI160" i="19" s="1"/>
  <c r="CI161" i="19" s="1"/>
  <c r="CI162" i="19" s="1"/>
  <c r="CI163" i="19" s="1"/>
  <c r="CI164" i="19" s="1"/>
  <c r="CI165" i="19" s="1"/>
  <c r="CI166" i="19" s="1"/>
  <c r="CI167" i="19" s="1"/>
  <c r="CI168" i="19" s="1"/>
  <c r="CI169" i="19" s="1"/>
  <c r="CI170" i="19" s="1"/>
  <c r="CI171" i="19" s="1"/>
  <c r="CI172" i="19" s="1"/>
  <c r="CI173" i="19" s="1"/>
  <c r="CI174" i="19" s="1"/>
  <c r="CI175" i="19" s="1"/>
  <c r="CI176" i="19" s="1"/>
  <c r="CI177" i="19" s="1"/>
  <c r="CI178" i="19" s="1"/>
  <c r="CI179" i="19" s="1"/>
  <c r="CI180" i="19" s="1"/>
  <c r="CI181" i="19" s="1"/>
  <c r="CI182" i="19" s="1"/>
  <c r="CI183" i="19" s="1"/>
  <c r="CI184" i="19" s="1"/>
  <c r="CI185" i="19" s="1"/>
  <c r="CI186" i="19" s="1"/>
  <c r="CI443" i="19"/>
  <c r="BW478" i="10"/>
  <c r="BW480" i="10" s="1"/>
  <c r="BZ478" i="10"/>
  <c r="BW483" i="10" s="1"/>
  <c r="BY483" i="10" s="1"/>
  <c r="BI54" i="10"/>
  <c r="BI53" i="10" s="1"/>
  <c r="BI52" i="10" s="1"/>
  <c r="BI51" i="10" s="1"/>
  <c r="BI50" i="10" s="1"/>
  <c r="BI49" i="10" s="1"/>
  <c r="BI48" i="10" s="1"/>
  <c r="BI47" i="10" s="1"/>
  <c r="BI46" i="10" s="1"/>
  <c r="BI45" i="10" s="1"/>
  <c r="BI44" i="10" s="1"/>
  <c r="BI43" i="10" s="1"/>
  <c r="BI42" i="10" s="1"/>
  <c r="BI41" i="10" s="1"/>
  <c r="BI40" i="10" s="1"/>
  <c r="BI39" i="10" s="1"/>
  <c r="BI38" i="10" s="1"/>
  <c r="BI56" i="10"/>
  <c r="BI57" i="10" s="1"/>
  <c r="BI58" i="10" s="1"/>
  <c r="BI59" i="10" s="1"/>
  <c r="BI60" i="10" s="1"/>
  <c r="BI61" i="10" s="1"/>
  <c r="BI62" i="10" s="1"/>
  <c r="BI63" i="10" s="1"/>
  <c r="BX470" i="10"/>
  <c r="BW488" i="10"/>
  <c r="BW490" i="10" s="1"/>
  <c r="BZ488" i="10"/>
  <c r="BW493" i="10" s="1"/>
  <c r="BY493" i="10" s="1"/>
  <c r="CS39" i="10"/>
  <c r="W17" i="10" s="1"/>
  <c r="B11" i="23" s="1"/>
  <c r="W20" i="10"/>
  <c r="BZ470" i="10"/>
  <c r="BY25" i="19"/>
  <c r="BX25" i="19"/>
  <c r="BY27" i="19"/>
  <c r="BX27" i="19"/>
  <c r="BX25" i="10"/>
  <c r="BY27" i="10"/>
  <c r="BY25" i="10"/>
  <c r="BX27" i="10"/>
  <c r="BX503" i="10"/>
  <c r="AR75" i="19"/>
  <c r="AQ76" i="19"/>
  <c r="CV502" i="10"/>
  <c r="CU510" i="10" s="1"/>
  <c r="BI56" i="19"/>
  <c r="BI57" i="19" s="1"/>
  <c r="BI58" i="19" s="1"/>
  <c r="BI59" i="19" s="1"/>
  <c r="BI60" i="19" s="1"/>
  <c r="BI61" i="19" s="1"/>
  <c r="BI62" i="19" s="1"/>
  <c r="BI63" i="19" s="1"/>
  <c r="BI64" i="19" s="1"/>
  <c r="BI65" i="19" s="1"/>
  <c r="BI66" i="19" s="1"/>
  <c r="BI67" i="19" s="1"/>
  <c r="BI68" i="19" s="1"/>
  <c r="BI69" i="19" s="1"/>
  <c r="BI70" i="19" s="1"/>
  <c r="BI71" i="19" s="1"/>
  <c r="BI72" i="19" s="1"/>
  <c r="BI73" i="19" s="1"/>
  <c r="BI74" i="19" s="1"/>
  <c r="BI75" i="19" s="1"/>
  <c r="BI76" i="19" s="1"/>
  <c r="BI77" i="19" s="1"/>
  <c r="BI78" i="19" s="1"/>
  <c r="BI79" i="19" s="1"/>
  <c r="BI80" i="19" s="1"/>
  <c r="BI81" i="19" s="1"/>
  <c r="BI82" i="19" s="1"/>
  <c r="BI83" i="19" s="1"/>
  <c r="BI84" i="19" s="1"/>
  <c r="BI85" i="19" s="1"/>
  <c r="BI86" i="19" s="1"/>
  <c r="BI87" i="19" s="1"/>
  <c r="BI88" i="19" s="1"/>
  <c r="BI89" i="19" s="1"/>
  <c r="BI90" i="19" s="1"/>
  <c r="BI91" i="19" s="1"/>
  <c r="BI92" i="19" s="1"/>
  <c r="BI93" i="19" s="1"/>
  <c r="BI94" i="19" s="1"/>
  <c r="BI95" i="19" s="1"/>
  <c r="BI96" i="19" s="1"/>
  <c r="BI97" i="19" s="1"/>
  <c r="BI98" i="19" s="1"/>
  <c r="BI99" i="19" s="1"/>
  <c r="BI100" i="19" s="1"/>
  <c r="BI101" i="19" s="1"/>
  <c r="BI102" i="19" s="1"/>
  <c r="BI103" i="19" s="1"/>
  <c r="BI104" i="19" s="1"/>
  <c r="BI105" i="19" s="1"/>
  <c r="BI106" i="19" s="1"/>
  <c r="BI107" i="19" s="1"/>
  <c r="BI108" i="19" s="1"/>
  <c r="BI109" i="19" s="1"/>
  <c r="BI110" i="19" s="1"/>
  <c r="BI111" i="19" s="1"/>
  <c r="BI112" i="19" s="1"/>
  <c r="BI113" i="19" s="1"/>
  <c r="BI114" i="19" s="1"/>
  <c r="BI115" i="19" s="1"/>
  <c r="BI116" i="19" s="1"/>
  <c r="BI117" i="19" s="1"/>
  <c r="BI118" i="19" s="1"/>
  <c r="BI119" i="19" s="1"/>
  <c r="BI120" i="19" s="1"/>
  <c r="BI121" i="19" s="1"/>
  <c r="BI122" i="19" s="1"/>
  <c r="BI123" i="19" s="1"/>
  <c r="BI124" i="19" s="1"/>
  <c r="BI125" i="19" s="1"/>
  <c r="BI126" i="19" s="1"/>
  <c r="BI127" i="19" s="1"/>
  <c r="BI128" i="19" s="1"/>
  <c r="BI129" i="19" s="1"/>
  <c r="BI130" i="19" s="1"/>
  <c r="BI131" i="19" s="1"/>
  <c r="BI132" i="19" s="1"/>
  <c r="BI133" i="19" s="1"/>
  <c r="BI134" i="19" s="1"/>
  <c r="BI135" i="19" s="1"/>
  <c r="BI136" i="19" s="1"/>
  <c r="BI137" i="19" s="1"/>
  <c r="BI138" i="19" s="1"/>
  <c r="BI139" i="19" s="1"/>
  <c r="BI140" i="19" s="1"/>
  <c r="BI141" i="19" s="1"/>
  <c r="BI142" i="19" s="1"/>
  <c r="BI143" i="19" s="1"/>
  <c r="BI144" i="19" s="1"/>
  <c r="BI145" i="19" s="1"/>
  <c r="BI146" i="19" s="1"/>
  <c r="BI147" i="19" s="1"/>
  <c r="BI148" i="19" s="1"/>
  <c r="BI149" i="19" s="1"/>
  <c r="BI150" i="19" s="1"/>
  <c r="BI151" i="19" s="1"/>
  <c r="BI152" i="19" s="1"/>
  <c r="BI153" i="19" s="1"/>
  <c r="BI154" i="19" s="1"/>
  <c r="BI155" i="19" s="1"/>
  <c r="BI156" i="19" s="1"/>
  <c r="BI157" i="19" s="1"/>
  <c r="BI158" i="19" s="1"/>
  <c r="BI159" i="19" s="1"/>
  <c r="BI160" i="19" s="1"/>
  <c r="BI161" i="19" s="1"/>
  <c r="BI162" i="19" s="1"/>
  <c r="BI163" i="19" s="1"/>
  <c r="BI164" i="19" s="1"/>
  <c r="BI165" i="19" s="1"/>
  <c r="BI166" i="19" s="1"/>
  <c r="BI167" i="19" s="1"/>
  <c r="BI168" i="19" s="1"/>
  <c r="BI169" i="19" s="1"/>
  <c r="BI170" i="19" s="1"/>
  <c r="BI171" i="19" s="1"/>
  <c r="BI172" i="19" s="1"/>
  <c r="BI173" i="19" s="1"/>
  <c r="BI174" i="19" s="1"/>
  <c r="BI175" i="19" s="1"/>
  <c r="BI176" i="19" s="1"/>
  <c r="BI177" i="19" s="1"/>
  <c r="BI178" i="19" s="1"/>
  <c r="BI179" i="19" s="1"/>
  <c r="BI180" i="19" s="1"/>
  <c r="BI181" i="19" s="1"/>
  <c r="BI182" i="19" s="1"/>
  <c r="BI183" i="19" s="1"/>
  <c r="BI184" i="19" s="1"/>
  <c r="BI185" i="19" s="1"/>
  <c r="BI186" i="19" s="1"/>
  <c r="BI187" i="19" s="1"/>
  <c r="BI188" i="19" s="1"/>
  <c r="BI189" i="19" s="1"/>
  <c r="BI190" i="19" s="1"/>
  <c r="BI191" i="19" s="1"/>
  <c r="BI192" i="19" s="1"/>
  <c r="BI193" i="19" s="1"/>
  <c r="BI194" i="19" s="1"/>
  <c r="BI195" i="19" s="1"/>
  <c r="BI196" i="19" s="1"/>
  <c r="BI197" i="19" s="1"/>
  <c r="BI198" i="19" s="1"/>
  <c r="BI199" i="19" s="1"/>
  <c r="BI200" i="19" s="1"/>
  <c r="BI201" i="19" s="1"/>
  <c r="BI202" i="19" s="1"/>
  <c r="BI203" i="19" s="1"/>
  <c r="BI204" i="19" s="1"/>
  <c r="BI205" i="19" s="1"/>
  <c r="BI206" i="19" s="1"/>
  <c r="BI207" i="19" s="1"/>
  <c r="BI208" i="19" s="1"/>
  <c r="BI209" i="19" s="1"/>
  <c r="BI210" i="19" s="1"/>
  <c r="BI211" i="19" s="1"/>
  <c r="BI212" i="19" s="1"/>
  <c r="BI213" i="19" s="1"/>
  <c r="BI214" i="19" s="1"/>
  <c r="BI215" i="19" s="1"/>
  <c r="BI216" i="19" s="1"/>
  <c r="BI54" i="19"/>
  <c r="BI53" i="19" s="1"/>
  <c r="BI52" i="19" s="1"/>
  <c r="BI51" i="19" s="1"/>
  <c r="BI50" i="19" s="1"/>
  <c r="BI49" i="19" s="1"/>
  <c r="BI48" i="19" s="1"/>
  <c r="BI47" i="19" s="1"/>
  <c r="BI46" i="19" s="1"/>
  <c r="BI45" i="19" s="1"/>
  <c r="BI44" i="19" s="1"/>
  <c r="BI43" i="19" s="1"/>
  <c r="BI42" i="19" s="1"/>
  <c r="BI41" i="19" s="1"/>
  <c r="BI40" i="19" s="1"/>
  <c r="BI39" i="19" s="1"/>
  <c r="BI38" i="19" s="1"/>
  <c r="BI37" i="19" s="1"/>
  <c r="BI36" i="19" s="1"/>
  <c r="BI35" i="19" s="1"/>
  <c r="BI34" i="19" s="1"/>
  <c r="BI33" i="19" s="1"/>
  <c r="BI32" i="19" s="1"/>
  <c r="BI31" i="19" s="1"/>
  <c r="BI30" i="19" s="1"/>
  <c r="BI29" i="19" s="1"/>
  <c r="BI28" i="19" s="1"/>
  <c r="BI27" i="19" s="1"/>
  <c r="BI26" i="19" s="1"/>
  <c r="BI25" i="19" s="1"/>
  <c r="CT25" i="10"/>
  <c r="CS27" i="10"/>
  <c r="CS25" i="10"/>
  <c r="CT27" i="10"/>
  <c r="CA501" i="10"/>
  <c r="BZ509" i="10" s="1"/>
  <c r="AR79" i="19"/>
  <c r="AQ78" i="19"/>
  <c r="CT502" i="10"/>
  <c r="CU507" i="10" s="1"/>
  <c r="CD26" i="10"/>
  <c r="CD27" i="10" s="1"/>
  <c r="CD28" i="10" s="1"/>
  <c r="CD29" i="10" s="1"/>
  <c r="CD30" i="10" s="1"/>
  <c r="CD31" i="10" s="1"/>
  <c r="CD32" i="10" s="1"/>
  <c r="CD33" i="10" s="1"/>
  <c r="BI443" i="10"/>
  <c r="CS27" i="19"/>
  <c r="CT25" i="19"/>
  <c r="CT27" i="19"/>
  <c r="CS25" i="19"/>
  <c r="CD443" i="19"/>
  <c r="CD26" i="19"/>
  <c r="CD27" i="19" s="1"/>
  <c r="CD28" i="19" s="1"/>
  <c r="CD29" i="19" s="1"/>
  <c r="CD30" i="19" s="1"/>
  <c r="CD31" i="19" s="1"/>
  <c r="CD32" i="19" s="1"/>
  <c r="CD33" i="19" s="1"/>
  <c r="CD34" i="19" s="1"/>
  <c r="CD35" i="19" s="1"/>
  <c r="CD36" i="19" s="1"/>
  <c r="CD37" i="19" s="1"/>
  <c r="CD38" i="19" s="1"/>
  <c r="CD39" i="19" s="1"/>
  <c r="CD40" i="19" s="1"/>
  <c r="CD41" i="19" s="1"/>
  <c r="CD42" i="19" s="1"/>
  <c r="CD43" i="19" s="1"/>
  <c r="CD44" i="19" s="1"/>
  <c r="CD45" i="19" s="1"/>
  <c r="CD46" i="19" s="1"/>
  <c r="CD47" i="19" s="1"/>
  <c r="CD48" i="19" s="1"/>
  <c r="CD49" i="19" s="1"/>
  <c r="CD50" i="19" s="1"/>
  <c r="CD51" i="19" s="1"/>
  <c r="CD52" i="19" s="1"/>
  <c r="CD53" i="19" s="1"/>
  <c r="CD54" i="19" s="1"/>
  <c r="CD55" i="19" s="1"/>
  <c r="CD56" i="19" s="1"/>
  <c r="CD57" i="19" s="1"/>
  <c r="CD58" i="19" s="1"/>
  <c r="CD59" i="19" s="1"/>
  <c r="CD60" i="19" s="1"/>
  <c r="CD61" i="19" s="1"/>
  <c r="CD62" i="19" s="1"/>
  <c r="CD63" i="19" s="1"/>
  <c r="CD64" i="19" s="1"/>
  <c r="CD65" i="19" s="1"/>
  <c r="CD66" i="19" s="1"/>
  <c r="CD67" i="19" s="1"/>
  <c r="CD68" i="19" s="1"/>
  <c r="CD69" i="19" s="1"/>
  <c r="CD70" i="19" s="1"/>
  <c r="CD71" i="19" s="1"/>
  <c r="CD72" i="19" s="1"/>
  <c r="CD73" i="19" s="1"/>
  <c r="CD74" i="19" s="1"/>
  <c r="CD75" i="19" s="1"/>
  <c r="CD76" i="19" s="1"/>
  <c r="CD77" i="19" s="1"/>
  <c r="CD78" i="19" s="1"/>
  <c r="CD79" i="19" s="1"/>
  <c r="CD80" i="19" s="1"/>
  <c r="CD81" i="19" s="1"/>
  <c r="CD82" i="19" s="1"/>
  <c r="CD83" i="19" s="1"/>
  <c r="CD84" i="19" s="1"/>
  <c r="CD85" i="19" s="1"/>
  <c r="CD86" i="19" s="1"/>
  <c r="CD87" i="19" s="1"/>
  <c r="CD88" i="19" s="1"/>
  <c r="CD89" i="19" s="1"/>
  <c r="CD90" i="19" s="1"/>
  <c r="CD91" i="19" s="1"/>
  <c r="CD92" i="19" s="1"/>
  <c r="CD93" i="19" s="1"/>
  <c r="CD94" i="19" s="1"/>
  <c r="CD95" i="19" s="1"/>
  <c r="CD96" i="19" s="1"/>
  <c r="CD97" i="19" s="1"/>
  <c r="CD98" i="19" s="1"/>
  <c r="CD99" i="19" s="1"/>
  <c r="CD100" i="19" s="1"/>
  <c r="CD101" i="19" s="1"/>
  <c r="CD102" i="19" s="1"/>
  <c r="CD103" i="19" s="1"/>
  <c r="CD104" i="19" s="1"/>
  <c r="CD105" i="19" s="1"/>
  <c r="CD106" i="19" s="1"/>
  <c r="CD107" i="19" s="1"/>
  <c r="CD108" i="19" s="1"/>
  <c r="CD109" i="19" s="1"/>
  <c r="CD110" i="19" s="1"/>
  <c r="CD111" i="19" s="1"/>
  <c r="CD112" i="19" s="1"/>
  <c r="CD113" i="19" s="1"/>
  <c r="CD114" i="19" s="1"/>
  <c r="CD115" i="19" s="1"/>
  <c r="CD116" i="19" s="1"/>
  <c r="CD117" i="19" s="1"/>
  <c r="CD118" i="19" s="1"/>
  <c r="CD119" i="19" s="1"/>
  <c r="CD120" i="19" s="1"/>
  <c r="CD121" i="19" s="1"/>
  <c r="CD122" i="19" s="1"/>
  <c r="CD123" i="19" s="1"/>
  <c r="CD124" i="19" s="1"/>
  <c r="CD125" i="19" s="1"/>
  <c r="CD126" i="19" s="1"/>
  <c r="CD127" i="19" s="1"/>
  <c r="CD128" i="19" s="1"/>
  <c r="CD129" i="19" s="1"/>
  <c r="CD130" i="19" s="1"/>
  <c r="CD131" i="19" s="1"/>
  <c r="CD132" i="19" s="1"/>
  <c r="CD133" i="19" s="1"/>
  <c r="CD134" i="19" s="1"/>
  <c r="CD135" i="19" s="1"/>
  <c r="CD136" i="19" s="1"/>
  <c r="CD137" i="19" s="1"/>
  <c r="CD138" i="19" s="1"/>
  <c r="CD139" i="19" s="1"/>
  <c r="CD140" i="19" s="1"/>
  <c r="CD141" i="19" s="1"/>
  <c r="CD142" i="19" s="1"/>
  <c r="CD143" i="19" s="1"/>
  <c r="CD144" i="19" s="1"/>
  <c r="CD145" i="19" s="1"/>
  <c r="CD146" i="19" s="1"/>
  <c r="CD147" i="19" s="1"/>
  <c r="CD148" i="19" s="1"/>
  <c r="CD149" i="19" s="1"/>
  <c r="CD150" i="19" s="1"/>
  <c r="CD151" i="19" s="1"/>
  <c r="CD152" i="19" s="1"/>
  <c r="CD153" i="19" s="1"/>
  <c r="CD154" i="19" s="1"/>
  <c r="CD155" i="19" s="1"/>
  <c r="CD156" i="19" s="1"/>
  <c r="CD157" i="19" s="1"/>
  <c r="CD158" i="19" s="1"/>
  <c r="CD159" i="19" s="1"/>
  <c r="CD160" i="19" s="1"/>
  <c r="CD161" i="19" s="1"/>
  <c r="CD162" i="19" s="1"/>
  <c r="CD163" i="19" s="1"/>
  <c r="CD164" i="19" s="1"/>
  <c r="CD165" i="19" s="1"/>
  <c r="CD166" i="19" s="1"/>
  <c r="CD167" i="19" s="1"/>
  <c r="CD168" i="19" s="1"/>
  <c r="CD169" i="19" s="1"/>
  <c r="CD170" i="19" s="1"/>
  <c r="CD171" i="19" s="1"/>
  <c r="CD172" i="19" s="1"/>
  <c r="CD173" i="19" s="1"/>
  <c r="CD174" i="19" s="1"/>
  <c r="CD175" i="19" s="1"/>
  <c r="CD176" i="19" s="1"/>
  <c r="CD177" i="19" s="1"/>
  <c r="CD178" i="19" s="1"/>
  <c r="CD179" i="19" s="1"/>
  <c r="CD180" i="19" s="1"/>
  <c r="CD181" i="19" s="1"/>
  <c r="CD182" i="19" s="1"/>
  <c r="CD183" i="19" s="1"/>
  <c r="CD184" i="19" s="1"/>
  <c r="CD185" i="19" s="1"/>
  <c r="CD186" i="19" s="1"/>
  <c r="BI443" i="19"/>
  <c r="AR79" i="10"/>
  <c r="AQ78" i="10"/>
  <c r="BN56" i="10"/>
  <c r="BN57" i="10" s="1"/>
  <c r="BN58" i="10" s="1"/>
  <c r="BN59" i="10" s="1"/>
  <c r="BN60" i="10" s="1"/>
  <c r="BN61" i="10" s="1"/>
  <c r="BN62" i="10" s="1"/>
  <c r="BN63" i="10" s="1"/>
  <c r="BN54" i="10"/>
  <c r="BN53" i="10" s="1"/>
  <c r="BN52" i="10" s="1"/>
  <c r="BN51" i="10" s="1"/>
  <c r="BN50" i="10" s="1"/>
  <c r="BN49" i="10" s="1"/>
  <c r="BN48" i="10" s="1"/>
  <c r="BN47" i="10" s="1"/>
  <c r="BN46" i="10" s="1"/>
  <c r="BN45" i="10" s="1"/>
  <c r="BN44" i="10" s="1"/>
  <c r="BN43" i="10" s="1"/>
  <c r="BN42" i="10" s="1"/>
  <c r="BN41" i="10" s="1"/>
  <c r="BN40" i="10" s="1"/>
  <c r="BN39" i="10" s="1"/>
  <c r="BN38" i="10" s="1"/>
  <c r="BN56" i="19"/>
  <c r="BN57" i="19" s="1"/>
  <c r="BN58" i="19" s="1"/>
  <c r="BN59" i="19" s="1"/>
  <c r="BN60" i="19" s="1"/>
  <c r="BN61" i="19" s="1"/>
  <c r="BN62" i="19" s="1"/>
  <c r="BN63" i="19" s="1"/>
  <c r="BN64" i="19" s="1"/>
  <c r="BN65" i="19" s="1"/>
  <c r="BN66" i="19" s="1"/>
  <c r="BN67" i="19" s="1"/>
  <c r="BN68" i="19" s="1"/>
  <c r="BN69" i="19" s="1"/>
  <c r="BN70" i="19" s="1"/>
  <c r="BN71" i="19" s="1"/>
  <c r="BN72" i="19" s="1"/>
  <c r="BN73" i="19" s="1"/>
  <c r="BN74" i="19" s="1"/>
  <c r="BN75" i="19" s="1"/>
  <c r="BN76" i="19" s="1"/>
  <c r="BN77" i="19" s="1"/>
  <c r="BN78" i="19" s="1"/>
  <c r="BN79" i="19" s="1"/>
  <c r="BN80" i="19" s="1"/>
  <c r="BN81" i="19" s="1"/>
  <c r="BN82" i="19" s="1"/>
  <c r="BN83" i="19" s="1"/>
  <c r="BN84" i="19" s="1"/>
  <c r="BN85" i="19" s="1"/>
  <c r="BN86" i="19" s="1"/>
  <c r="BN87" i="19" s="1"/>
  <c r="BN88" i="19" s="1"/>
  <c r="BN89" i="19" s="1"/>
  <c r="BN90" i="19" s="1"/>
  <c r="BN91" i="19" s="1"/>
  <c r="BN92" i="19" s="1"/>
  <c r="BN93" i="19" s="1"/>
  <c r="BN94" i="19" s="1"/>
  <c r="BN95" i="19" s="1"/>
  <c r="BN96" i="19" s="1"/>
  <c r="BN97" i="19" s="1"/>
  <c r="BN98" i="19" s="1"/>
  <c r="BN99" i="19" s="1"/>
  <c r="BN100" i="19" s="1"/>
  <c r="BN101" i="19" s="1"/>
  <c r="BN102" i="19" s="1"/>
  <c r="BN103" i="19" s="1"/>
  <c r="BN104" i="19" s="1"/>
  <c r="BN105" i="19" s="1"/>
  <c r="BN106" i="19" s="1"/>
  <c r="BN107" i="19" s="1"/>
  <c r="BN108" i="19" s="1"/>
  <c r="BN109" i="19" s="1"/>
  <c r="BN110" i="19" s="1"/>
  <c r="BN111" i="19" s="1"/>
  <c r="BN112" i="19" s="1"/>
  <c r="BN113" i="19" s="1"/>
  <c r="BN114" i="19" s="1"/>
  <c r="BN115" i="19" s="1"/>
  <c r="BN116" i="19" s="1"/>
  <c r="BN117" i="19" s="1"/>
  <c r="BN118" i="19" s="1"/>
  <c r="BN119" i="19" s="1"/>
  <c r="BN120" i="19" s="1"/>
  <c r="BN121" i="19" s="1"/>
  <c r="BN122" i="19" s="1"/>
  <c r="BN123" i="19" s="1"/>
  <c r="BN124" i="19" s="1"/>
  <c r="BN125" i="19" s="1"/>
  <c r="BN126" i="19" s="1"/>
  <c r="BN127" i="19" s="1"/>
  <c r="BN128" i="19" s="1"/>
  <c r="BN129" i="19" s="1"/>
  <c r="BN130" i="19" s="1"/>
  <c r="BN131" i="19" s="1"/>
  <c r="BN132" i="19" s="1"/>
  <c r="BN133" i="19" s="1"/>
  <c r="BN134" i="19" s="1"/>
  <c r="BN135" i="19" s="1"/>
  <c r="BN136" i="19" s="1"/>
  <c r="BN137" i="19" s="1"/>
  <c r="BN138" i="19" s="1"/>
  <c r="BN139" i="19" s="1"/>
  <c r="BN140" i="19" s="1"/>
  <c r="BN141" i="19" s="1"/>
  <c r="BN142" i="19" s="1"/>
  <c r="BN143" i="19" s="1"/>
  <c r="BN144" i="19" s="1"/>
  <c r="BN145" i="19" s="1"/>
  <c r="BN146" i="19" s="1"/>
  <c r="BN147" i="19" s="1"/>
  <c r="BN148" i="19" s="1"/>
  <c r="BN149" i="19" s="1"/>
  <c r="BN150" i="19" s="1"/>
  <c r="BN151" i="19" s="1"/>
  <c r="BN152" i="19" s="1"/>
  <c r="BN153" i="19" s="1"/>
  <c r="BN154" i="19" s="1"/>
  <c r="BN155" i="19" s="1"/>
  <c r="BN156" i="19" s="1"/>
  <c r="BN157" i="19" s="1"/>
  <c r="BN158" i="19" s="1"/>
  <c r="BN159" i="19" s="1"/>
  <c r="BN160" i="19" s="1"/>
  <c r="BN161" i="19" s="1"/>
  <c r="BN162" i="19" s="1"/>
  <c r="BN163" i="19" s="1"/>
  <c r="BN164" i="19" s="1"/>
  <c r="BN165" i="19" s="1"/>
  <c r="BN166" i="19" s="1"/>
  <c r="BN167" i="19" s="1"/>
  <c r="BN168" i="19" s="1"/>
  <c r="BN169" i="19" s="1"/>
  <c r="BN170" i="19" s="1"/>
  <c r="BN171" i="19" s="1"/>
  <c r="BN172" i="19" s="1"/>
  <c r="BN173" i="19" s="1"/>
  <c r="BN174" i="19" s="1"/>
  <c r="BN175" i="19" s="1"/>
  <c r="BN176" i="19" s="1"/>
  <c r="BN177" i="19" s="1"/>
  <c r="BN178" i="19" s="1"/>
  <c r="BN179" i="19" s="1"/>
  <c r="BN180" i="19" s="1"/>
  <c r="BN181" i="19" s="1"/>
  <c r="BN182" i="19" s="1"/>
  <c r="BN183" i="19" s="1"/>
  <c r="BN184" i="19" s="1"/>
  <c r="BN185" i="19" s="1"/>
  <c r="BN186" i="19" s="1"/>
  <c r="BN187" i="19" s="1"/>
  <c r="BN188" i="19" s="1"/>
  <c r="BN189" i="19" s="1"/>
  <c r="BN190" i="19" s="1"/>
  <c r="BN191" i="19" s="1"/>
  <c r="BN192" i="19" s="1"/>
  <c r="BN193" i="19" s="1"/>
  <c r="BN194" i="19" s="1"/>
  <c r="BN195" i="19" s="1"/>
  <c r="BN196" i="19" s="1"/>
  <c r="BN197" i="19" s="1"/>
  <c r="BN198" i="19" s="1"/>
  <c r="BN199" i="19" s="1"/>
  <c r="BN200" i="19" s="1"/>
  <c r="BN201" i="19" s="1"/>
  <c r="BN202" i="19" s="1"/>
  <c r="BN203" i="19" s="1"/>
  <c r="BN204" i="19" s="1"/>
  <c r="BN205" i="19" s="1"/>
  <c r="BN206" i="19" s="1"/>
  <c r="BN207" i="19" s="1"/>
  <c r="BN208" i="19" s="1"/>
  <c r="BN209" i="19" s="1"/>
  <c r="BN210" i="19" s="1"/>
  <c r="BN211" i="19" s="1"/>
  <c r="BN212" i="19" s="1"/>
  <c r="BN213" i="19" s="1"/>
  <c r="BN214" i="19" s="1"/>
  <c r="BN215" i="19" s="1"/>
  <c r="BN216" i="19" s="1"/>
  <c r="BN54" i="19"/>
  <c r="BN53" i="19" s="1"/>
  <c r="BN52" i="19" s="1"/>
  <c r="BN51" i="19" s="1"/>
  <c r="BN50" i="19" s="1"/>
  <c r="BN49" i="19" s="1"/>
  <c r="BN48" i="19" s="1"/>
  <c r="BN47" i="19" s="1"/>
  <c r="BN46" i="19" s="1"/>
  <c r="BN45" i="19" s="1"/>
  <c r="BN44" i="19" s="1"/>
  <c r="BN43" i="19" s="1"/>
  <c r="BN42" i="19" s="1"/>
  <c r="BN41" i="19" s="1"/>
  <c r="BN40" i="19" s="1"/>
  <c r="BN39" i="19" s="1"/>
  <c r="BN38" i="19" s="1"/>
  <c r="BN37" i="19" s="1"/>
  <c r="BN36" i="19" s="1"/>
  <c r="BN35" i="19" s="1"/>
  <c r="BN34" i="19" s="1"/>
  <c r="BN33" i="19" s="1"/>
  <c r="BN32" i="19" s="1"/>
  <c r="BN31" i="19" s="1"/>
  <c r="BN30" i="19" s="1"/>
  <c r="BN29" i="19" s="1"/>
  <c r="BN28" i="19" s="1"/>
  <c r="BN27" i="19" s="1"/>
  <c r="BN26" i="19" s="1"/>
  <c r="BN25" i="19" s="1"/>
  <c r="D40" i="19"/>
  <c r="C39" i="19"/>
  <c r="BM459" i="10"/>
  <c r="BN460" i="10"/>
  <c r="V20" i="10"/>
  <c r="U19" i="10"/>
  <c r="D26" i="10"/>
  <c r="C25" i="10"/>
  <c r="G32" i="10"/>
  <c r="H33" i="10"/>
  <c r="CS504" i="10" l="1"/>
  <c r="CA488" i="10"/>
  <c r="BZ490" i="10" s="1"/>
  <c r="BZ503" i="10"/>
  <c r="CI444" i="10"/>
  <c r="CH443" i="10"/>
  <c r="CD445" i="10"/>
  <c r="CC444" i="10"/>
  <c r="CD444" i="19"/>
  <c r="CC443" i="19"/>
  <c r="CD19" i="10"/>
  <c r="CS31" i="10"/>
  <c r="CF19" i="10" s="1"/>
  <c r="CC20" i="10" s="1"/>
  <c r="CC23" i="10" s="1"/>
  <c r="BX31" i="19"/>
  <c r="BK19" i="19" s="1"/>
  <c r="BH20" i="19" s="1"/>
  <c r="BH23" i="19" s="1"/>
  <c r="BI19" i="19"/>
  <c r="BI19" i="10"/>
  <c r="BX31" i="10"/>
  <c r="BK19" i="10" s="1"/>
  <c r="BH20" i="10" s="1"/>
  <c r="BH23" i="10" s="1"/>
  <c r="BY31" i="10"/>
  <c r="BQ19" i="10" s="1"/>
  <c r="BM20" i="10" s="1"/>
  <c r="BM23" i="10" s="1"/>
  <c r="BN19" i="10"/>
  <c r="CT31" i="19"/>
  <c r="CL19" i="19" s="1"/>
  <c r="CH20" i="19" s="1"/>
  <c r="CH23" i="19" s="1"/>
  <c r="CI19" i="19"/>
  <c r="AR80" i="19"/>
  <c r="AQ79" i="19"/>
  <c r="CD19" i="19"/>
  <c r="CS31" i="19"/>
  <c r="CF19" i="19" s="1"/>
  <c r="CC20" i="19" s="1"/>
  <c r="CC23" i="19" s="1"/>
  <c r="CU504" i="10"/>
  <c r="CI444" i="19"/>
  <c r="CH443" i="19"/>
  <c r="AR80" i="10"/>
  <c r="AQ79" i="10"/>
  <c r="BI444" i="10"/>
  <c r="BH443" i="10"/>
  <c r="BN19" i="19"/>
  <c r="BY31" i="19"/>
  <c r="BQ19" i="19" s="1"/>
  <c r="BM20" i="19" s="1"/>
  <c r="BM23" i="19" s="1"/>
  <c r="CA478" i="10"/>
  <c r="BZ480" i="10" s="1"/>
  <c r="CI19" i="10"/>
  <c r="CT31" i="10"/>
  <c r="CL19" i="10" s="1"/>
  <c r="CH20" i="10" s="1"/>
  <c r="CH23" i="10" s="1"/>
  <c r="BI444" i="19"/>
  <c r="BH443" i="19"/>
  <c r="AR74" i="19"/>
  <c r="AQ75" i="19"/>
  <c r="AQ75" i="10"/>
  <c r="AR74" i="10"/>
  <c r="D41" i="19"/>
  <c r="C40" i="19"/>
  <c r="BN64" i="10"/>
  <c r="BI64" i="10"/>
  <c r="BN461" i="10"/>
  <c r="BM460" i="10"/>
  <c r="BI37" i="10"/>
  <c r="BN37" i="10"/>
  <c r="CD34" i="10"/>
  <c r="CI34" i="10"/>
  <c r="V21" i="10"/>
  <c r="U20" i="10"/>
  <c r="D27" i="10"/>
  <c r="C26" i="10"/>
  <c r="H34" i="10"/>
  <c r="G33" i="10"/>
  <c r="CH33" i="10" l="1"/>
  <c r="CI445" i="10"/>
  <c r="CH444" i="10"/>
  <c r="CC33" i="10"/>
  <c r="BH63" i="10"/>
  <c r="CD446" i="10"/>
  <c r="CC445" i="10"/>
  <c r="BM208" i="19"/>
  <c r="BM192" i="19"/>
  <c r="BM215" i="19"/>
  <c r="BM199" i="19"/>
  <c r="BM183" i="19"/>
  <c r="BM169" i="19"/>
  <c r="BM161" i="19"/>
  <c r="BM153" i="19"/>
  <c r="BM145" i="19"/>
  <c r="BM174" i="19"/>
  <c r="BM132" i="19"/>
  <c r="BM124" i="19"/>
  <c r="BM116" i="19"/>
  <c r="BM108" i="19"/>
  <c r="BM100" i="19"/>
  <c r="BM92" i="19"/>
  <c r="BM84" i="19"/>
  <c r="BM76" i="19"/>
  <c r="BM68" i="19"/>
  <c r="BM60" i="19"/>
  <c r="BM29" i="19"/>
  <c r="BM43" i="19"/>
  <c r="BM41" i="19"/>
  <c r="BM32" i="19"/>
  <c r="BM131" i="19"/>
  <c r="BM107" i="19"/>
  <c r="BM91" i="19"/>
  <c r="BM83" i="19"/>
  <c r="BM67" i="19"/>
  <c r="BM49" i="19"/>
  <c r="BM36" i="19"/>
  <c r="BM40" i="19"/>
  <c r="BM188" i="19"/>
  <c r="BM151" i="19"/>
  <c r="BM130" i="19"/>
  <c r="BM106" i="19"/>
  <c r="BM90" i="19"/>
  <c r="BM74" i="19"/>
  <c r="BM58" i="19"/>
  <c r="BM27" i="19"/>
  <c r="BM198" i="19"/>
  <c r="BM173" i="19"/>
  <c r="BM156" i="19"/>
  <c r="BM127" i="19"/>
  <c r="BM111" i="19"/>
  <c r="BM87" i="19"/>
  <c r="BM71" i="19"/>
  <c r="BM46" i="19"/>
  <c r="BM206" i="19"/>
  <c r="BM190" i="19"/>
  <c r="BM213" i="19"/>
  <c r="BM197" i="19"/>
  <c r="BM181" i="19"/>
  <c r="BM168" i="19"/>
  <c r="BM160" i="19"/>
  <c r="BM152" i="19"/>
  <c r="BM144" i="19"/>
  <c r="BM172" i="19"/>
  <c r="BM123" i="19"/>
  <c r="BM115" i="19"/>
  <c r="BM99" i="19"/>
  <c r="BM75" i="19"/>
  <c r="BM59" i="19"/>
  <c r="BM31" i="19"/>
  <c r="BM195" i="19"/>
  <c r="BM159" i="19"/>
  <c r="BM138" i="19"/>
  <c r="BM122" i="19"/>
  <c r="BM98" i="19"/>
  <c r="BM82" i="19"/>
  <c r="BM48" i="19"/>
  <c r="BM28" i="19"/>
  <c r="BM26" i="19"/>
  <c r="BM204" i="19"/>
  <c r="BM211" i="19"/>
  <c r="BM179" i="19"/>
  <c r="BM167" i="19"/>
  <c r="BM143" i="19"/>
  <c r="BM114" i="19"/>
  <c r="BM66" i="19"/>
  <c r="BM140" i="19"/>
  <c r="BM38" i="19"/>
  <c r="BM202" i="19"/>
  <c r="BM186" i="19"/>
  <c r="BM209" i="19"/>
  <c r="BM193" i="19"/>
  <c r="BM177" i="19"/>
  <c r="BM166" i="19"/>
  <c r="BM158" i="19"/>
  <c r="BM150" i="19"/>
  <c r="BM142" i="19"/>
  <c r="BM137" i="19"/>
  <c r="BM129" i="19"/>
  <c r="BM121" i="19"/>
  <c r="BM113" i="19"/>
  <c r="BM105" i="19"/>
  <c r="BM97" i="19"/>
  <c r="BM89" i="19"/>
  <c r="BM81" i="19"/>
  <c r="BM73" i="19"/>
  <c r="BM65" i="19"/>
  <c r="BM47" i="19"/>
  <c r="BM57" i="19"/>
  <c r="BM55" i="19"/>
  <c r="BM51" i="19"/>
  <c r="BM25" i="19"/>
  <c r="BM205" i="19"/>
  <c r="BM148" i="19"/>
  <c r="BM103" i="19"/>
  <c r="BM53" i="19"/>
  <c r="BM216" i="19"/>
  <c r="BM200" i="19"/>
  <c r="BM184" i="19"/>
  <c r="BM207" i="19"/>
  <c r="BM191" i="19"/>
  <c r="BM175" i="19"/>
  <c r="BM165" i="19"/>
  <c r="BM157" i="19"/>
  <c r="BM149" i="19"/>
  <c r="BM141" i="19"/>
  <c r="BM136" i="19"/>
  <c r="BM128" i="19"/>
  <c r="BM120" i="19"/>
  <c r="BM112" i="19"/>
  <c r="BM104" i="19"/>
  <c r="BM96" i="19"/>
  <c r="BM88" i="19"/>
  <c r="BM80" i="19"/>
  <c r="BM72" i="19"/>
  <c r="BM64" i="19"/>
  <c r="BM39" i="19"/>
  <c r="BM56" i="19"/>
  <c r="BM54" i="19"/>
  <c r="BM50" i="19"/>
  <c r="BM214" i="19"/>
  <c r="BM182" i="19"/>
  <c r="BM189" i="19"/>
  <c r="BM164" i="19"/>
  <c r="BM135" i="19"/>
  <c r="BM119" i="19"/>
  <c r="BM95" i="19"/>
  <c r="BM79" i="19"/>
  <c r="BM63" i="19"/>
  <c r="BM35" i="19"/>
  <c r="BM210" i="19"/>
  <c r="BM194" i="19"/>
  <c r="BM178" i="19"/>
  <c r="BM201" i="19"/>
  <c r="BM185" i="19"/>
  <c r="BM170" i="19"/>
  <c r="BM162" i="19"/>
  <c r="BM155" i="19"/>
  <c r="BM126" i="19"/>
  <c r="BM94" i="19"/>
  <c r="BM62" i="19"/>
  <c r="BM34" i="19"/>
  <c r="BM212" i="19"/>
  <c r="BM154" i="19"/>
  <c r="BM125" i="19"/>
  <c r="BM93" i="19"/>
  <c r="BM61" i="19"/>
  <c r="BM33" i="19"/>
  <c r="BM187" i="19"/>
  <c r="BM44" i="19"/>
  <c r="BM52" i="19"/>
  <c r="BM196" i="19"/>
  <c r="BM147" i="19"/>
  <c r="BM118" i="19"/>
  <c r="BM37" i="19"/>
  <c r="BM77" i="19"/>
  <c r="BM134" i="19"/>
  <c r="BM180" i="19"/>
  <c r="BM146" i="19"/>
  <c r="BM117" i="19"/>
  <c r="BM85" i="19"/>
  <c r="BM30" i="19"/>
  <c r="BM109" i="19"/>
  <c r="BM102" i="19"/>
  <c r="BM203" i="19"/>
  <c r="BM139" i="19"/>
  <c r="BM110" i="19"/>
  <c r="BM78" i="19"/>
  <c r="BM45" i="19"/>
  <c r="BM176" i="19"/>
  <c r="BM171" i="19"/>
  <c r="BM70" i="19"/>
  <c r="BM163" i="19"/>
  <c r="BM133" i="19"/>
  <c r="BM101" i="19"/>
  <c r="BM69" i="19"/>
  <c r="BM42" i="19"/>
  <c r="BM86" i="19"/>
  <c r="BM38" i="10"/>
  <c r="AQ74" i="19"/>
  <c r="AR73" i="19"/>
  <c r="BI445" i="10"/>
  <c r="BH444" i="10"/>
  <c r="CC184" i="19"/>
  <c r="CC167" i="19"/>
  <c r="CC159" i="19"/>
  <c r="CC151" i="19"/>
  <c r="CC143" i="19"/>
  <c r="CC176" i="19"/>
  <c r="CC135" i="19"/>
  <c r="CC127" i="19"/>
  <c r="CC119" i="19"/>
  <c r="CC111" i="19"/>
  <c r="CC103" i="19"/>
  <c r="CC34" i="19"/>
  <c r="CC92" i="19"/>
  <c r="CC84" i="19"/>
  <c r="CC76" i="19"/>
  <c r="CC68" i="19"/>
  <c r="CC60" i="19"/>
  <c r="CC27" i="19"/>
  <c r="CC45" i="19"/>
  <c r="CC54" i="19"/>
  <c r="CC180" i="19"/>
  <c r="CC166" i="19"/>
  <c r="CC158" i="19"/>
  <c r="CC150" i="19"/>
  <c r="CC142" i="19"/>
  <c r="CC174" i="19"/>
  <c r="CC134" i="19"/>
  <c r="CC126" i="19"/>
  <c r="CC118" i="19"/>
  <c r="CC110" i="19"/>
  <c r="CC102" i="19"/>
  <c r="CT33" i="19"/>
  <c r="CS33" i="19" s="1"/>
  <c r="CC91" i="19"/>
  <c r="CC83" i="19"/>
  <c r="CC75" i="19"/>
  <c r="CC67" i="19"/>
  <c r="CC49" i="19"/>
  <c r="CC98" i="19"/>
  <c r="CC44" i="19"/>
  <c r="CC53" i="19"/>
  <c r="CC173" i="19"/>
  <c r="CC164" i="19"/>
  <c r="CC156" i="19"/>
  <c r="CC148" i="19"/>
  <c r="CC183" i="19"/>
  <c r="CC140" i="19"/>
  <c r="CC132" i="19"/>
  <c r="CC124" i="19"/>
  <c r="CC116" i="19"/>
  <c r="CC108" i="19"/>
  <c r="CC100" i="19"/>
  <c r="CC26" i="19"/>
  <c r="CC89" i="19"/>
  <c r="CC81" i="19"/>
  <c r="CC73" i="19"/>
  <c r="CC65" i="19"/>
  <c r="CC47" i="19"/>
  <c r="CC59" i="19"/>
  <c r="CC36" i="19"/>
  <c r="CC42" i="19"/>
  <c r="CC171" i="19"/>
  <c r="CC163" i="19"/>
  <c r="CC155" i="19"/>
  <c r="CC147" i="19"/>
  <c r="CC179" i="19"/>
  <c r="CC139" i="19"/>
  <c r="CC131" i="19"/>
  <c r="CC123" i="19"/>
  <c r="CC115" i="19"/>
  <c r="CC107" i="19"/>
  <c r="CC99" i="19"/>
  <c r="CC96" i="19"/>
  <c r="CC88" i="19"/>
  <c r="CC80" i="19"/>
  <c r="CC72" i="19"/>
  <c r="CC64" i="19"/>
  <c r="CC38" i="19"/>
  <c r="CC58" i="19"/>
  <c r="CC33" i="19"/>
  <c r="CC41" i="19"/>
  <c r="CC185" i="19"/>
  <c r="CC170" i="19"/>
  <c r="CC162" i="19"/>
  <c r="CC154" i="19"/>
  <c r="CC146" i="19"/>
  <c r="CC186" i="19"/>
  <c r="CC138" i="19"/>
  <c r="CC130" i="19"/>
  <c r="CC122" i="19"/>
  <c r="CC114" i="19"/>
  <c r="CC106" i="19"/>
  <c r="CC51" i="19"/>
  <c r="CC95" i="19"/>
  <c r="CC87" i="19"/>
  <c r="CC79" i="19"/>
  <c r="CC71" i="19"/>
  <c r="CC63" i="19"/>
  <c r="CC37" i="19"/>
  <c r="CC57" i="19"/>
  <c r="CC31" i="19"/>
  <c r="CC40" i="19"/>
  <c r="CC177" i="19"/>
  <c r="CC168" i="19"/>
  <c r="CC160" i="19"/>
  <c r="CC152" i="19"/>
  <c r="CC144" i="19"/>
  <c r="CC178" i="19"/>
  <c r="CC136" i="19"/>
  <c r="CC128" i="19"/>
  <c r="CC120" i="19"/>
  <c r="CC112" i="19"/>
  <c r="CC104" i="19"/>
  <c r="CC39" i="19"/>
  <c r="CC93" i="19"/>
  <c r="CC85" i="19"/>
  <c r="CC77" i="19"/>
  <c r="CC69" i="19"/>
  <c r="CC61" i="19"/>
  <c r="CC29" i="19"/>
  <c r="CC46" i="19"/>
  <c r="CC55" i="19"/>
  <c r="CC25" i="19"/>
  <c r="CC149" i="19"/>
  <c r="CC125" i="19"/>
  <c r="CC32" i="19"/>
  <c r="CC66" i="19"/>
  <c r="CC52" i="19"/>
  <c r="CC133" i="19"/>
  <c r="CC43" i="19"/>
  <c r="CC181" i="19"/>
  <c r="CC145" i="19"/>
  <c r="CC121" i="19"/>
  <c r="CC94" i="19"/>
  <c r="CC62" i="19"/>
  <c r="CC35" i="19"/>
  <c r="CC175" i="19"/>
  <c r="CC141" i="19"/>
  <c r="CC117" i="19"/>
  <c r="CC90" i="19"/>
  <c r="CC48" i="19"/>
  <c r="CC169" i="19"/>
  <c r="CC182" i="19"/>
  <c r="CC113" i="19"/>
  <c r="CC86" i="19"/>
  <c r="CC30" i="19"/>
  <c r="CC161" i="19"/>
  <c r="CC105" i="19"/>
  <c r="CC101" i="19"/>
  <c r="CC165" i="19"/>
  <c r="CC172" i="19"/>
  <c r="CC109" i="19"/>
  <c r="CC82" i="19"/>
  <c r="CC97" i="19"/>
  <c r="CC137" i="19"/>
  <c r="CC78" i="19"/>
  <c r="CC157" i="19"/>
  <c r="CC74" i="19"/>
  <c r="CC153" i="19"/>
  <c r="CC129" i="19"/>
  <c r="CC50" i="19"/>
  <c r="CC70" i="19"/>
  <c r="CC28" i="19"/>
  <c r="CC56" i="19"/>
  <c r="BH49" i="10"/>
  <c r="BH56" i="10"/>
  <c r="BH47" i="10"/>
  <c r="BH48" i="10"/>
  <c r="BY33" i="10"/>
  <c r="BX33" i="10" s="1"/>
  <c r="BH54" i="10"/>
  <c r="BH55" i="10"/>
  <c r="BH57" i="10"/>
  <c r="BH45" i="10"/>
  <c r="BH53" i="10"/>
  <c r="BH46" i="10"/>
  <c r="BH51" i="10"/>
  <c r="BH52" i="10"/>
  <c r="BH50" i="10"/>
  <c r="BH44" i="10"/>
  <c r="BH43" i="10"/>
  <c r="BH58" i="10"/>
  <c r="BH42" i="10"/>
  <c r="BH59" i="10"/>
  <c r="BH60" i="10"/>
  <c r="BH41" i="10"/>
  <c r="BH40" i="10"/>
  <c r="BH61" i="10"/>
  <c r="BH39" i="10"/>
  <c r="BH62" i="10"/>
  <c r="BH38" i="10"/>
  <c r="BM63" i="10"/>
  <c r="BI445" i="19"/>
  <c r="BH444" i="19"/>
  <c r="BH205" i="19"/>
  <c r="BH189" i="19"/>
  <c r="BH214" i="19"/>
  <c r="BH198" i="19"/>
  <c r="BH182" i="19"/>
  <c r="BH171" i="19"/>
  <c r="BH163" i="19"/>
  <c r="BH155" i="19"/>
  <c r="BH147" i="19"/>
  <c r="BH139" i="19"/>
  <c r="BH131" i="19"/>
  <c r="BH123" i="19"/>
  <c r="BH115" i="19"/>
  <c r="BH107" i="19"/>
  <c r="BH99" i="19"/>
  <c r="BH41" i="19"/>
  <c r="BH32" i="19"/>
  <c r="BH92" i="19"/>
  <c r="BH84" i="19"/>
  <c r="BH76" i="19"/>
  <c r="BH68" i="19"/>
  <c r="BH60" i="19"/>
  <c r="BH29" i="19"/>
  <c r="BH43" i="19"/>
  <c r="BH53" i="19"/>
  <c r="BH38" i="19"/>
  <c r="BH203" i="19"/>
  <c r="BH187" i="19"/>
  <c r="BH212" i="19"/>
  <c r="BH196" i="19"/>
  <c r="BH180" i="19"/>
  <c r="BH170" i="19"/>
  <c r="BH162" i="19"/>
  <c r="BH154" i="19"/>
  <c r="BH146" i="19"/>
  <c r="BH138" i="19"/>
  <c r="BH130" i="19"/>
  <c r="BH122" i="19"/>
  <c r="BH114" i="19"/>
  <c r="BH106" i="19"/>
  <c r="BH98" i="19"/>
  <c r="BH40" i="19"/>
  <c r="BH31" i="19"/>
  <c r="BH91" i="19"/>
  <c r="BH83" i="19"/>
  <c r="BH75" i="19"/>
  <c r="BH67" i="19"/>
  <c r="BH49" i="19"/>
  <c r="BH59" i="19"/>
  <c r="BH36" i="19"/>
  <c r="BH201" i="19"/>
  <c r="BH185" i="19"/>
  <c r="BH210" i="19"/>
  <c r="BH194" i="19"/>
  <c r="BH178" i="19"/>
  <c r="BH169" i="19"/>
  <c r="BH161" i="19"/>
  <c r="BH153" i="19"/>
  <c r="BH145" i="19"/>
  <c r="BH137" i="19"/>
  <c r="BH129" i="19"/>
  <c r="BH121" i="19"/>
  <c r="BH113" i="19"/>
  <c r="BH105" i="19"/>
  <c r="BH97" i="19"/>
  <c r="BH27" i="19"/>
  <c r="BH26" i="19"/>
  <c r="BH90" i="19"/>
  <c r="BH82" i="19"/>
  <c r="BH74" i="19"/>
  <c r="BH66" i="19"/>
  <c r="BH48" i="19"/>
  <c r="BH58" i="19"/>
  <c r="BY33" i="19"/>
  <c r="BX33" i="19" s="1"/>
  <c r="BH166" i="19"/>
  <c r="BH71" i="19"/>
  <c r="BH215" i="19"/>
  <c r="BH199" i="19"/>
  <c r="BH183" i="19"/>
  <c r="BH208" i="19"/>
  <c r="BH192" i="19"/>
  <c r="BH176" i="19"/>
  <c r="BH168" i="19"/>
  <c r="BH160" i="19"/>
  <c r="BH152" i="19"/>
  <c r="BH144" i="19"/>
  <c r="BH136" i="19"/>
  <c r="BH128" i="19"/>
  <c r="BH120" i="19"/>
  <c r="BH112" i="19"/>
  <c r="BH104" i="19"/>
  <c r="BH55" i="19"/>
  <c r="BH51" i="19"/>
  <c r="BH25" i="19"/>
  <c r="BH89" i="19"/>
  <c r="BH81" i="19"/>
  <c r="BH73" i="19"/>
  <c r="BH65" i="19"/>
  <c r="BH47" i="19"/>
  <c r="BH57" i="19"/>
  <c r="BH28" i="19"/>
  <c r="BH195" i="19"/>
  <c r="BH204" i="19"/>
  <c r="BH188" i="19"/>
  <c r="BH158" i="19"/>
  <c r="BH142" i="19"/>
  <c r="BH126" i="19"/>
  <c r="BH110" i="19"/>
  <c r="BH35" i="19"/>
  <c r="BH79" i="19"/>
  <c r="BH46" i="19"/>
  <c r="BH213" i="19"/>
  <c r="BH197" i="19"/>
  <c r="BH181" i="19"/>
  <c r="BH206" i="19"/>
  <c r="BH190" i="19"/>
  <c r="BH174" i="19"/>
  <c r="BH167" i="19"/>
  <c r="BH159" i="19"/>
  <c r="BH151" i="19"/>
  <c r="BH143" i="19"/>
  <c r="BH135" i="19"/>
  <c r="BH127" i="19"/>
  <c r="BH119" i="19"/>
  <c r="BH111" i="19"/>
  <c r="BH103" i="19"/>
  <c r="BH54" i="19"/>
  <c r="BH50" i="19"/>
  <c r="BH96" i="19"/>
  <c r="BH88" i="19"/>
  <c r="BH80" i="19"/>
  <c r="BH72" i="19"/>
  <c r="BH64" i="19"/>
  <c r="BH39" i="19"/>
  <c r="BH56" i="19"/>
  <c r="BH211" i="19"/>
  <c r="BH179" i="19"/>
  <c r="BH172" i="19"/>
  <c r="BH150" i="19"/>
  <c r="BH134" i="19"/>
  <c r="BH118" i="19"/>
  <c r="BH102" i="19"/>
  <c r="BH95" i="19"/>
  <c r="BH87" i="19"/>
  <c r="BH63" i="19"/>
  <c r="BH207" i="19"/>
  <c r="BH191" i="19"/>
  <c r="BH216" i="19"/>
  <c r="BH200" i="19"/>
  <c r="BH184" i="19"/>
  <c r="BH173" i="19"/>
  <c r="BH164" i="19"/>
  <c r="BH156" i="19"/>
  <c r="BH148" i="19"/>
  <c r="BH140" i="19"/>
  <c r="BH132" i="19"/>
  <c r="BH124" i="19"/>
  <c r="BH116" i="19"/>
  <c r="BH108" i="19"/>
  <c r="BH100" i="19"/>
  <c r="BH42" i="19"/>
  <c r="BH33" i="19"/>
  <c r="BH93" i="19"/>
  <c r="BH85" i="19"/>
  <c r="BH77" i="19"/>
  <c r="BH69" i="19"/>
  <c r="BH61" i="19"/>
  <c r="BH30" i="19"/>
  <c r="BH44" i="19"/>
  <c r="BH157" i="19"/>
  <c r="BH52" i="19"/>
  <c r="BH45" i="19"/>
  <c r="BH209" i="19"/>
  <c r="BH149" i="19"/>
  <c r="BH34" i="19"/>
  <c r="BH186" i="19"/>
  <c r="BH62" i="19"/>
  <c r="BH193" i="19"/>
  <c r="BH141" i="19"/>
  <c r="BH94" i="19"/>
  <c r="BH117" i="19"/>
  <c r="BH177" i="19"/>
  <c r="BH133" i="19"/>
  <c r="BH86" i="19"/>
  <c r="BH109" i="19"/>
  <c r="BH202" i="19"/>
  <c r="BH125" i="19"/>
  <c r="BH78" i="19"/>
  <c r="BH70" i="19"/>
  <c r="BH175" i="19"/>
  <c r="BH165" i="19"/>
  <c r="BH101" i="19"/>
  <c r="BH37" i="19"/>
  <c r="AR81" i="19"/>
  <c r="AQ80" i="19"/>
  <c r="CH25" i="10"/>
  <c r="CH26" i="10"/>
  <c r="CH27" i="10"/>
  <c r="CH28" i="10"/>
  <c r="CH29" i="10"/>
  <c r="CH30" i="10"/>
  <c r="CH31" i="10"/>
  <c r="CH32" i="10"/>
  <c r="AR81" i="10"/>
  <c r="AQ80" i="10"/>
  <c r="CH186" i="19"/>
  <c r="CH171" i="19"/>
  <c r="CH163" i="19"/>
  <c r="CH155" i="19"/>
  <c r="CH147" i="19"/>
  <c r="CH139" i="19"/>
  <c r="CH131" i="19"/>
  <c r="CH123" i="19"/>
  <c r="CH115" i="19"/>
  <c r="CH107" i="19"/>
  <c r="CH99" i="19"/>
  <c r="CH43" i="19"/>
  <c r="CH54" i="19"/>
  <c r="CH51" i="19"/>
  <c r="CH94" i="19"/>
  <c r="CH86" i="19"/>
  <c r="CH78" i="19"/>
  <c r="CH70" i="19"/>
  <c r="CH62" i="19"/>
  <c r="CH30" i="19"/>
  <c r="CH89" i="19"/>
  <c r="CH184" i="19"/>
  <c r="CH182" i="19"/>
  <c r="CH170" i="19"/>
  <c r="CH162" i="19"/>
  <c r="CH154" i="19"/>
  <c r="CH146" i="19"/>
  <c r="CH138" i="19"/>
  <c r="CH130" i="19"/>
  <c r="CH122" i="19"/>
  <c r="CH114" i="19"/>
  <c r="CH106" i="19"/>
  <c r="CH59" i="19"/>
  <c r="CH36" i="19"/>
  <c r="CH53" i="19"/>
  <c r="CH50" i="19"/>
  <c r="CH93" i="19"/>
  <c r="CH85" i="19"/>
  <c r="CH77" i="19"/>
  <c r="CH69" i="19"/>
  <c r="CH61" i="19"/>
  <c r="CH29" i="19"/>
  <c r="CH180" i="19"/>
  <c r="CH178" i="19"/>
  <c r="CH169" i="19"/>
  <c r="CH161" i="19"/>
  <c r="CH153" i="19"/>
  <c r="CH145" i="19"/>
  <c r="CH137" i="19"/>
  <c r="CH129" i="19"/>
  <c r="CH121" i="19"/>
  <c r="CH113" i="19"/>
  <c r="CH105" i="19"/>
  <c r="CH58" i="19"/>
  <c r="CH33" i="19"/>
  <c r="CH52" i="19"/>
  <c r="CH39" i="19"/>
  <c r="CH92" i="19"/>
  <c r="CH84" i="19"/>
  <c r="CH76" i="19"/>
  <c r="CH68" i="19"/>
  <c r="CH60" i="19"/>
  <c r="CH27" i="19"/>
  <c r="CH183" i="19"/>
  <c r="CH185" i="19"/>
  <c r="CH168" i="19"/>
  <c r="CH160" i="19"/>
  <c r="CH152" i="19"/>
  <c r="CH144" i="19"/>
  <c r="CH136" i="19"/>
  <c r="CH128" i="19"/>
  <c r="CH120" i="19"/>
  <c r="CH112" i="19"/>
  <c r="CH104" i="19"/>
  <c r="CH57" i="19"/>
  <c r="CH31" i="19"/>
  <c r="CH42" i="19"/>
  <c r="CH34" i="19"/>
  <c r="CH91" i="19"/>
  <c r="CH83" i="19"/>
  <c r="CH75" i="19"/>
  <c r="CH67" i="19"/>
  <c r="CH49" i="19"/>
  <c r="CH176" i="19"/>
  <c r="CH177" i="19"/>
  <c r="CH158" i="19"/>
  <c r="CH150" i="19"/>
  <c r="CH134" i="19"/>
  <c r="CH118" i="19"/>
  <c r="CH102" i="19"/>
  <c r="CH98" i="19"/>
  <c r="CH26" i="19"/>
  <c r="CH73" i="19"/>
  <c r="CH47" i="19"/>
  <c r="CH179" i="19"/>
  <c r="CH181" i="19"/>
  <c r="CH167" i="19"/>
  <c r="CH159" i="19"/>
  <c r="CH151" i="19"/>
  <c r="CH143" i="19"/>
  <c r="CH135" i="19"/>
  <c r="CH127" i="19"/>
  <c r="CH119" i="19"/>
  <c r="CH111" i="19"/>
  <c r="CH103" i="19"/>
  <c r="CH56" i="19"/>
  <c r="CH28" i="19"/>
  <c r="CH41" i="19"/>
  <c r="CH32" i="19"/>
  <c r="CH90" i="19"/>
  <c r="CH82" i="19"/>
  <c r="CH74" i="19"/>
  <c r="CH66" i="19"/>
  <c r="CH48" i="19"/>
  <c r="CH166" i="19"/>
  <c r="CH142" i="19"/>
  <c r="CH126" i="19"/>
  <c r="CH110" i="19"/>
  <c r="CH46" i="19"/>
  <c r="CH40" i="19"/>
  <c r="CH81" i="19"/>
  <c r="CH65" i="19"/>
  <c r="CH172" i="19"/>
  <c r="CH173" i="19"/>
  <c r="CH164" i="19"/>
  <c r="CH156" i="19"/>
  <c r="CH148" i="19"/>
  <c r="CH140" i="19"/>
  <c r="CH132" i="19"/>
  <c r="CH124" i="19"/>
  <c r="CH116" i="19"/>
  <c r="CH108" i="19"/>
  <c r="CH100" i="19"/>
  <c r="CH44" i="19"/>
  <c r="CH55" i="19"/>
  <c r="CH25" i="19"/>
  <c r="CH95" i="19"/>
  <c r="CH87" i="19"/>
  <c r="CH79" i="19"/>
  <c r="CH71" i="19"/>
  <c r="CH63" i="19"/>
  <c r="CH37" i="19"/>
  <c r="CH157" i="19"/>
  <c r="CH45" i="19"/>
  <c r="CH38" i="19"/>
  <c r="CH149" i="19"/>
  <c r="CH97" i="19"/>
  <c r="CH174" i="19"/>
  <c r="CH175" i="19"/>
  <c r="CH141" i="19"/>
  <c r="CH35" i="19"/>
  <c r="CH72" i="19"/>
  <c r="CH133" i="19"/>
  <c r="CH96" i="19"/>
  <c r="CH117" i="19"/>
  <c r="CH109" i="19"/>
  <c r="CH125" i="19"/>
  <c r="CH88" i="19"/>
  <c r="CH80" i="19"/>
  <c r="CH165" i="19"/>
  <c r="CH101" i="19"/>
  <c r="CH64" i="19"/>
  <c r="AQ74" i="10"/>
  <c r="AR73" i="10"/>
  <c r="CT33" i="10"/>
  <c r="CS33" i="10" s="1"/>
  <c r="CC26" i="10"/>
  <c r="CC27" i="10"/>
  <c r="CC25" i="10"/>
  <c r="CC28" i="10"/>
  <c r="CC29" i="10"/>
  <c r="CC30" i="10"/>
  <c r="CC31" i="10"/>
  <c r="CC32" i="10"/>
  <c r="CI445" i="19"/>
  <c r="CH444" i="19"/>
  <c r="BM52" i="10"/>
  <c r="BM51" i="10"/>
  <c r="BM50" i="10"/>
  <c r="BM49" i="10"/>
  <c r="BM46" i="10"/>
  <c r="BM56" i="10"/>
  <c r="BM48" i="10"/>
  <c r="BM57" i="10"/>
  <c r="BM47" i="10"/>
  <c r="BM44" i="10"/>
  <c r="BM54" i="10"/>
  <c r="BM45" i="10"/>
  <c r="BM53" i="10"/>
  <c r="BM55" i="10"/>
  <c r="BM58" i="10"/>
  <c r="BM43" i="10"/>
  <c r="BM59" i="10"/>
  <c r="BM42" i="10"/>
  <c r="BM60" i="10"/>
  <c r="BM41" i="10"/>
  <c r="BM40" i="10"/>
  <c r="BM61" i="10"/>
  <c r="BM39" i="10"/>
  <c r="BM62" i="10"/>
  <c r="CD445" i="19"/>
  <c r="CC444" i="19"/>
  <c r="D42" i="19"/>
  <c r="C41" i="19"/>
  <c r="BH64" i="10"/>
  <c r="BI65" i="10"/>
  <c r="BM64" i="10"/>
  <c r="BN65" i="10"/>
  <c r="BM461" i="10"/>
  <c r="BN462" i="10"/>
  <c r="BM37" i="10"/>
  <c r="BN36" i="10"/>
  <c r="BH37" i="10"/>
  <c r="BI36" i="10"/>
  <c r="CI35" i="10"/>
  <c r="CH34" i="10"/>
  <c r="CD35" i="10"/>
  <c r="CC34" i="10"/>
  <c r="V22" i="10"/>
  <c r="U21" i="10"/>
  <c r="C27" i="10"/>
  <c r="D28" i="10"/>
  <c r="H35" i="10"/>
  <c r="G34" i="10"/>
  <c r="CD447" i="10" l="1"/>
  <c r="CC446" i="10"/>
  <c r="CI446" i="10"/>
  <c r="CH445" i="10"/>
  <c r="CI446" i="19"/>
  <c r="CH445" i="19"/>
  <c r="AR72" i="10"/>
  <c r="AQ73" i="10"/>
  <c r="AQ81" i="19"/>
  <c r="AR82" i="19"/>
  <c r="BI446" i="19"/>
  <c r="BH445" i="19"/>
  <c r="BI446" i="10"/>
  <c r="BH445" i="10"/>
  <c r="AR72" i="19"/>
  <c r="AQ73" i="19"/>
  <c r="CD446" i="19"/>
  <c r="CC445" i="19"/>
  <c r="AR82" i="10"/>
  <c r="AQ81" i="10"/>
  <c r="D43" i="19"/>
  <c r="C42" i="19"/>
  <c r="BM65" i="10"/>
  <c r="BN66" i="10"/>
  <c r="BH65" i="10"/>
  <c r="BI66" i="10"/>
  <c r="BM462" i="10"/>
  <c r="BN463" i="10"/>
  <c r="BH36" i="10"/>
  <c r="BI35" i="10"/>
  <c r="BM36" i="10"/>
  <c r="BN35" i="10"/>
  <c r="CC35" i="10"/>
  <c r="CD36" i="10"/>
  <c r="CI36" i="10"/>
  <c r="CH35" i="10"/>
  <c r="V23" i="10"/>
  <c r="U22" i="10"/>
  <c r="C28" i="10"/>
  <c r="D29" i="10"/>
  <c r="G35" i="10"/>
  <c r="H36" i="10"/>
  <c r="CI447" i="10" l="1"/>
  <c r="CH446" i="10"/>
  <c r="CD448" i="10"/>
  <c r="CC447" i="10"/>
  <c r="AR83" i="10"/>
  <c r="AQ82" i="10"/>
  <c r="BI447" i="19"/>
  <c r="BH446" i="19"/>
  <c r="AR83" i="19"/>
  <c r="AQ82" i="19"/>
  <c r="AR71" i="19"/>
  <c r="AQ72" i="19"/>
  <c r="AR71" i="10"/>
  <c r="AQ72" i="10"/>
  <c r="CD447" i="19"/>
  <c r="CC446" i="19"/>
  <c r="BI447" i="10"/>
  <c r="BH446" i="10"/>
  <c r="CI447" i="19"/>
  <c r="CH446" i="19"/>
  <c r="D44" i="19"/>
  <c r="C43" i="19"/>
  <c r="BH66" i="10"/>
  <c r="BI67" i="10"/>
  <c r="BM66" i="10"/>
  <c r="BN67" i="10"/>
  <c r="BM463" i="10"/>
  <c r="BN464" i="10"/>
  <c r="BM35" i="10"/>
  <c r="BN34" i="10"/>
  <c r="BH35" i="10"/>
  <c r="BI34" i="10"/>
  <c r="CI37" i="10"/>
  <c r="CH36" i="10"/>
  <c r="CD37" i="10"/>
  <c r="CC36" i="10"/>
  <c r="V24" i="10"/>
  <c r="U23" i="10"/>
  <c r="C29" i="10"/>
  <c r="D30" i="10"/>
  <c r="G36" i="10"/>
  <c r="H37" i="10"/>
  <c r="CD449" i="10" l="1"/>
  <c r="CC448" i="10"/>
  <c r="CI448" i="10"/>
  <c r="CH447" i="10"/>
  <c r="BI448" i="10"/>
  <c r="BH447" i="10"/>
  <c r="AR84" i="19"/>
  <c r="AQ83" i="19"/>
  <c r="CI448" i="19"/>
  <c r="CH447" i="19"/>
  <c r="CD448" i="19"/>
  <c r="CC447" i="19"/>
  <c r="BI448" i="19"/>
  <c r="BH447" i="19"/>
  <c r="AR70" i="19"/>
  <c r="AQ71" i="19"/>
  <c r="AQ71" i="10"/>
  <c r="AR70" i="10"/>
  <c r="AQ83" i="10"/>
  <c r="AR84" i="10"/>
  <c r="D45" i="19"/>
  <c r="C44" i="19"/>
  <c r="BM67" i="10"/>
  <c r="BN68" i="10"/>
  <c r="BH67" i="10"/>
  <c r="BI68" i="10"/>
  <c r="BN465" i="10"/>
  <c r="BM464" i="10"/>
  <c r="BH34" i="10"/>
  <c r="BI33" i="10"/>
  <c r="BM34" i="10"/>
  <c r="BN33" i="10"/>
  <c r="CD38" i="10"/>
  <c r="CC37" i="10"/>
  <c r="CI38" i="10"/>
  <c r="CH37" i="10"/>
  <c r="V25" i="10"/>
  <c r="U24" i="10"/>
  <c r="D31" i="10"/>
  <c r="C30" i="10"/>
  <c r="H38" i="10"/>
  <c r="G37" i="10"/>
  <c r="CI449" i="10" l="1"/>
  <c r="CH448" i="10"/>
  <c r="CD450" i="10"/>
  <c r="CC449" i="10"/>
  <c r="CD449" i="19"/>
  <c r="CC448" i="19"/>
  <c r="AR85" i="10"/>
  <c r="AQ84" i="10"/>
  <c r="AQ70" i="10"/>
  <c r="AR69" i="10"/>
  <c r="CI449" i="19"/>
  <c r="CH448" i="19"/>
  <c r="AR69" i="19"/>
  <c r="AQ70" i="19"/>
  <c r="AR85" i="19"/>
  <c r="AQ84" i="19"/>
  <c r="BI449" i="19"/>
  <c r="BH448" i="19"/>
  <c r="BI449" i="10"/>
  <c r="BH448" i="10"/>
  <c r="D46" i="19"/>
  <c r="C45" i="19"/>
  <c r="BH68" i="10"/>
  <c r="BI69" i="10"/>
  <c r="BM68" i="10"/>
  <c r="BN69" i="10"/>
  <c r="BM465" i="10"/>
  <c r="BN466" i="10"/>
  <c r="BM33" i="10"/>
  <c r="BN32" i="10"/>
  <c r="BH33" i="10"/>
  <c r="BI32" i="10"/>
  <c r="CI39" i="10"/>
  <c r="CH38" i="10"/>
  <c r="CD39" i="10"/>
  <c r="CC38" i="10"/>
  <c r="V26" i="10"/>
  <c r="U25" i="10"/>
  <c r="C31" i="10"/>
  <c r="D32" i="10"/>
  <c r="H39" i="10"/>
  <c r="G38" i="10"/>
  <c r="CD451" i="10" l="1"/>
  <c r="CC450" i="10"/>
  <c r="CI450" i="10"/>
  <c r="CH449" i="10"/>
  <c r="AQ69" i="10"/>
  <c r="AR68" i="10"/>
  <c r="CI450" i="19"/>
  <c r="CH449" i="19"/>
  <c r="BI450" i="19"/>
  <c r="BH449" i="19"/>
  <c r="BI450" i="10"/>
  <c r="BH449" i="10"/>
  <c r="AR86" i="19"/>
  <c r="AQ85" i="19"/>
  <c r="AR86" i="10"/>
  <c r="AQ85" i="10"/>
  <c r="AR68" i="19"/>
  <c r="AQ69" i="19"/>
  <c r="CD450" i="19"/>
  <c r="CC449" i="19"/>
  <c r="D47" i="19"/>
  <c r="C46" i="19"/>
  <c r="BM69" i="10"/>
  <c r="BN70" i="10"/>
  <c r="BH69" i="10"/>
  <c r="BI70" i="10"/>
  <c r="BM466" i="10"/>
  <c r="BN467" i="10"/>
  <c r="BH32" i="10"/>
  <c r="BI31" i="10"/>
  <c r="BM32" i="10"/>
  <c r="BN31" i="10"/>
  <c r="CD40" i="10"/>
  <c r="CC39" i="10"/>
  <c r="CI40" i="10"/>
  <c r="CH39" i="10"/>
  <c r="V27" i="10"/>
  <c r="U26" i="10"/>
  <c r="C32" i="10"/>
  <c r="D33" i="10"/>
  <c r="G39" i="10"/>
  <c r="H40" i="10"/>
  <c r="CI451" i="10" l="1"/>
  <c r="CH450" i="10"/>
  <c r="CC451" i="10"/>
  <c r="CD452" i="10"/>
  <c r="CD451" i="19"/>
  <c r="CC450" i="19"/>
  <c r="BI451" i="10"/>
  <c r="BH450" i="10"/>
  <c r="AR67" i="19"/>
  <c r="AQ68" i="19"/>
  <c r="BI451" i="19"/>
  <c r="BH450" i="19"/>
  <c r="AQ86" i="10"/>
  <c r="AR87" i="10"/>
  <c r="CI451" i="19"/>
  <c r="CH450" i="19"/>
  <c r="AR67" i="10"/>
  <c r="AQ68" i="10"/>
  <c r="AR87" i="19"/>
  <c r="AQ86" i="19"/>
  <c r="D48" i="19"/>
  <c r="C47" i="19"/>
  <c r="BH70" i="10"/>
  <c r="BI71" i="10"/>
  <c r="BM70" i="10"/>
  <c r="BN71" i="10"/>
  <c r="BM467" i="10"/>
  <c r="BN468" i="10"/>
  <c r="BM31" i="10"/>
  <c r="BN30" i="10"/>
  <c r="BH31" i="10"/>
  <c r="BI30" i="10"/>
  <c r="CI41" i="10"/>
  <c r="CH40" i="10"/>
  <c r="CD41" i="10"/>
  <c r="CC40" i="10"/>
  <c r="V28" i="10"/>
  <c r="U27" i="10"/>
  <c r="C33" i="10"/>
  <c r="D34" i="10"/>
  <c r="G40" i="10"/>
  <c r="H41" i="10"/>
  <c r="CD453" i="10" l="1"/>
  <c r="CC452" i="10"/>
  <c r="CI452" i="10"/>
  <c r="CH451" i="10"/>
  <c r="AR88" i="19"/>
  <c r="AQ87" i="19"/>
  <c r="BI452" i="19"/>
  <c r="BH451" i="19"/>
  <c r="AR66" i="10"/>
  <c r="AQ67" i="10"/>
  <c r="AR66" i="19"/>
  <c r="AQ67" i="19"/>
  <c r="CI452" i="19"/>
  <c r="CH451" i="19"/>
  <c r="BI452" i="10"/>
  <c r="BH451" i="10"/>
  <c r="AQ87" i="10"/>
  <c r="AR88" i="10"/>
  <c r="CD452" i="19"/>
  <c r="CC451" i="19"/>
  <c r="D49" i="19"/>
  <c r="C48" i="19"/>
  <c r="BM71" i="10"/>
  <c r="BN72" i="10"/>
  <c r="BH71" i="10"/>
  <c r="BI72" i="10"/>
  <c r="BN469" i="10"/>
  <c r="BM468" i="10"/>
  <c r="BM30" i="10"/>
  <c r="BN29" i="10"/>
  <c r="BH30" i="10"/>
  <c r="BI29" i="10"/>
  <c r="CD42" i="10"/>
  <c r="CC41" i="10"/>
  <c r="CI42" i="10"/>
  <c r="CH41" i="10"/>
  <c r="V29" i="10"/>
  <c r="U28" i="10"/>
  <c r="C34" i="10"/>
  <c r="D35" i="10"/>
  <c r="H42" i="10"/>
  <c r="G41" i="10"/>
  <c r="CI453" i="10" l="1"/>
  <c r="CH452" i="10"/>
  <c r="CC453" i="10"/>
  <c r="CD454" i="10"/>
  <c r="CD453" i="19"/>
  <c r="CC452" i="19"/>
  <c r="AR89" i="10"/>
  <c r="AQ88" i="10"/>
  <c r="AR65" i="19"/>
  <c r="AQ66" i="19"/>
  <c r="AQ66" i="10"/>
  <c r="AR65" i="10"/>
  <c r="BI453" i="10"/>
  <c r="BH452" i="10"/>
  <c r="BI453" i="19"/>
  <c r="BH452" i="19"/>
  <c r="CI453" i="19"/>
  <c r="CH452" i="19"/>
  <c r="AR89" i="19"/>
  <c r="AQ88" i="19"/>
  <c r="D50" i="19"/>
  <c r="C49" i="19"/>
  <c r="BH72" i="10"/>
  <c r="BI73" i="10"/>
  <c r="BM72" i="10"/>
  <c r="BN73" i="10"/>
  <c r="BM469" i="10"/>
  <c r="BN470" i="10"/>
  <c r="BH29" i="10"/>
  <c r="BI28" i="10"/>
  <c r="BM29" i="10"/>
  <c r="BN28" i="10"/>
  <c r="CI43" i="10"/>
  <c r="CH42" i="10"/>
  <c r="CD43" i="10"/>
  <c r="CC42" i="10"/>
  <c r="V30" i="10"/>
  <c r="U29" i="10"/>
  <c r="C35" i="10"/>
  <c r="D36" i="10"/>
  <c r="H43" i="10"/>
  <c r="G42" i="10"/>
  <c r="CC454" i="10" l="1"/>
  <c r="CD455" i="10"/>
  <c r="CH453" i="10"/>
  <c r="CI454" i="10"/>
  <c r="AR64" i="10"/>
  <c r="AQ65" i="10"/>
  <c r="AQ89" i="19"/>
  <c r="AR90" i="19"/>
  <c r="CI454" i="19"/>
  <c r="CH453" i="19"/>
  <c r="AR64" i="19"/>
  <c r="AQ65" i="19"/>
  <c r="BI454" i="19"/>
  <c r="BH453" i="19"/>
  <c r="AR90" i="10"/>
  <c r="AQ89" i="10"/>
  <c r="BI454" i="10"/>
  <c r="BH453" i="10"/>
  <c r="CD454" i="19"/>
  <c r="CC453" i="19"/>
  <c r="D51" i="19"/>
  <c r="C50" i="19"/>
  <c r="BH73" i="10"/>
  <c r="BI74" i="10"/>
  <c r="BM73" i="10"/>
  <c r="BN74" i="10"/>
  <c r="BN471" i="10"/>
  <c r="BM470" i="10"/>
  <c r="BM28" i="10"/>
  <c r="BN27" i="10"/>
  <c r="BH28" i="10"/>
  <c r="BI27" i="10"/>
  <c r="CC43" i="10"/>
  <c r="CD44" i="10"/>
  <c r="CI44" i="10"/>
  <c r="CH43" i="10"/>
  <c r="V31" i="10"/>
  <c r="U30" i="10"/>
  <c r="C36" i="10"/>
  <c r="D37" i="10"/>
  <c r="G43" i="10"/>
  <c r="H44" i="10"/>
  <c r="CI455" i="10" l="1"/>
  <c r="CH454" i="10"/>
  <c r="CD456" i="10"/>
  <c r="CC455" i="10"/>
  <c r="BI455" i="10"/>
  <c r="BH454" i="10"/>
  <c r="CI455" i="19"/>
  <c r="CH454" i="19"/>
  <c r="AR63" i="19"/>
  <c r="AQ64" i="19"/>
  <c r="AQ90" i="19"/>
  <c r="AR91" i="19"/>
  <c r="CD455" i="19"/>
  <c r="CC454" i="19"/>
  <c r="AR91" i="10"/>
  <c r="AQ90" i="10"/>
  <c r="BI455" i="19"/>
  <c r="BH454" i="19"/>
  <c r="AQ64" i="10"/>
  <c r="AR63" i="10"/>
  <c r="D52" i="19"/>
  <c r="C51" i="19"/>
  <c r="BH74" i="10"/>
  <c r="BI75" i="10"/>
  <c r="BM74" i="10"/>
  <c r="BN75" i="10"/>
  <c r="BM471" i="10"/>
  <c r="BN472" i="10"/>
  <c r="BM27" i="10"/>
  <c r="BN26" i="10"/>
  <c r="BH27" i="10"/>
  <c r="BI26" i="10"/>
  <c r="CI45" i="10"/>
  <c r="CH44" i="10"/>
  <c r="CD45" i="10"/>
  <c r="CC44" i="10"/>
  <c r="V32" i="10"/>
  <c r="U31" i="10"/>
  <c r="C37" i="10"/>
  <c r="D38" i="10"/>
  <c r="G44" i="10"/>
  <c r="H45" i="10"/>
  <c r="CC456" i="10" l="1"/>
  <c r="CD457" i="10"/>
  <c r="CH455" i="10"/>
  <c r="CI456" i="10"/>
  <c r="AR62" i="10"/>
  <c r="AQ63" i="10"/>
  <c r="AR92" i="19"/>
  <c r="AQ91" i="19"/>
  <c r="BI456" i="19"/>
  <c r="BH455" i="19"/>
  <c r="AR62" i="19"/>
  <c r="AQ63" i="19"/>
  <c r="AR92" i="10"/>
  <c r="AQ91" i="10"/>
  <c r="CI456" i="19"/>
  <c r="CH455" i="19"/>
  <c r="CD456" i="19"/>
  <c r="CC455" i="19"/>
  <c r="BI456" i="10"/>
  <c r="BH455" i="10"/>
  <c r="D53" i="19"/>
  <c r="C52" i="19"/>
  <c r="BH75" i="10"/>
  <c r="BI76" i="10"/>
  <c r="BM75" i="10"/>
  <c r="BN76" i="10"/>
  <c r="BN473" i="10"/>
  <c r="BM472" i="10"/>
  <c r="BM26" i="10"/>
  <c r="BN25" i="10"/>
  <c r="BM25" i="10" s="1"/>
  <c r="BH26" i="10"/>
  <c r="BI25" i="10"/>
  <c r="BH25" i="10" s="1"/>
  <c r="CD46" i="10"/>
  <c r="CC45" i="10"/>
  <c r="CI46" i="10"/>
  <c r="CH45" i="10"/>
  <c r="V33" i="10"/>
  <c r="U32" i="10"/>
  <c r="D39" i="10"/>
  <c r="C38" i="10"/>
  <c r="H46" i="10"/>
  <c r="G45" i="10"/>
  <c r="CD458" i="10" l="1"/>
  <c r="CC457" i="10"/>
  <c r="CH456" i="10"/>
  <c r="CI457" i="10"/>
  <c r="BI457" i="10"/>
  <c r="BH456" i="10"/>
  <c r="AQ62" i="19"/>
  <c r="AR61" i="19"/>
  <c r="CD457" i="19"/>
  <c r="CC456" i="19"/>
  <c r="BI457" i="19"/>
  <c r="BH456" i="19"/>
  <c r="CI457" i="19"/>
  <c r="CH456" i="19"/>
  <c r="AR93" i="19"/>
  <c r="AQ92" i="19"/>
  <c r="AQ92" i="10"/>
  <c r="AR93" i="10"/>
  <c r="AQ62" i="10"/>
  <c r="AR61" i="10"/>
  <c r="D54" i="19"/>
  <c r="C53" i="19"/>
  <c r="BM76" i="10"/>
  <c r="BN77" i="10"/>
  <c r="BH76" i="10"/>
  <c r="BI77" i="10"/>
  <c r="BM473" i="10"/>
  <c r="BN474" i="10"/>
  <c r="CI47" i="10"/>
  <c r="CH46" i="10"/>
  <c r="CD47" i="10"/>
  <c r="CC46" i="10"/>
  <c r="V34" i="10"/>
  <c r="U33" i="10"/>
  <c r="C39" i="10"/>
  <c r="D40" i="10"/>
  <c r="H47" i="10"/>
  <c r="G46" i="10"/>
  <c r="CH457" i="10" l="1"/>
  <c r="CI458" i="10"/>
  <c r="CC458" i="10"/>
  <c r="CD459" i="10"/>
  <c r="BI458" i="19"/>
  <c r="BH457" i="19"/>
  <c r="AQ93" i="10"/>
  <c r="AR94" i="10"/>
  <c r="CD458" i="19"/>
  <c r="CC457" i="19"/>
  <c r="AQ61" i="19"/>
  <c r="AR60" i="19"/>
  <c r="AR60" i="10"/>
  <c r="AQ61" i="10"/>
  <c r="AQ93" i="19"/>
  <c r="AR94" i="19"/>
  <c r="CI458" i="19"/>
  <c r="CH457" i="19"/>
  <c r="BI458" i="10"/>
  <c r="BH457" i="10"/>
  <c r="D55" i="19"/>
  <c r="C54" i="19"/>
  <c r="BH77" i="10"/>
  <c r="BI78" i="10"/>
  <c r="BM77" i="10"/>
  <c r="BN78" i="10"/>
  <c r="BM474" i="10"/>
  <c r="BN475" i="10"/>
  <c r="CC47" i="10"/>
  <c r="CD48" i="10"/>
  <c r="CI48" i="10"/>
  <c r="CH47" i="10"/>
  <c r="V35" i="10"/>
  <c r="U34" i="10"/>
  <c r="D41" i="10"/>
  <c r="C40" i="10"/>
  <c r="G47" i="10"/>
  <c r="H48" i="10"/>
  <c r="CH458" i="10" l="1"/>
  <c r="CI459" i="10"/>
  <c r="CC459" i="10"/>
  <c r="CD460" i="10"/>
  <c r="BH458" i="10"/>
  <c r="BI459" i="10"/>
  <c r="CI459" i="19"/>
  <c r="CH458" i="19"/>
  <c r="CD459" i="19"/>
  <c r="CC458" i="19"/>
  <c r="AR95" i="19"/>
  <c r="AQ94" i="19"/>
  <c r="AR95" i="10"/>
  <c r="AQ94" i="10"/>
  <c r="AR59" i="19"/>
  <c r="AQ60" i="19"/>
  <c r="AQ60" i="10"/>
  <c r="AR59" i="10"/>
  <c r="BI459" i="19"/>
  <c r="BH458" i="19"/>
  <c r="D56" i="19"/>
  <c r="C55" i="19"/>
  <c r="BM78" i="10"/>
  <c r="BN79" i="10"/>
  <c r="BH78" i="10"/>
  <c r="BI79" i="10"/>
  <c r="BM475" i="10"/>
  <c r="BN476" i="10"/>
  <c r="CI49" i="10"/>
  <c r="CH49" i="10" s="1"/>
  <c r="CH48" i="10"/>
  <c r="CD49" i="10"/>
  <c r="CC48" i="10"/>
  <c r="V36" i="10"/>
  <c r="U35" i="10"/>
  <c r="D42" i="10"/>
  <c r="C41" i="10"/>
  <c r="G48" i="10"/>
  <c r="H49" i="10"/>
  <c r="CH459" i="10" l="1"/>
  <c r="CI460" i="10"/>
  <c r="CC460" i="10"/>
  <c r="CD461" i="10"/>
  <c r="BI460" i="19"/>
  <c r="BH459" i="19"/>
  <c r="AR96" i="19"/>
  <c r="AQ95" i="19"/>
  <c r="AR58" i="10"/>
  <c r="AQ59" i="10"/>
  <c r="CD460" i="19"/>
  <c r="CC459" i="19"/>
  <c r="AQ59" i="19"/>
  <c r="AR58" i="19"/>
  <c r="CI460" i="19"/>
  <c r="CH459" i="19"/>
  <c r="BH459" i="10"/>
  <c r="BI460" i="10"/>
  <c r="AR96" i="10"/>
  <c r="AQ95" i="10"/>
  <c r="D57" i="19"/>
  <c r="C56" i="19"/>
  <c r="BH79" i="10"/>
  <c r="BI80" i="10"/>
  <c r="BM79" i="10"/>
  <c r="BN80" i="10"/>
  <c r="BN477" i="10"/>
  <c r="BM476" i="10"/>
  <c r="CD50" i="10"/>
  <c r="CC49" i="10"/>
  <c r="CI50" i="10"/>
  <c r="V37" i="10"/>
  <c r="U36" i="10"/>
  <c r="C42" i="10"/>
  <c r="D43" i="10"/>
  <c r="H50" i="10"/>
  <c r="G49" i="10"/>
  <c r="CI461" i="10" l="1"/>
  <c r="CH460" i="10"/>
  <c r="CC461" i="10"/>
  <c r="CD462" i="10"/>
  <c r="AR97" i="10"/>
  <c r="AQ96" i="10"/>
  <c r="CD461" i="19"/>
  <c r="CC460" i="19"/>
  <c r="BI461" i="10"/>
  <c r="BH460" i="10"/>
  <c r="AQ58" i="10"/>
  <c r="AR57" i="10"/>
  <c r="CI461" i="19"/>
  <c r="CH460" i="19"/>
  <c r="AR97" i="19"/>
  <c r="AQ96" i="19"/>
  <c r="AR57" i="19"/>
  <c r="AQ58" i="19"/>
  <c r="BI461" i="19"/>
  <c r="BH460" i="19"/>
  <c r="D58" i="19"/>
  <c r="C57" i="19"/>
  <c r="BM80" i="10"/>
  <c r="BN81" i="10"/>
  <c r="BH80" i="10"/>
  <c r="BI81" i="10"/>
  <c r="BM477" i="10"/>
  <c r="BN478" i="10"/>
  <c r="CI51" i="10"/>
  <c r="CH50" i="10"/>
  <c r="CD51" i="10"/>
  <c r="CC50" i="10"/>
  <c r="V38" i="10"/>
  <c r="U37" i="10"/>
  <c r="C43" i="10"/>
  <c r="D44" i="10"/>
  <c r="H51" i="10"/>
  <c r="G50" i="10"/>
  <c r="CC462" i="10" l="1"/>
  <c r="CD463" i="10"/>
  <c r="CH461" i="10"/>
  <c r="CI462" i="10"/>
  <c r="AR56" i="19"/>
  <c r="AQ57" i="19"/>
  <c r="BI462" i="10"/>
  <c r="BH461" i="10"/>
  <c r="AR98" i="19"/>
  <c r="AQ97" i="19"/>
  <c r="CD462" i="19"/>
  <c r="CC461" i="19"/>
  <c r="AQ57" i="10"/>
  <c r="AR56" i="10"/>
  <c r="BI462" i="19"/>
  <c r="BH461" i="19"/>
  <c r="CI462" i="19"/>
  <c r="CH461" i="19"/>
  <c r="AR98" i="10"/>
  <c r="AQ97" i="10"/>
  <c r="D59" i="19"/>
  <c r="C58" i="19"/>
  <c r="BH81" i="10"/>
  <c r="BI82" i="10"/>
  <c r="BM81" i="10"/>
  <c r="BN82" i="10"/>
  <c r="BM478" i="10"/>
  <c r="BN479" i="10"/>
  <c r="CD52" i="10"/>
  <c r="CC51" i="10"/>
  <c r="CI52" i="10"/>
  <c r="CH51" i="10"/>
  <c r="V39" i="10"/>
  <c r="U38" i="10"/>
  <c r="C44" i="10"/>
  <c r="D45" i="10"/>
  <c r="G51" i="10"/>
  <c r="H52" i="10"/>
  <c r="CI463" i="10" l="1"/>
  <c r="CH462" i="10"/>
  <c r="CC463" i="10"/>
  <c r="CD464" i="10"/>
  <c r="CI463" i="19"/>
  <c r="CH462" i="19"/>
  <c r="AR99" i="19"/>
  <c r="AQ98" i="19"/>
  <c r="AQ98" i="10"/>
  <c r="AR99" i="10"/>
  <c r="BI463" i="19"/>
  <c r="BH462" i="19"/>
  <c r="BH462" i="10"/>
  <c r="BI463" i="10"/>
  <c r="CD463" i="19"/>
  <c r="CC462" i="19"/>
  <c r="AQ56" i="10"/>
  <c r="AR55" i="10"/>
  <c r="AR55" i="19"/>
  <c r="AQ56" i="19"/>
  <c r="D60" i="19"/>
  <c r="C59" i="19"/>
  <c r="BM82" i="10"/>
  <c r="BN83" i="10"/>
  <c r="BH82" i="10"/>
  <c r="BI83" i="10"/>
  <c r="BM479" i="10"/>
  <c r="BN480" i="10"/>
  <c r="CI53" i="10"/>
  <c r="CH52" i="10"/>
  <c r="CD53" i="10"/>
  <c r="CC52" i="10"/>
  <c r="V40" i="10"/>
  <c r="U39" i="10"/>
  <c r="D46" i="10"/>
  <c r="C45" i="10"/>
  <c r="G52" i="10"/>
  <c r="H53" i="10"/>
  <c r="CC464" i="10" l="1"/>
  <c r="CD465" i="10"/>
  <c r="CH463" i="10"/>
  <c r="CI464" i="10"/>
  <c r="BI464" i="19"/>
  <c r="BH463" i="19"/>
  <c r="AR100" i="10"/>
  <c r="AQ99" i="10"/>
  <c r="CD464" i="19"/>
  <c r="CC463" i="19"/>
  <c r="AR100" i="19"/>
  <c r="AQ99" i="19"/>
  <c r="BH463" i="10"/>
  <c r="BI464" i="10"/>
  <c r="AR54" i="19"/>
  <c r="AQ55" i="19"/>
  <c r="AR54" i="10"/>
  <c r="AQ55" i="10"/>
  <c r="CI464" i="19"/>
  <c r="CH463" i="19"/>
  <c r="D61" i="19"/>
  <c r="C60" i="19"/>
  <c r="BI84" i="10"/>
  <c r="BH83" i="10"/>
  <c r="BM83" i="10"/>
  <c r="BN84" i="10"/>
  <c r="BN481" i="10"/>
  <c r="BM480" i="10"/>
  <c r="CD54" i="10"/>
  <c r="CC53" i="10"/>
  <c r="CI54" i="10"/>
  <c r="CH53" i="10"/>
  <c r="V41" i="10"/>
  <c r="U40" i="10"/>
  <c r="C46" i="10"/>
  <c r="D47" i="10"/>
  <c r="H54" i="10"/>
  <c r="G53" i="10"/>
  <c r="CH464" i="10" l="1"/>
  <c r="CI465" i="10"/>
  <c r="CD466" i="10"/>
  <c r="CC465" i="10"/>
  <c r="AR101" i="19"/>
  <c r="AQ100" i="19"/>
  <c r="AQ54" i="10"/>
  <c r="AR53" i="10"/>
  <c r="CD465" i="19"/>
  <c r="CC464" i="19"/>
  <c r="CI465" i="19"/>
  <c r="CH464" i="19"/>
  <c r="AR53" i="19"/>
  <c r="AQ54" i="19"/>
  <c r="AR101" i="10"/>
  <c r="AQ100" i="10"/>
  <c r="BI465" i="10"/>
  <c r="BH464" i="10"/>
  <c r="BI465" i="19"/>
  <c r="BH464" i="19"/>
  <c r="D62" i="19"/>
  <c r="C61" i="19"/>
  <c r="BM84" i="10"/>
  <c r="BN85" i="10"/>
  <c r="BI85" i="10"/>
  <c r="BH84" i="10"/>
  <c r="BM481" i="10"/>
  <c r="BN482" i="10"/>
  <c r="CI55" i="10"/>
  <c r="CH54" i="10"/>
  <c r="CD55" i="10"/>
  <c r="CC54" i="10"/>
  <c r="V42" i="10"/>
  <c r="U41" i="10"/>
  <c r="D48" i="10"/>
  <c r="C47" i="10"/>
  <c r="H55" i="10"/>
  <c r="G54" i="10"/>
  <c r="CC466" i="10" l="1"/>
  <c r="CD467" i="10"/>
  <c r="CH465" i="10"/>
  <c r="CI466" i="10"/>
  <c r="BH465" i="10"/>
  <c r="BI466" i="10"/>
  <c r="CD466" i="19"/>
  <c r="CC465" i="19"/>
  <c r="BI466" i="19"/>
  <c r="BH465" i="19"/>
  <c r="AR52" i="10"/>
  <c r="AQ53" i="10"/>
  <c r="AR102" i="10"/>
  <c r="AQ101" i="10"/>
  <c r="CI466" i="19"/>
  <c r="CH465" i="19"/>
  <c r="AR52" i="19"/>
  <c r="AQ53" i="19"/>
  <c r="AR102" i="19"/>
  <c r="AQ101" i="19"/>
  <c r="D63" i="19"/>
  <c r="C62" i="19"/>
  <c r="BM85" i="10"/>
  <c r="BN86" i="10"/>
  <c r="BI86" i="10"/>
  <c r="BH85" i="10"/>
  <c r="BM482" i="10"/>
  <c r="BN483" i="10"/>
  <c r="CC55" i="10"/>
  <c r="CD56" i="10"/>
  <c r="CI56" i="10"/>
  <c r="CH55" i="10"/>
  <c r="V43" i="10"/>
  <c r="U42" i="10"/>
  <c r="D49" i="10"/>
  <c r="C48" i="10"/>
  <c r="G55" i="10"/>
  <c r="H56" i="10"/>
  <c r="CH466" i="10" l="1"/>
  <c r="CI467" i="10"/>
  <c r="CC467" i="10"/>
  <c r="CD468" i="10"/>
  <c r="AR51" i="19"/>
  <c r="AQ52" i="19"/>
  <c r="BI467" i="19"/>
  <c r="BH466" i="19"/>
  <c r="AR103" i="19"/>
  <c r="AQ102" i="19"/>
  <c r="CI467" i="19"/>
  <c r="CH466" i="19"/>
  <c r="CD467" i="19"/>
  <c r="CC466" i="19"/>
  <c r="BH466" i="10"/>
  <c r="BI467" i="10"/>
  <c r="AR51" i="10"/>
  <c r="AQ52" i="10"/>
  <c r="AR103" i="10"/>
  <c r="AQ102" i="10"/>
  <c r="D64" i="19"/>
  <c r="C63" i="19"/>
  <c r="BI87" i="10"/>
  <c r="BH86" i="10"/>
  <c r="BM86" i="10"/>
  <c r="BN87" i="10"/>
  <c r="BM483" i="10"/>
  <c r="BN484" i="10"/>
  <c r="CI57" i="10"/>
  <c r="CH56" i="10"/>
  <c r="CC56" i="10"/>
  <c r="CD57" i="10"/>
  <c r="V44" i="10"/>
  <c r="U43" i="10"/>
  <c r="D50" i="10"/>
  <c r="C49" i="10"/>
  <c r="H57" i="10"/>
  <c r="G56" i="10"/>
  <c r="CI468" i="10" l="1"/>
  <c r="CH467" i="10"/>
  <c r="CD469" i="10"/>
  <c r="CC468" i="10"/>
  <c r="AR104" i="10"/>
  <c r="AQ103" i="10"/>
  <c r="CI468" i="19"/>
  <c r="CH467" i="19"/>
  <c r="AR50" i="10"/>
  <c r="AQ51" i="10"/>
  <c r="AR104" i="19"/>
  <c r="AQ103" i="19"/>
  <c r="BH467" i="10"/>
  <c r="BI468" i="10"/>
  <c r="BI468" i="19"/>
  <c r="BH467" i="19"/>
  <c r="CD468" i="19"/>
  <c r="CC467" i="19"/>
  <c r="AQ51" i="19"/>
  <c r="AR50" i="19"/>
  <c r="D65" i="19"/>
  <c r="C64" i="19"/>
  <c r="BM87" i="10"/>
  <c r="BN88" i="10"/>
  <c r="BI88" i="10"/>
  <c r="BH87" i="10"/>
  <c r="BN485" i="10"/>
  <c r="BM484" i="10"/>
  <c r="CD58" i="10"/>
  <c r="CC57" i="10"/>
  <c r="CI58" i="10"/>
  <c r="CH57" i="10"/>
  <c r="V45" i="10"/>
  <c r="U44" i="10"/>
  <c r="D51" i="10"/>
  <c r="C50" i="10"/>
  <c r="H58" i="10"/>
  <c r="G57" i="10"/>
  <c r="CI469" i="10" l="1"/>
  <c r="CH468" i="10"/>
  <c r="CC469" i="10"/>
  <c r="CD470" i="10"/>
  <c r="AR49" i="19"/>
  <c r="AQ50" i="19"/>
  <c r="CD469" i="19"/>
  <c r="CC468" i="19"/>
  <c r="AQ50" i="10"/>
  <c r="AR49" i="10"/>
  <c r="BI469" i="19"/>
  <c r="BH468" i="19"/>
  <c r="CI469" i="19"/>
  <c r="CH468" i="19"/>
  <c r="BI469" i="10"/>
  <c r="BH468" i="10"/>
  <c r="AR105" i="19"/>
  <c r="AQ104" i="19"/>
  <c r="AR105" i="10"/>
  <c r="AQ104" i="10"/>
  <c r="D66" i="19"/>
  <c r="C65" i="19"/>
  <c r="BI89" i="10"/>
  <c r="BH88" i="10"/>
  <c r="BM88" i="10"/>
  <c r="BN89" i="10"/>
  <c r="BM485" i="10"/>
  <c r="BN486" i="10"/>
  <c r="CI59" i="10"/>
  <c r="CH58" i="10"/>
  <c r="CD59" i="10"/>
  <c r="CC58" i="10"/>
  <c r="V46" i="10"/>
  <c r="U45" i="10"/>
  <c r="C51" i="10"/>
  <c r="D52" i="10"/>
  <c r="H59" i="10"/>
  <c r="G58" i="10"/>
  <c r="CC470" i="10" l="1"/>
  <c r="CD471" i="10"/>
  <c r="CH469" i="10"/>
  <c r="CI470" i="10"/>
  <c r="AQ49" i="10"/>
  <c r="AR48" i="10"/>
  <c r="AR106" i="19"/>
  <c r="AQ105" i="19"/>
  <c r="BH469" i="10"/>
  <c r="BI470" i="10"/>
  <c r="CD470" i="19"/>
  <c r="CC469" i="19"/>
  <c r="AR106" i="10"/>
  <c r="AQ105" i="10"/>
  <c r="BI470" i="19"/>
  <c r="BH469" i="19"/>
  <c r="CI470" i="19"/>
  <c r="CH469" i="19"/>
  <c r="AR48" i="19"/>
  <c r="AQ49" i="19"/>
  <c r="D67" i="19"/>
  <c r="C66" i="19"/>
  <c r="BN90" i="10"/>
  <c r="BM89" i="10"/>
  <c r="BI90" i="10"/>
  <c r="BH89" i="10"/>
  <c r="BN487" i="10"/>
  <c r="BM486" i="10"/>
  <c r="CD60" i="10"/>
  <c r="CC59" i="10"/>
  <c r="CI60" i="10"/>
  <c r="CH59" i="10"/>
  <c r="V47" i="10"/>
  <c r="U46" i="10"/>
  <c r="D53" i="10"/>
  <c r="C52" i="10"/>
  <c r="G59" i="10"/>
  <c r="H60" i="10"/>
  <c r="CH470" i="10" l="1"/>
  <c r="CI471" i="10"/>
  <c r="CD472" i="10"/>
  <c r="CC471" i="10"/>
  <c r="BH470" i="10"/>
  <c r="BI471" i="10"/>
  <c r="AR47" i="19"/>
  <c r="AQ48" i="19"/>
  <c r="CI471" i="19"/>
  <c r="CH470" i="19"/>
  <c r="BI471" i="19"/>
  <c r="BH470" i="19"/>
  <c r="AR107" i="19"/>
  <c r="AQ106" i="19"/>
  <c r="AQ48" i="10"/>
  <c r="AR47" i="10"/>
  <c r="CD471" i="19"/>
  <c r="CC470" i="19"/>
  <c r="AR107" i="10"/>
  <c r="AQ106" i="10"/>
  <c r="D68" i="19"/>
  <c r="C67" i="19"/>
  <c r="BI91" i="10"/>
  <c r="BH90" i="10"/>
  <c r="BN91" i="10"/>
  <c r="BM90" i="10"/>
  <c r="BM487" i="10"/>
  <c r="BN488" i="10"/>
  <c r="CI61" i="10"/>
  <c r="CH60" i="10"/>
  <c r="CC60" i="10"/>
  <c r="CD61" i="10"/>
  <c r="V48" i="10"/>
  <c r="U47" i="10"/>
  <c r="C53" i="10"/>
  <c r="D54" i="10"/>
  <c r="H61" i="10"/>
  <c r="G60" i="10"/>
  <c r="CC472" i="10" l="1"/>
  <c r="CD473" i="10"/>
  <c r="CI472" i="10"/>
  <c r="CH471" i="10"/>
  <c r="CD472" i="19"/>
  <c r="CC471" i="19"/>
  <c r="CI472" i="19"/>
  <c r="CH471" i="19"/>
  <c r="BI472" i="19"/>
  <c r="BH471" i="19"/>
  <c r="AR46" i="10"/>
  <c r="AQ47" i="10"/>
  <c r="AQ47" i="19"/>
  <c r="AR46" i="19"/>
  <c r="AR108" i="10"/>
  <c r="AQ107" i="10"/>
  <c r="BI472" i="10"/>
  <c r="BH471" i="10"/>
  <c r="AR108" i="19"/>
  <c r="AQ107" i="19"/>
  <c r="D69" i="19"/>
  <c r="C68" i="19"/>
  <c r="BN92" i="10"/>
  <c r="BM91" i="10"/>
  <c r="BI92" i="10"/>
  <c r="BH91" i="10"/>
  <c r="BN489" i="10"/>
  <c r="BM488" i="10"/>
  <c r="CD62" i="10"/>
  <c r="CC61" i="10"/>
  <c r="CI62" i="10"/>
  <c r="CH61" i="10"/>
  <c r="V49" i="10"/>
  <c r="U48" i="10"/>
  <c r="C54" i="10"/>
  <c r="D55" i="10"/>
  <c r="H62" i="10"/>
  <c r="G61" i="10"/>
  <c r="CH472" i="10" l="1"/>
  <c r="CI473" i="10"/>
  <c r="CC473" i="10"/>
  <c r="CD474" i="10"/>
  <c r="AR109" i="19"/>
  <c r="AQ108" i="19"/>
  <c r="BH472" i="10"/>
  <c r="BI473" i="10"/>
  <c r="BI473" i="19"/>
  <c r="BH472" i="19"/>
  <c r="AR109" i="10"/>
  <c r="AQ108" i="10"/>
  <c r="CI473" i="19"/>
  <c r="CH472" i="19"/>
  <c r="AR45" i="19"/>
  <c r="AQ46" i="19"/>
  <c r="AQ46" i="10"/>
  <c r="AR45" i="10"/>
  <c r="CD473" i="19"/>
  <c r="CC472" i="19"/>
  <c r="D70" i="19"/>
  <c r="C69" i="19"/>
  <c r="BI93" i="10"/>
  <c r="BH92" i="10"/>
  <c r="BN93" i="10"/>
  <c r="BM92" i="10"/>
  <c r="BM489" i="10"/>
  <c r="BN490" i="10"/>
  <c r="CI63" i="10"/>
  <c r="CH62" i="10"/>
  <c r="CD63" i="10"/>
  <c r="CC62" i="10"/>
  <c r="V50" i="10"/>
  <c r="U49" i="10"/>
  <c r="D56" i="10"/>
  <c r="C55" i="10"/>
  <c r="H63" i="10"/>
  <c r="G62" i="10"/>
  <c r="CI474" i="10" l="1"/>
  <c r="CH473" i="10"/>
  <c r="CD475" i="10"/>
  <c r="CC474" i="10"/>
  <c r="AR44" i="10"/>
  <c r="AQ45" i="10"/>
  <c r="BI474" i="19"/>
  <c r="BH473" i="19"/>
  <c r="BH473" i="10"/>
  <c r="BI474" i="10"/>
  <c r="CD474" i="19"/>
  <c r="CC473" i="19"/>
  <c r="AR44" i="19"/>
  <c r="AQ45" i="19"/>
  <c r="AR110" i="10"/>
  <c r="AQ109" i="10"/>
  <c r="CI474" i="19"/>
  <c r="CH473" i="19"/>
  <c r="AR110" i="19"/>
  <c r="AQ109" i="19"/>
  <c r="D71" i="19"/>
  <c r="C70" i="19"/>
  <c r="BN94" i="10"/>
  <c r="BM93" i="10"/>
  <c r="BI94" i="10"/>
  <c r="BH93" i="10"/>
  <c r="BM490" i="10"/>
  <c r="BN491" i="10"/>
  <c r="CC63" i="10"/>
  <c r="CD64" i="10"/>
  <c r="CI64" i="10"/>
  <c r="CH63" i="10"/>
  <c r="V51" i="10"/>
  <c r="U50" i="10"/>
  <c r="D57" i="10"/>
  <c r="C56" i="10"/>
  <c r="G63" i="10"/>
  <c r="H64" i="10"/>
  <c r="CC475" i="10" l="1"/>
  <c r="CD476" i="10"/>
  <c r="CI475" i="10"/>
  <c r="CH474" i="10"/>
  <c r="BI475" i="10"/>
  <c r="BH474" i="10"/>
  <c r="CD475" i="19"/>
  <c r="CC474" i="19"/>
  <c r="CI475" i="19"/>
  <c r="CH474" i="19"/>
  <c r="AR111" i="19"/>
  <c r="AQ110" i="19"/>
  <c r="BI475" i="19"/>
  <c r="BH474" i="19"/>
  <c r="AR111" i="10"/>
  <c r="AQ110" i="10"/>
  <c r="AR43" i="19"/>
  <c r="AQ44" i="19"/>
  <c r="AR43" i="10"/>
  <c r="AQ44" i="10"/>
  <c r="D72" i="19"/>
  <c r="C71" i="19"/>
  <c r="BI95" i="10"/>
  <c r="BH94" i="10"/>
  <c r="BN95" i="10"/>
  <c r="BM94" i="10"/>
  <c r="BM491" i="10"/>
  <c r="BN492" i="10"/>
  <c r="CI65" i="10"/>
  <c r="CH64" i="10"/>
  <c r="CD65" i="10"/>
  <c r="CC64" i="10"/>
  <c r="V52" i="10"/>
  <c r="U51" i="10"/>
  <c r="C57" i="10"/>
  <c r="D58" i="10"/>
  <c r="H65" i="10"/>
  <c r="G64" i="10"/>
  <c r="CI476" i="10" l="1"/>
  <c r="CH475" i="10"/>
  <c r="CC476" i="10"/>
  <c r="CD477" i="10"/>
  <c r="AR42" i="19"/>
  <c r="AQ43" i="19"/>
  <c r="CI476" i="19"/>
  <c r="CH475" i="19"/>
  <c r="AR112" i="19"/>
  <c r="AQ111" i="19"/>
  <c r="AR112" i="10"/>
  <c r="AQ111" i="10"/>
  <c r="CD476" i="19"/>
  <c r="CC475" i="19"/>
  <c r="AR42" i="10"/>
  <c r="AQ43" i="10"/>
  <c r="BI476" i="19"/>
  <c r="BH475" i="19"/>
  <c r="BI476" i="10"/>
  <c r="BH475" i="10"/>
  <c r="D73" i="19"/>
  <c r="C72" i="19"/>
  <c r="BN96" i="10"/>
  <c r="BM95" i="10"/>
  <c r="BI96" i="10"/>
  <c r="BH95" i="10"/>
  <c r="BN493" i="10"/>
  <c r="BM492" i="10"/>
  <c r="CC65" i="10"/>
  <c r="CD66" i="10"/>
  <c r="CI66" i="10"/>
  <c r="CH65" i="10"/>
  <c r="V53" i="10"/>
  <c r="U52" i="10"/>
  <c r="C58" i="10"/>
  <c r="D59" i="10"/>
  <c r="H66" i="10"/>
  <c r="G65" i="10"/>
  <c r="CC477" i="10" l="1"/>
  <c r="CD478" i="10"/>
  <c r="CH476" i="10"/>
  <c r="CI477" i="10"/>
  <c r="AR113" i="10"/>
  <c r="AQ112" i="10"/>
  <c r="BI477" i="19"/>
  <c r="BH476" i="19"/>
  <c r="AR113" i="19"/>
  <c r="AQ112" i="19"/>
  <c r="CI477" i="19"/>
  <c r="CH476" i="19"/>
  <c r="BH476" i="10"/>
  <c r="BI477" i="10"/>
  <c r="AR41" i="10"/>
  <c r="AQ42" i="10"/>
  <c r="CD477" i="19"/>
  <c r="CC476" i="19"/>
  <c r="AR41" i="19"/>
  <c r="AQ42" i="19"/>
  <c r="D74" i="19"/>
  <c r="C73" i="19"/>
  <c r="BH96" i="10"/>
  <c r="BI97" i="10"/>
  <c r="BN97" i="10"/>
  <c r="BM96" i="10"/>
  <c r="BM493" i="10"/>
  <c r="BN494" i="10"/>
  <c r="CI67" i="10"/>
  <c r="CH66" i="10"/>
  <c r="CD67" i="10"/>
  <c r="CC66" i="10"/>
  <c r="V54" i="10"/>
  <c r="U53" i="10"/>
  <c r="C59" i="10"/>
  <c r="D60" i="10"/>
  <c r="H67" i="10"/>
  <c r="G66" i="10"/>
  <c r="CH477" i="10" l="1"/>
  <c r="CI478" i="10"/>
  <c r="CC478" i="10"/>
  <c r="CD479" i="10"/>
  <c r="CI478" i="19"/>
  <c r="CH477" i="19"/>
  <c r="CD478" i="19"/>
  <c r="CC477" i="19"/>
  <c r="AR114" i="19"/>
  <c r="AQ113" i="19"/>
  <c r="AR40" i="10"/>
  <c r="AQ41" i="10"/>
  <c r="BI478" i="19"/>
  <c r="BH477" i="19"/>
  <c r="BH477" i="10"/>
  <c r="BI478" i="10"/>
  <c r="AQ41" i="19"/>
  <c r="AR40" i="19"/>
  <c r="AR114" i="10"/>
  <c r="AQ113" i="10"/>
  <c r="D75" i="19"/>
  <c r="C74" i="19"/>
  <c r="BH97" i="10"/>
  <c r="BI98" i="10"/>
  <c r="BN98" i="10"/>
  <c r="BM97" i="10"/>
  <c r="BM494" i="10"/>
  <c r="BN495" i="10"/>
  <c r="CC67" i="10"/>
  <c r="CD68" i="10"/>
  <c r="CI68" i="10"/>
  <c r="CH67" i="10"/>
  <c r="V55" i="10"/>
  <c r="U54" i="10"/>
  <c r="C60" i="10"/>
  <c r="D61" i="10"/>
  <c r="G67" i="10"/>
  <c r="H68" i="10"/>
  <c r="CC479" i="10" l="1"/>
  <c r="CD480" i="10"/>
  <c r="CI479" i="10"/>
  <c r="CH478" i="10"/>
  <c r="AR115" i="19"/>
  <c r="AQ114" i="19"/>
  <c r="AR39" i="19"/>
  <c r="AQ40" i="19"/>
  <c r="BH478" i="10"/>
  <c r="BI479" i="10"/>
  <c r="CD479" i="19"/>
  <c r="CC478" i="19"/>
  <c r="AR39" i="10"/>
  <c r="AQ40" i="10"/>
  <c r="AR115" i="10"/>
  <c r="AQ114" i="10"/>
  <c r="BI479" i="19"/>
  <c r="BH478" i="19"/>
  <c r="CI479" i="19"/>
  <c r="CH478" i="19"/>
  <c r="D76" i="19"/>
  <c r="C75" i="19"/>
  <c r="BN99" i="10"/>
  <c r="BM98" i="10"/>
  <c r="BI99" i="10"/>
  <c r="BH98" i="10"/>
  <c r="BM495" i="10"/>
  <c r="BN496" i="10"/>
  <c r="CI69" i="10"/>
  <c r="CH68" i="10"/>
  <c r="CD69" i="10"/>
  <c r="CC68" i="10"/>
  <c r="V56" i="10"/>
  <c r="U55" i="10"/>
  <c r="D62" i="10"/>
  <c r="C61" i="10"/>
  <c r="G68" i="10"/>
  <c r="H69" i="10"/>
  <c r="CI480" i="10" l="1"/>
  <c r="CH479" i="10"/>
  <c r="CC480" i="10"/>
  <c r="CD481" i="10"/>
  <c r="BI480" i="19"/>
  <c r="BH479" i="19"/>
  <c r="CI480" i="19"/>
  <c r="CH479" i="19"/>
  <c r="AR116" i="10"/>
  <c r="AQ115" i="10"/>
  <c r="AR38" i="19"/>
  <c r="AQ39" i="19"/>
  <c r="CD480" i="19"/>
  <c r="CC479" i="19"/>
  <c r="BI480" i="10"/>
  <c r="BH479" i="10"/>
  <c r="AR38" i="10"/>
  <c r="AQ39" i="10"/>
  <c r="AR116" i="19"/>
  <c r="AQ115" i="19"/>
  <c r="D77" i="19"/>
  <c r="C76" i="19"/>
  <c r="BH99" i="10"/>
  <c r="BI100" i="10"/>
  <c r="BM99" i="10"/>
  <c r="BN100" i="10"/>
  <c r="BN497" i="10"/>
  <c r="BM496" i="10"/>
  <c r="CC69" i="10"/>
  <c r="CD70" i="10"/>
  <c r="CI70" i="10"/>
  <c r="CH69" i="10"/>
  <c r="V57" i="10"/>
  <c r="U56" i="10"/>
  <c r="C62" i="10"/>
  <c r="D63" i="10"/>
  <c r="H70" i="10"/>
  <c r="G69" i="10"/>
  <c r="CD482" i="10" l="1"/>
  <c r="CC481" i="10"/>
  <c r="CI481" i="10"/>
  <c r="CH480" i="10"/>
  <c r="AR37" i="19"/>
  <c r="AQ38" i="19"/>
  <c r="AQ38" i="10"/>
  <c r="AR37" i="10"/>
  <c r="BH480" i="10"/>
  <c r="BI481" i="10"/>
  <c r="CI481" i="19"/>
  <c r="CH480" i="19"/>
  <c r="AR117" i="19"/>
  <c r="AQ116" i="19"/>
  <c r="AR117" i="10"/>
  <c r="AQ116" i="10"/>
  <c r="CD481" i="19"/>
  <c r="CC480" i="19"/>
  <c r="BI481" i="19"/>
  <c r="BH480" i="19"/>
  <c r="D78" i="19"/>
  <c r="C77" i="19"/>
  <c r="BM100" i="10"/>
  <c r="BN101" i="10"/>
  <c r="BH100" i="10"/>
  <c r="BI101" i="10"/>
  <c r="BM497" i="10"/>
  <c r="BN498" i="10"/>
  <c r="CI71" i="10"/>
  <c r="CH70" i="10"/>
  <c r="CD71" i="10"/>
  <c r="CC70" i="10"/>
  <c r="V58" i="10"/>
  <c r="U57" i="10"/>
  <c r="C63" i="10"/>
  <c r="D64" i="10"/>
  <c r="H71" i="10"/>
  <c r="G70" i="10"/>
  <c r="CI482" i="10" l="1"/>
  <c r="CH481" i="10"/>
  <c r="CD483" i="10"/>
  <c r="CC482" i="10"/>
  <c r="CI482" i="19"/>
  <c r="CH481" i="19"/>
  <c r="CD482" i="19"/>
  <c r="CC481" i="19"/>
  <c r="BI482" i="19"/>
  <c r="BH481" i="19"/>
  <c r="BI482" i="10"/>
  <c r="BH481" i="10"/>
  <c r="AR36" i="10"/>
  <c r="AQ37" i="10"/>
  <c r="AR118" i="10"/>
  <c r="AQ117" i="10"/>
  <c r="AR118" i="19"/>
  <c r="AQ117" i="19"/>
  <c r="AR36" i="19"/>
  <c r="AQ37" i="19"/>
  <c r="D79" i="19"/>
  <c r="C78" i="19"/>
  <c r="BH101" i="10"/>
  <c r="BI102" i="10"/>
  <c r="BM101" i="10"/>
  <c r="BN102" i="10"/>
  <c r="BM498" i="10"/>
  <c r="BN499" i="10"/>
  <c r="CD72" i="10"/>
  <c r="CC71" i="10"/>
  <c r="CI72" i="10"/>
  <c r="CH71" i="10"/>
  <c r="V59" i="10"/>
  <c r="U58" i="10"/>
  <c r="C64" i="10"/>
  <c r="D65" i="10"/>
  <c r="G71" i="10"/>
  <c r="H72" i="10"/>
  <c r="CC483" i="10" l="1"/>
  <c r="CD484" i="10"/>
  <c r="CH482" i="10"/>
  <c r="CI483" i="10"/>
  <c r="AR35" i="19"/>
  <c r="AQ36" i="19"/>
  <c r="BI483" i="19"/>
  <c r="BH482" i="19"/>
  <c r="AR119" i="19"/>
  <c r="AQ118" i="19"/>
  <c r="AQ118" i="10"/>
  <c r="AR119" i="10"/>
  <c r="CD483" i="19"/>
  <c r="CC482" i="19"/>
  <c r="BI483" i="10"/>
  <c r="BH482" i="10"/>
  <c r="AQ36" i="10"/>
  <c r="AR35" i="10"/>
  <c r="CI483" i="19"/>
  <c r="CH482" i="19"/>
  <c r="D80" i="19"/>
  <c r="C79" i="19"/>
  <c r="BM102" i="10"/>
  <c r="BN103" i="10"/>
  <c r="BH102" i="10"/>
  <c r="BI103" i="10"/>
  <c r="BM499" i="10"/>
  <c r="BN500" i="10"/>
  <c r="CI73" i="10"/>
  <c r="CH72" i="10"/>
  <c r="CD73" i="10"/>
  <c r="CC72" i="10"/>
  <c r="V60" i="10"/>
  <c r="U59" i="10"/>
  <c r="D66" i="10"/>
  <c r="C65" i="10"/>
  <c r="H73" i="10"/>
  <c r="G72" i="10"/>
  <c r="CH483" i="10" l="1"/>
  <c r="CI484" i="10"/>
  <c r="CC484" i="10"/>
  <c r="CD485" i="10"/>
  <c r="CI484" i="19"/>
  <c r="CH483" i="19"/>
  <c r="AR34" i="10"/>
  <c r="AQ35" i="10"/>
  <c r="AQ119" i="19"/>
  <c r="AR120" i="19"/>
  <c r="BH483" i="10"/>
  <c r="BI484" i="10"/>
  <c r="BI484" i="19"/>
  <c r="BH483" i="19"/>
  <c r="AR120" i="10"/>
  <c r="AQ119" i="10"/>
  <c r="CD484" i="19"/>
  <c r="CC483" i="19"/>
  <c r="AR34" i="19"/>
  <c r="AQ35" i="19"/>
  <c r="D81" i="19"/>
  <c r="C80" i="19"/>
  <c r="BH103" i="10"/>
  <c r="BI104" i="10"/>
  <c r="BM103" i="10"/>
  <c r="BN104" i="10"/>
  <c r="BN501" i="10"/>
  <c r="BM500" i="10"/>
  <c r="CD74" i="10"/>
  <c r="CC73" i="10"/>
  <c r="CI74" i="10"/>
  <c r="CH73" i="10"/>
  <c r="V61" i="10"/>
  <c r="U60" i="10"/>
  <c r="C66" i="10"/>
  <c r="D67" i="10"/>
  <c r="H74" i="10"/>
  <c r="G73" i="10"/>
  <c r="CC485" i="10" l="1"/>
  <c r="CD486" i="10"/>
  <c r="CI485" i="10"/>
  <c r="CH484" i="10"/>
  <c r="AR33" i="19"/>
  <c r="AQ34" i="19"/>
  <c r="AR121" i="19"/>
  <c r="AQ120" i="19"/>
  <c r="CD485" i="19"/>
  <c r="CC484" i="19"/>
  <c r="BI485" i="10"/>
  <c r="BH484" i="10"/>
  <c r="AR121" i="10"/>
  <c r="AQ120" i="10"/>
  <c r="AR33" i="10"/>
  <c r="AQ34" i="10"/>
  <c r="BI485" i="19"/>
  <c r="BH484" i="19"/>
  <c r="CI485" i="19"/>
  <c r="CH484" i="19"/>
  <c r="D82" i="19"/>
  <c r="C81" i="19"/>
  <c r="BM104" i="10"/>
  <c r="BN105" i="10"/>
  <c r="BI105" i="10"/>
  <c r="BH104" i="10"/>
  <c r="BM501" i="10"/>
  <c r="BN502" i="10"/>
  <c r="CI75" i="10"/>
  <c r="CH74" i="10"/>
  <c r="CD75" i="10"/>
  <c r="CC74" i="10"/>
  <c r="V62" i="10"/>
  <c r="U61" i="10"/>
  <c r="C67" i="10"/>
  <c r="D68" i="10"/>
  <c r="H75" i="10"/>
  <c r="G74" i="10"/>
  <c r="CI486" i="10" l="1"/>
  <c r="CH485" i="10"/>
  <c r="CD487" i="10"/>
  <c r="CC486" i="10"/>
  <c r="BI486" i="10"/>
  <c r="BH485" i="10"/>
  <c r="BI486" i="19"/>
  <c r="BH485" i="19"/>
  <c r="CD486" i="19"/>
  <c r="CC485" i="19"/>
  <c r="CI486" i="19"/>
  <c r="CH485" i="19"/>
  <c r="AR32" i="10"/>
  <c r="AQ33" i="10"/>
  <c r="AR122" i="19"/>
  <c r="AQ121" i="19"/>
  <c r="AQ121" i="10"/>
  <c r="AR122" i="10"/>
  <c r="AQ33" i="19"/>
  <c r="AR32" i="19"/>
  <c r="D83" i="19"/>
  <c r="C82" i="19"/>
  <c r="BM105" i="10"/>
  <c r="BN106" i="10"/>
  <c r="BH105" i="10"/>
  <c r="BI106" i="10"/>
  <c r="BM502" i="10"/>
  <c r="BN503" i="10"/>
  <c r="CC75" i="10"/>
  <c r="CD76" i="10"/>
  <c r="CI76" i="10"/>
  <c r="CH75" i="10"/>
  <c r="V63" i="10"/>
  <c r="U62" i="10"/>
  <c r="D69" i="10"/>
  <c r="C68" i="10"/>
  <c r="G75" i="10"/>
  <c r="H76" i="10"/>
  <c r="CD488" i="10" l="1"/>
  <c r="CC487" i="10"/>
  <c r="CI487" i="10"/>
  <c r="CH486" i="10"/>
  <c r="CI487" i="19"/>
  <c r="CH486" i="19"/>
  <c r="AR123" i="10"/>
  <c r="AQ122" i="10"/>
  <c r="CD487" i="19"/>
  <c r="CC486" i="19"/>
  <c r="AR123" i="19"/>
  <c r="AQ122" i="19"/>
  <c r="BI487" i="19"/>
  <c r="BH486" i="19"/>
  <c r="AR31" i="19"/>
  <c r="AQ32" i="19"/>
  <c r="AR31" i="10"/>
  <c r="AQ32" i="10"/>
  <c r="BI487" i="10"/>
  <c r="BH486" i="10"/>
  <c r="D84" i="19"/>
  <c r="C83" i="19"/>
  <c r="BH106" i="10"/>
  <c r="BI107" i="10"/>
  <c r="BM106" i="10"/>
  <c r="BN107" i="10"/>
  <c r="BM503" i="10"/>
  <c r="BN504" i="10"/>
  <c r="CI77" i="10"/>
  <c r="CH76" i="10"/>
  <c r="CC76" i="10"/>
  <c r="CD77" i="10"/>
  <c r="V64" i="10"/>
  <c r="U63" i="10"/>
  <c r="C69" i="10"/>
  <c r="D70" i="10"/>
  <c r="H77" i="10"/>
  <c r="G76" i="10"/>
  <c r="CI488" i="10" l="1"/>
  <c r="CH487" i="10"/>
  <c r="CD489" i="10"/>
  <c r="CC488" i="10"/>
  <c r="AR30" i="10"/>
  <c r="AQ31" i="10"/>
  <c r="CD488" i="19"/>
  <c r="CC487" i="19"/>
  <c r="BI488" i="10"/>
  <c r="BH487" i="10"/>
  <c r="AR30" i="19"/>
  <c r="AQ31" i="19"/>
  <c r="AQ123" i="10"/>
  <c r="AR124" i="10"/>
  <c r="AR124" i="19"/>
  <c r="AQ123" i="19"/>
  <c r="BI488" i="19"/>
  <c r="BH487" i="19"/>
  <c r="CI488" i="19"/>
  <c r="CH487" i="19"/>
  <c r="D85" i="19"/>
  <c r="C84" i="19"/>
  <c r="BM107" i="10"/>
  <c r="BN108" i="10"/>
  <c r="BH107" i="10"/>
  <c r="BI108" i="10"/>
  <c r="BN505" i="10"/>
  <c r="BM504" i="10"/>
  <c r="CC77" i="10"/>
  <c r="CD78" i="10"/>
  <c r="CI78" i="10"/>
  <c r="CH77" i="10"/>
  <c r="V65" i="10"/>
  <c r="U64" i="10"/>
  <c r="C70" i="10"/>
  <c r="D71" i="10"/>
  <c r="H78" i="10"/>
  <c r="G77" i="10"/>
  <c r="CH488" i="10" l="1"/>
  <c r="CI489" i="10"/>
  <c r="CC489" i="10"/>
  <c r="CD490" i="10"/>
  <c r="AR29" i="19"/>
  <c r="AQ30" i="19"/>
  <c r="BI489" i="19"/>
  <c r="BH488" i="19"/>
  <c r="BI489" i="10"/>
  <c r="BH488" i="10"/>
  <c r="CI489" i="19"/>
  <c r="CH488" i="19"/>
  <c r="AR125" i="19"/>
  <c r="AQ124" i="19"/>
  <c r="CD489" i="19"/>
  <c r="CC488" i="19"/>
  <c r="AR125" i="10"/>
  <c r="AQ124" i="10"/>
  <c r="AQ30" i="10"/>
  <c r="AR29" i="10"/>
  <c r="D86" i="19"/>
  <c r="C85" i="19"/>
  <c r="BI109" i="10"/>
  <c r="BH108" i="10"/>
  <c r="BM108" i="10"/>
  <c r="BN109" i="10"/>
  <c r="BM505" i="10"/>
  <c r="BN506" i="10"/>
  <c r="CI79" i="10"/>
  <c r="CH78" i="10"/>
  <c r="CD79" i="10"/>
  <c r="CC78" i="10"/>
  <c r="V66" i="10"/>
  <c r="U65" i="10"/>
  <c r="C71" i="10"/>
  <c r="D72" i="10"/>
  <c r="H79" i="10"/>
  <c r="G78" i="10"/>
  <c r="CD491" i="10" l="1"/>
  <c r="CC490" i="10"/>
  <c r="CH489" i="10"/>
  <c r="CI490" i="10"/>
  <c r="AR28" i="10"/>
  <c r="AQ29" i="10"/>
  <c r="AQ125" i="10"/>
  <c r="AR126" i="10"/>
  <c r="BI490" i="10"/>
  <c r="BH489" i="10"/>
  <c r="CD490" i="19"/>
  <c r="CC489" i="19"/>
  <c r="BI490" i="19"/>
  <c r="BH489" i="19"/>
  <c r="CI490" i="19"/>
  <c r="CH489" i="19"/>
  <c r="AR126" i="19"/>
  <c r="AQ125" i="19"/>
  <c r="AR28" i="19"/>
  <c r="AQ29" i="19"/>
  <c r="D87" i="19"/>
  <c r="C86" i="19"/>
  <c r="BM109" i="10"/>
  <c r="BN110" i="10"/>
  <c r="BH109" i="10"/>
  <c r="BI110" i="10"/>
  <c r="BM506" i="10"/>
  <c r="BN507" i="10"/>
  <c r="CC79" i="10"/>
  <c r="CD80" i="10"/>
  <c r="CI80" i="10"/>
  <c r="CH79" i="10"/>
  <c r="V67" i="10"/>
  <c r="U66" i="10"/>
  <c r="C72" i="10"/>
  <c r="D73" i="10"/>
  <c r="G79" i="10"/>
  <c r="H80" i="10"/>
  <c r="CI491" i="10" l="1"/>
  <c r="CH490" i="10"/>
  <c r="CC491" i="10"/>
  <c r="CD492" i="10"/>
  <c r="AR27" i="19"/>
  <c r="AQ28" i="19"/>
  <c r="CD491" i="19"/>
  <c r="CC490" i="19"/>
  <c r="AR127" i="19"/>
  <c r="AQ126" i="19"/>
  <c r="BH490" i="10"/>
  <c r="BI491" i="10"/>
  <c r="AR127" i="10"/>
  <c r="AQ126" i="10"/>
  <c r="CI491" i="19"/>
  <c r="CH490" i="19"/>
  <c r="BI491" i="19"/>
  <c r="BH490" i="19"/>
  <c r="AR27" i="10"/>
  <c r="AQ28" i="10"/>
  <c r="D88" i="19"/>
  <c r="C87" i="19"/>
  <c r="BH110" i="10"/>
  <c r="BI111" i="10"/>
  <c r="BM110" i="10"/>
  <c r="BN111" i="10"/>
  <c r="BM507" i="10"/>
  <c r="BN508" i="10"/>
  <c r="CI81" i="10"/>
  <c r="CH80" i="10"/>
  <c r="CD81" i="10"/>
  <c r="CC80" i="10"/>
  <c r="V68" i="10"/>
  <c r="U67" i="10"/>
  <c r="C73" i="10"/>
  <c r="D74" i="10"/>
  <c r="H81" i="10"/>
  <c r="G80" i="10"/>
  <c r="CD493" i="10" l="1"/>
  <c r="CC492" i="10"/>
  <c r="CI492" i="10"/>
  <c r="CH491" i="10"/>
  <c r="BH491" i="10"/>
  <c r="BI492" i="10"/>
  <c r="AQ27" i="10"/>
  <c r="AR26" i="10"/>
  <c r="AQ26" i="10" s="1"/>
  <c r="BI492" i="19"/>
  <c r="BH491" i="19"/>
  <c r="AR128" i="19"/>
  <c r="AQ127" i="19"/>
  <c r="CI492" i="19"/>
  <c r="CH491" i="19"/>
  <c r="CD492" i="19"/>
  <c r="CC491" i="19"/>
  <c r="AR128" i="10"/>
  <c r="AQ127" i="10"/>
  <c r="AR26" i="19"/>
  <c r="AQ26" i="19" s="1"/>
  <c r="AQ27" i="19"/>
  <c r="D89" i="19"/>
  <c r="C88" i="19"/>
  <c r="BN112" i="10"/>
  <c r="BM111" i="10"/>
  <c r="BI112" i="10"/>
  <c r="BH111" i="10"/>
  <c r="BN509" i="10"/>
  <c r="BM508" i="10"/>
  <c r="CC81" i="10"/>
  <c r="CD82" i="10"/>
  <c r="CI82" i="10"/>
  <c r="CH81" i="10"/>
  <c r="V69" i="10"/>
  <c r="U68" i="10"/>
  <c r="D75" i="10"/>
  <c r="C74" i="10"/>
  <c r="H82" i="10"/>
  <c r="G81" i="10"/>
  <c r="CH492" i="10" l="1"/>
  <c r="CI493" i="10"/>
  <c r="CC493" i="10"/>
  <c r="CD494" i="10"/>
  <c r="AR129" i="19"/>
  <c r="AQ128" i="19"/>
  <c r="AR129" i="10"/>
  <c r="AQ128" i="10"/>
  <c r="BI493" i="19"/>
  <c r="BH492" i="19"/>
  <c r="BI493" i="10"/>
  <c r="BH492" i="10"/>
  <c r="CD493" i="19"/>
  <c r="CC492" i="19"/>
  <c r="CI493" i="19"/>
  <c r="CH492" i="19"/>
  <c r="D90" i="19"/>
  <c r="C89" i="19"/>
  <c r="BI113" i="10"/>
  <c r="BH112" i="10"/>
  <c r="BM112" i="10"/>
  <c r="BN113" i="10"/>
  <c r="BM509" i="10"/>
  <c r="BN510" i="10"/>
  <c r="CI83" i="10"/>
  <c r="CH82" i="10"/>
  <c r="CD83" i="10"/>
  <c r="CC82" i="10"/>
  <c r="V70" i="10"/>
  <c r="U69" i="10"/>
  <c r="C75" i="10"/>
  <c r="D76" i="10"/>
  <c r="H83" i="10"/>
  <c r="G82" i="10"/>
  <c r="CC494" i="10" l="1"/>
  <c r="CD495" i="10"/>
  <c r="CH493" i="10"/>
  <c r="CI494" i="10"/>
  <c r="BH493" i="10"/>
  <c r="BI494" i="10"/>
  <c r="BI494" i="19"/>
  <c r="BH493" i="19"/>
  <c r="AR130" i="10"/>
  <c r="AQ129" i="10"/>
  <c r="CI494" i="19"/>
  <c r="CH493" i="19"/>
  <c r="CD494" i="19"/>
  <c r="CC493" i="19"/>
  <c r="AR130" i="19"/>
  <c r="AQ129" i="19"/>
  <c r="D91" i="19"/>
  <c r="C90" i="19"/>
  <c r="BN114" i="10"/>
  <c r="BM113" i="10"/>
  <c r="BH113" i="10"/>
  <c r="BI114" i="10"/>
  <c r="BM510" i="10"/>
  <c r="BN511" i="10"/>
  <c r="CC83" i="10"/>
  <c r="CD84" i="10"/>
  <c r="CI84" i="10"/>
  <c r="CH83" i="10"/>
  <c r="V71" i="10"/>
  <c r="U70" i="10"/>
  <c r="D77" i="10"/>
  <c r="C76" i="10"/>
  <c r="G83" i="10"/>
  <c r="H84" i="10"/>
  <c r="CH494" i="10" l="1"/>
  <c r="CI495" i="10"/>
  <c r="CC495" i="10"/>
  <c r="CD496" i="10"/>
  <c r="CI495" i="19"/>
  <c r="CH494" i="19"/>
  <c r="AR131" i="10"/>
  <c r="AQ130" i="10"/>
  <c r="AR131" i="19"/>
  <c r="AQ130" i="19"/>
  <c r="BI495" i="10"/>
  <c r="BH494" i="10"/>
  <c r="BI495" i="19"/>
  <c r="BH494" i="19"/>
  <c r="CD495" i="19"/>
  <c r="CC494" i="19"/>
  <c r="D92" i="19"/>
  <c r="C91" i="19"/>
  <c r="BH114" i="10"/>
  <c r="BI115" i="10"/>
  <c r="BM114" i="10"/>
  <c r="BN115" i="10"/>
  <c r="BM511" i="10"/>
  <c r="BN512" i="10"/>
  <c r="CI85" i="10"/>
  <c r="CH84" i="10"/>
  <c r="CD85" i="10"/>
  <c r="CC84" i="10"/>
  <c r="V72" i="10"/>
  <c r="U71" i="10"/>
  <c r="C77" i="10"/>
  <c r="D78" i="10"/>
  <c r="G84" i="10"/>
  <c r="H85" i="10"/>
  <c r="CD497" i="10" l="1"/>
  <c r="CC496" i="10"/>
  <c r="CI496" i="10"/>
  <c r="CH495" i="10"/>
  <c r="BH495" i="10"/>
  <c r="BI496" i="10"/>
  <c r="AR132" i="19"/>
  <c r="AQ131" i="19"/>
  <c r="AR132" i="10"/>
  <c r="AQ131" i="10"/>
  <c r="CD496" i="19"/>
  <c r="CC495" i="19"/>
  <c r="BI496" i="19"/>
  <c r="BH495" i="19"/>
  <c r="CI496" i="19"/>
  <c r="CH495" i="19"/>
  <c r="D93" i="19"/>
  <c r="C92" i="19"/>
  <c r="BH115" i="10"/>
  <c r="BI116" i="10"/>
  <c r="BM115" i="10"/>
  <c r="BN116" i="10"/>
  <c r="BN513" i="10"/>
  <c r="BM512" i="10"/>
  <c r="CD86" i="10"/>
  <c r="CC85" i="10"/>
  <c r="CI86" i="10"/>
  <c r="CH85" i="10"/>
  <c r="V73" i="10"/>
  <c r="U72" i="10"/>
  <c r="D79" i="10"/>
  <c r="C78" i="10"/>
  <c r="H86" i="10"/>
  <c r="G85" i="10"/>
  <c r="CC497" i="10" l="1"/>
  <c r="CD498" i="10"/>
  <c r="CH496" i="10"/>
  <c r="CI497" i="10"/>
  <c r="CD497" i="19"/>
  <c r="CC496" i="19"/>
  <c r="AR133" i="10"/>
  <c r="AQ132" i="10"/>
  <c r="CI497" i="19"/>
  <c r="CH496" i="19"/>
  <c r="BH496" i="10"/>
  <c r="BI497" i="10"/>
  <c r="AR133" i="19"/>
  <c r="AQ132" i="19"/>
  <c r="BI497" i="19"/>
  <c r="BH496" i="19"/>
  <c r="D94" i="19"/>
  <c r="C93" i="19"/>
  <c r="BH116" i="10"/>
  <c r="BI117" i="10"/>
  <c r="BM116" i="10"/>
  <c r="BN117" i="10"/>
  <c r="BM513" i="10"/>
  <c r="BN514" i="10"/>
  <c r="CI87" i="10"/>
  <c r="CH86" i="10"/>
  <c r="CC86" i="10"/>
  <c r="CD87" i="10"/>
  <c r="V74" i="10"/>
  <c r="U73" i="10"/>
  <c r="C79" i="10"/>
  <c r="D80" i="10"/>
  <c r="H87" i="10"/>
  <c r="G86" i="10"/>
  <c r="CH497" i="10" l="1"/>
  <c r="CI498" i="10"/>
  <c r="CD499" i="10"/>
  <c r="CC498" i="10"/>
  <c r="BI498" i="10"/>
  <c r="BH497" i="10"/>
  <c r="CI498" i="19"/>
  <c r="CH497" i="19"/>
  <c r="BI498" i="19"/>
  <c r="BH497" i="19"/>
  <c r="AR134" i="10"/>
  <c r="AQ133" i="10"/>
  <c r="AR134" i="19"/>
  <c r="AQ133" i="19"/>
  <c r="CD498" i="19"/>
  <c r="CC497" i="19"/>
  <c r="D95" i="19"/>
  <c r="C94" i="19"/>
  <c r="BM117" i="10"/>
  <c r="BN118" i="10"/>
  <c r="BH117" i="10"/>
  <c r="BI118" i="10"/>
  <c r="BM514" i="10"/>
  <c r="BN515" i="10"/>
  <c r="CC87" i="10"/>
  <c r="CD88" i="10"/>
  <c r="CI88" i="10"/>
  <c r="CH87" i="10"/>
  <c r="V75" i="10"/>
  <c r="U74" i="10"/>
  <c r="C80" i="10"/>
  <c r="D81" i="10"/>
  <c r="G87" i="10"/>
  <c r="H88" i="10"/>
  <c r="CC499" i="10" l="1"/>
  <c r="CD500" i="10"/>
  <c r="CH498" i="10"/>
  <c r="CI499" i="10"/>
  <c r="AR135" i="10"/>
  <c r="AQ134" i="10"/>
  <c r="BI499" i="19"/>
  <c r="BH498" i="19"/>
  <c r="CI499" i="19"/>
  <c r="CH498" i="19"/>
  <c r="CD499" i="19"/>
  <c r="CC498" i="19"/>
  <c r="AQ134" i="19"/>
  <c r="AR135" i="19"/>
  <c r="BI499" i="10"/>
  <c r="BH498" i="10"/>
  <c r="D96" i="19"/>
  <c r="C95" i="19"/>
  <c r="BM118" i="10"/>
  <c r="BN119" i="10"/>
  <c r="BH118" i="10"/>
  <c r="BI119" i="10"/>
  <c r="BM515" i="10"/>
  <c r="BN516" i="10"/>
  <c r="CI89" i="10"/>
  <c r="CH88" i="10"/>
  <c r="CD89" i="10"/>
  <c r="CC88" i="10"/>
  <c r="V76" i="10"/>
  <c r="U75" i="10"/>
  <c r="C81" i="10"/>
  <c r="D82" i="10"/>
  <c r="H89" i="10"/>
  <c r="G88" i="10"/>
  <c r="CH499" i="10" l="1"/>
  <c r="CI500" i="10"/>
  <c r="CD501" i="10"/>
  <c r="CC500" i="10"/>
  <c r="CD500" i="19"/>
  <c r="CC499" i="19"/>
  <c r="CI500" i="19"/>
  <c r="CH499" i="19"/>
  <c r="BI500" i="19"/>
  <c r="BH499" i="19"/>
  <c r="AR136" i="19"/>
  <c r="AQ135" i="19"/>
  <c r="BI500" i="10"/>
  <c r="BH499" i="10"/>
  <c r="AR136" i="10"/>
  <c r="AQ135" i="10"/>
  <c r="D97" i="19"/>
  <c r="C96" i="19"/>
  <c r="BM119" i="10"/>
  <c r="BN120" i="10"/>
  <c r="BI120" i="10"/>
  <c r="BH119" i="10"/>
  <c r="BN517" i="10"/>
  <c r="BM516" i="10"/>
  <c r="CC89" i="10"/>
  <c r="CD90" i="10"/>
  <c r="CI90" i="10"/>
  <c r="CH89" i="10"/>
  <c r="V77" i="10"/>
  <c r="U76" i="10"/>
  <c r="D83" i="10"/>
  <c r="C82" i="10"/>
  <c r="H90" i="10"/>
  <c r="G89" i="10"/>
  <c r="CC501" i="10" l="1"/>
  <c r="CD502" i="10"/>
  <c r="CI501" i="10"/>
  <c r="CH500" i="10"/>
  <c r="AR137" i="19"/>
  <c r="AQ136" i="19"/>
  <c r="BI501" i="19"/>
  <c r="BH500" i="19"/>
  <c r="AR137" i="10"/>
  <c r="AQ136" i="10"/>
  <c r="CI501" i="19"/>
  <c r="CH500" i="19"/>
  <c r="BI501" i="10"/>
  <c r="BH500" i="10"/>
  <c r="CD501" i="19"/>
  <c r="CC500" i="19"/>
  <c r="D98" i="19"/>
  <c r="C97" i="19"/>
  <c r="BM120" i="10"/>
  <c r="BN121" i="10"/>
  <c r="BH120" i="10"/>
  <c r="BI121" i="10"/>
  <c r="BM517" i="10"/>
  <c r="BN518" i="10"/>
  <c r="CI91" i="10"/>
  <c r="CH90" i="10"/>
  <c r="CD91" i="10"/>
  <c r="CC90" i="10"/>
  <c r="V78" i="10"/>
  <c r="U77" i="10"/>
  <c r="C83" i="10"/>
  <c r="D84" i="10"/>
  <c r="H91" i="10"/>
  <c r="G90" i="10"/>
  <c r="CH501" i="10" l="1"/>
  <c r="CI502" i="10"/>
  <c r="CC502" i="10"/>
  <c r="CD503" i="10"/>
  <c r="CI502" i="19"/>
  <c r="CH501" i="19"/>
  <c r="AR138" i="10"/>
  <c r="AQ137" i="10"/>
  <c r="CD502" i="19"/>
  <c r="CC501" i="19"/>
  <c r="BI502" i="19"/>
  <c r="BH501" i="19"/>
  <c r="BH501" i="10"/>
  <c r="BI502" i="10"/>
  <c r="AR138" i="19"/>
  <c r="AQ137" i="19"/>
  <c r="D99" i="19"/>
  <c r="C98" i="19"/>
  <c r="BH121" i="10"/>
  <c r="BI122" i="10"/>
  <c r="BM121" i="10"/>
  <c r="BN122" i="10"/>
  <c r="BM518" i="10"/>
  <c r="BN519" i="10"/>
  <c r="CC91" i="10"/>
  <c r="CD92" i="10"/>
  <c r="CI92" i="10"/>
  <c r="CH91" i="10"/>
  <c r="V79" i="10"/>
  <c r="U78" i="10"/>
  <c r="C84" i="10"/>
  <c r="D85" i="10"/>
  <c r="G91" i="10"/>
  <c r="H92" i="10"/>
  <c r="CH502" i="10" l="1"/>
  <c r="CI503" i="10"/>
  <c r="CC503" i="10"/>
  <c r="CD504" i="10"/>
  <c r="BI503" i="19"/>
  <c r="BH502" i="19"/>
  <c r="CD503" i="19"/>
  <c r="CC502" i="19"/>
  <c r="AR139" i="19"/>
  <c r="AQ138" i="19"/>
  <c r="AR139" i="10"/>
  <c r="AQ138" i="10"/>
  <c r="BI503" i="10"/>
  <c r="BH502" i="10"/>
  <c r="CI503" i="19"/>
  <c r="CH502" i="19"/>
  <c r="D100" i="19"/>
  <c r="C99" i="19"/>
  <c r="BM122" i="10"/>
  <c r="BN123" i="10"/>
  <c r="BH122" i="10"/>
  <c r="BI123" i="10"/>
  <c r="BM519" i="10"/>
  <c r="BN520" i="10"/>
  <c r="CI93" i="10"/>
  <c r="CH92" i="10"/>
  <c r="CD93" i="10"/>
  <c r="CC92" i="10"/>
  <c r="V80" i="10"/>
  <c r="U79" i="10"/>
  <c r="D86" i="10"/>
  <c r="C85" i="10"/>
  <c r="H93" i="10"/>
  <c r="G92" i="10"/>
  <c r="CC504" i="10" l="1"/>
  <c r="CD505" i="10"/>
  <c r="CH503" i="10"/>
  <c r="CI504" i="10"/>
  <c r="AR140" i="10"/>
  <c r="AQ139" i="10"/>
  <c r="AR140" i="19"/>
  <c r="AQ139" i="19"/>
  <c r="CI504" i="19"/>
  <c r="CH503" i="19"/>
  <c r="CD504" i="19"/>
  <c r="CC503" i="19"/>
  <c r="BH503" i="10"/>
  <c r="BI504" i="10"/>
  <c r="BI504" i="19"/>
  <c r="BH503" i="19"/>
  <c r="D101" i="19"/>
  <c r="C100" i="19"/>
  <c r="BH123" i="10"/>
  <c r="BI124" i="10"/>
  <c r="BM123" i="10"/>
  <c r="BN124" i="10"/>
  <c r="BN521" i="10"/>
  <c r="BM520" i="10"/>
  <c r="CC93" i="10"/>
  <c r="CD94" i="10"/>
  <c r="CI94" i="10"/>
  <c r="CH93" i="10"/>
  <c r="V81" i="10"/>
  <c r="U80" i="10"/>
  <c r="D87" i="10"/>
  <c r="C86" i="10"/>
  <c r="H94" i="10"/>
  <c r="G93" i="10"/>
  <c r="CH504" i="10" l="1"/>
  <c r="CI505" i="10"/>
  <c r="CD506" i="10"/>
  <c r="CC505" i="10"/>
  <c r="CD505" i="19"/>
  <c r="CC504" i="19"/>
  <c r="CI505" i="19"/>
  <c r="CH504" i="19"/>
  <c r="BI505" i="19"/>
  <c r="BH504" i="19"/>
  <c r="AQ140" i="19"/>
  <c r="AR141" i="19"/>
  <c r="BI505" i="10"/>
  <c r="BH504" i="10"/>
  <c r="AR141" i="10"/>
  <c r="AQ140" i="10"/>
  <c r="D102" i="19"/>
  <c r="C101" i="19"/>
  <c r="BM124" i="10"/>
  <c r="BN125" i="10"/>
  <c r="BH124" i="10"/>
  <c r="BI125" i="10"/>
  <c r="BM521" i="10"/>
  <c r="BN522" i="10"/>
  <c r="CI95" i="10"/>
  <c r="CH94" i="10"/>
  <c r="CC94" i="10"/>
  <c r="CD95" i="10"/>
  <c r="V82" i="10"/>
  <c r="U81" i="10"/>
  <c r="C87" i="10"/>
  <c r="D88" i="10"/>
  <c r="H95" i="10"/>
  <c r="G94" i="10"/>
  <c r="CC506" i="10" l="1"/>
  <c r="CD507" i="10"/>
  <c r="CI506" i="10"/>
  <c r="CH505" i="10"/>
  <c r="AR142" i="19"/>
  <c r="AQ141" i="19"/>
  <c r="BI506" i="19"/>
  <c r="BH505" i="19"/>
  <c r="AR142" i="10"/>
  <c r="AQ141" i="10"/>
  <c r="CI506" i="19"/>
  <c r="CH505" i="19"/>
  <c r="BH505" i="10"/>
  <c r="BI506" i="10"/>
  <c r="CD506" i="19"/>
  <c r="CC505" i="19"/>
  <c r="D103" i="19"/>
  <c r="C102" i="19"/>
  <c r="BH125" i="10"/>
  <c r="BI126" i="10"/>
  <c r="BM125" i="10"/>
  <c r="BN126" i="10"/>
  <c r="BM522" i="10"/>
  <c r="BN523" i="10"/>
  <c r="CC95" i="10"/>
  <c r="CD96" i="10"/>
  <c r="CI96" i="10"/>
  <c r="CH95" i="10"/>
  <c r="V83" i="10"/>
  <c r="U82" i="10"/>
  <c r="C88" i="10"/>
  <c r="D89" i="10"/>
  <c r="G95" i="10"/>
  <c r="H96" i="10"/>
  <c r="CH506" i="10" l="1"/>
  <c r="CI507" i="10"/>
  <c r="CD508" i="10"/>
  <c r="CC507" i="10"/>
  <c r="CI507" i="19"/>
  <c r="CH506" i="19"/>
  <c r="AR143" i="10"/>
  <c r="AQ142" i="10"/>
  <c r="CD507" i="19"/>
  <c r="CC506" i="19"/>
  <c r="BI507" i="19"/>
  <c r="BH506" i="19"/>
  <c r="BH506" i="10"/>
  <c r="BI507" i="10"/>
  <c r="AR143" i="19"/>
  <c r="AQ142" i="19"/>
  <c r="D104" i="19"/>
  <c r="C103" i="19"/>
  <c r="BN127" i="10"/>
  <c r="BM126" i="10"/>
  <c r="BH126" i="10"/>
  <c r="BI127" i="10"/>
  <c r="BM523" i="10"/>
  <c r="BN524" i="10"/>
  <c r="CI97" i="10"/>
  <c r="CH96" i="10"/>
  <c r="CD97" i="10"/>
  <c r="CC96" i="10"/>
  <c r="V84" i="10"/>
  <c r="U83" i="10"/>
  <c r="D90" i="10"/>
  <c r="C89" i="10"/>
  <c r="H97" i="10"/>
  <c r="G96" i="10"/>
  <c r="CC508" i="10" l="1"/>
  <c r="CD509" i="10"/>
  <c r="CI508" i="10"/>
  <c r="CH507" i="10"/>
  <c r="BI508" i="19"/>
  <c r="BH507" i="19"/>
  <c r="CD508" i="19"/>
  <c r="CC507" i="19"/>
  <c r="AR144" i="19"/>
  <c r="AQ143" i="19"/>
  <c r="AR144" i="10"/>
  <c r="AQ143" i="10"/>
  <c r="BH507" i="10"/>
  <c r="BI508" i="10"/>
  <c r="CI508" i="19"/>
  <c r="CH507" i="19"/>
  <c r="D105" i="19"/>
  <c r="C104" i="19"/>
  <c r="BM127" i="10"/>
  <c r="BN128" i="10"/>
  <c r="BH127" i="10"/>
  <c r="BI128" i="10"/>
  <c r="BN525" i="10"/>
  <c r="BM524" i="10"/>
  <c r="CD98" i="10"/>
  <c r="CC97" i="10"/>
  <c r="CI98" i="10"/>
  <c r="CH97" i="10"/>
  <c r="V85" i="10"/>
  <c r="U84" i="10"/>
  <c r="D91" i="10"/>
  <c r="C90" i="10"/>
  <c r="H98" i="10"/>
  <c r="G97" i="10"/>
  <c r="CH508" i="10" l="1"/>
  <c r="CI509" i="10"/>
  <c r="CD510" i="10"/>
  <c r="CC509" i="10"/>
  <c r="AR145" i="10"/>
  <c r="AQ144" i="10"/>
  <c r="AR145" i="19"/>
  <c r="AQ144" i="19"/>
  <c r="CI509" i="19"/>
  <c r="CH508" i="19"/>
  <c r="CD509" i="19"/>
  <c r="CC508" i="19"/>
  <c r="BH508" i="10"/>
  <c r="BI509" i="10"/>
  <c r="BI509" i="19"/>
  <c r="BH508" i="19"/>
  <c r="D106" i="19"/>
  <c r="C105" i="19"/>
  <c r="BH128" i="10"/>
  <c r="BI129" i="10"/>
  <c r="BM128" i="10"/>
  <c r="BN129" i="10"/>
  <c r="BM525" i="10"/>
  <c r="BN526" i="10"/>
  <c r="CI99" i="10"/>
  <c r="CH98" i="10"/>
  <c r="CD99" i="10"/>
  <c r="CC98" i="10"/>
  <c r="V86" i="10"/>
  <c r="U85" i="10"/>
  <c r="C91" i="10"/>
  <c r="D92" i="10"/>
  <c r="H99" i="10"/>
  <c r="G98" i="10"/>
  <c r="CD511" i="10" l="1"/>
  <c r="CC510" i="10"/>
  <c r="CH509" i="10"/>
  <c r="CI510" i="10"/>
  <c r="CD510" i="19"/>
  <c r="CC509" i="19"/>
  <c r="CI510" i="19"/>
  <c r="CH509" i="19"/>
  <c r="BI510" i="19"/>
  <c r="BH509" i="19"/>
  <c r="AQ145" i="19"/>
  <c r="AR146" i="19"/>
  <c r="BI510" i="10"/>
  <c r="BH509" i="10"/>
  <c r="AR146" i="10"/>
  <c r="AQ145" i="10"/>
  <c r="D107" i="19"/>
  <c r="C106" i="19"/>
  <c r="BM129" i="10"/>
  <c r="BN130" i="10"/>
  <c r="BH129" i="10"/>
  <c r="BI130" i="10"/>
  <c r="BM526" i="10"/>
  <c r="BN527" i="10"/>
  <c r="CC99" i="10"/>
  <c r="CD100" i="10"/>
  <c r="CI100" i="10"/>
  <c r="CH99" i="10"/>
  <c r="V87" i="10"/>
  <c r="U86" i="10"/>
  <c r="C92" i="10"/>
  <c r="D93" i="10"/>
  <c r="G99" i="10"/>
  <c r="H100" i="10"/>
  <c r="CI511" i="10" l="1"/>
  <c r="CH510" i="10"/>
  <c r="CC511" i="10"/>
  <c r="CD512" i="10"/>
  <c r="AR147" i="19"/>
  <c r="AQ146" i="19"/>
  <c r="BI511" i="19"/>
  <c r="BH510" i="19"/>
  <c r="AR147" i="10"/>
  <c r="AQ146" i="10"/>
  <c r="CI511" i="19"/>
  <c r="CH510" i="19"/>
  <c r="BH510" i="10"/>
  <c r="BI511" i="10"/>
  <c r="CD511" i="19"/>
  <c r="CC510" i="19"/>
  <c r="D108" i="19"/>
  <c r="C107" i="19"/>
  <c r="BH130" i="10"/>
  <c r="BI131" i="10"/>
  <c r="BM130" i="10"/>
  <c r="BN131" i="10"/>
  <c r="BM527" i="10"/>
  <c r="BN528" i="10"/>
  <c r="CI101" i="10"/>
  <c r="CH100" i="10"/>
  <c r="CD101" i="10"/>
  <c r="CC100" i="10"/>
  <c r="V88" i="10"/>
  <c r="U87" i="10"/>
  <c r="D94" i="10"/>
  <c r="C93" i="10"/>
  <c r="G100" i="10"/>
  <c r="H101" i="10"/>
  <c r="CD513" i="10" l="1"/>
  <c r="CC512" i="10"/>
  <c r="CH511" i="10"/>
  <c r="CI512" i="10"/>
  <c r="CI512" i="19"/>
  <c r="CH511" i="19"/>
  <c r="AR148" i="10"/>
  <c r="AQ147" i="10"/>
  <c r="CD512" i="19"/>
  <c r="CC511" i="19"/>
  <c r="BI512" i="19"/>
  <c r="BH511" i="19"/>
  <c r="BH511" i="10"/>
  <c r="BI512" i="10"/>
  <c r="AR148" i="19"/>
  <c r="AQ147" i="19"/>
  <c r="D109" i="19"/>
  <c r="C108" i="19"/>
  <c r="BM131" i="10"/>
  <c r="BN132" i="10"/>
  <c r="BH131" i="10"/>
  <c r="BI132" i="10"/>
  <c r="BN529" i="10"/>
  <c r="BM528" i="10"/>
  <c r="CC101" i="10"/>
  <c r="CD102" i="10"/>
  <c r="CI102" i="10"/>
  <c r="CH101" i="10"/>
  <c r="V89" i="10"/>
  <c r="U88" i="10"/>
  <c r="D95" i="10"/>
  <c r="C94" i="10"/>
  <c r="H102" i="10"/>
  <c r="G101" i="10"/>
  <c r="CC513" i="10" l="1"/>
  <c r="CD514" i="10"/>
  <c r="CH512" i="10"/>
  <c r="CI513" i="10"/>
  <c r="BI513" i="19"/>
  <c r="BH512" i="19"/>
  <c r="CD513" i="19"/>
  <c r="CC512" i="19"/>
  <c r="AR149" i="19"/>
  <c r="AQ148" i="19"/>
  <c r="AR149" i="10"/>
  <c r="AQ148" i="10"/>
  <c r="BH512" i="10"/>
  <c r="BI513" i="10"/>
  <c r="CI513" i="19"/>
  <c r="CH512" i="19"/>
  <c r="D110" i="19"/>
  <c r="C109" i="19"/>
  <c r="BH132" i="10"/>
  <c r="BI133" i="10"/>
  <c r="BM132" i="10"/>
  <c r="BN133" i="10"/>
  <c r="BM529" i="10"/>
  <c r="BN530" i="10"/>
  <c r="CI103" i="10"/>
  <c r="CH102" i="10"/>
  <c r="CD103" i="10"/>
  <c r="CC102" i="10"/>
  <c r="V90" i="10"/>
  <c r="U89" i="10"/>
  <c r="D96" i="10"/>
  <c r="C95" i="10"/>
  <c r="H103" i="10"/>
  <c r="G102" i="10"/>
  <c r="CH513" i="10" l="1"/>
  <c r="CI514" i="10"/>
  <c r="CD515" i="10"/>
  <c r="CC514" i="10"/>
  <c r="AR150" i="10"/>
  <c r="AQ149" i="10"/>
  <c r="AR150" i="19"/>
  <c r="AQ149" i="19"/>
  <c r="CI514" i="19"/>
  <c r="CH513" i="19"/>
  <c r="CD514" i="19"/>
  <c r="CC513" i="19"/>
  <c r="BH513" i="10"/>
  <c r="BI514" i="10"/>
  <c r="BI514" i="19"/>
  <c r="BH513" i="19"/>
  <c r="D111" i="19"/>
  <c r="C110" i="19"/>
  <c r="BM133" i="10"/>
  <c r="BN134" i="10"/>
  <c r="BH133" i="10"/>
  <c r="BI134" i="10"/>
  <c r="BN531" i="10"/>
  <c r="BM530" i="10"/>
  <c r="CC103" i="10"/>
  <c r="CD104" i="10"/>
  <c r="CI104" i="10"/>
  <c r="CH103" i="10"/>
  <c r="V91" i="10"/>
  <c r="U90" i="10"/>
  <c r="D97" i="10"/>
  <c r="C96" i="10"/>
  <c r="G103" i="10"/>
  <c r="H104" i="10"/>
  <c r="CD516" i="10" l="1"/>
  <c r="CC515" i="10"/>
  <c r="CH514" i="10"/>
  <c r="CI515" i="10"/>
  <c r="CD515" i="19"/>
  <c r="CC514" i="19"/>
  <c r="CI515" i="19"/>
  <c r="CH514" i="19"/>
  <c r="BI515" i="19"/>
  <c r="BH514" i="19"/>
  <c r="AR151" i="19"/>
  <c r="AQ150" i="19"/>
  <c r="BH514" i="10"/>
  <c r="BI515" i="10"/>
  <c r="AR151" i="10"/>
  <c r="AQ150" i="10"/>
  <c r="D112" i="19"/>
  <c r="C111" i="19"/>
  <c r="BH134" i="10"/>
  <c r="BI135" i="10"/>
  <c r="BM134" i="10"/>
  <c r="BN135" i="10"/>
  <c r="BM531" i="10"/>
  <c r="BN532" i="10"/>
  <c r="CI105" i="10"/>
  <c r="CH104" i="10"/>
  <c r="CD105" i="10"/>
  <c r="CC104" i="10"/>
  <c r="V92" i="10"/>
  <c r="U91" i="10"/>
  <c r="C97" i="10"/>
  <c r="D98" i="10"/>
  <c r="H105" i="10"/>
  <c r="G104" i="10"/>
  <c r="CD517" i="10" l="1"/>
  <c r="CC516" i="10"/>
  <c r="CH515" i="10"/>
  <c r="CI516" i="10"/>
  <c r="AR152" i="19"/>
  <c r="AQ151" i="19"/>
  <c r="BI516" i="19"/>
  <c r="BH515" i="19"/>
  <c r="AR152" i="10"/>
  <c r="AQ151" i="10"/>
  <c r="CI516" i="19"/>
  <c r="CH515" i="19"/>
  <c r="BI516" i="10"/>
  <c r="BH515" i="10"/>
  <c r="CD516" i="19"/>
  <c r="CC515" i="19"/>
  <c r="D113" i="19"/>
  <c r="C112" i="19"/>
  <c r="BM135" i="10"/>
  <c r="BN136" i="10"/>
  <c r="BH135" i="10"/>
  <c r="BI136" i="10"/>
  <c r="BN533" i="10"/>
  <c r="BM532" i="10"/>
  <c r="CD106" i="10"/>
  <c r="CC105" i="10"/>
  <c r="CI106" i="10"/>
  <c r="CH105" i="10"/>
  <c r="V93" i="10"/>
  <c r="U92" i="10"/>
  <c r="C98" i="10"/>
  <c r="D99" i="10"/>
  <c r="H106" i="10"/>
  <c r="G105" i="10"/>
  <c r="CI517" i="10" l="1"/>
  <c r="CH516" i="10"/>
  <c r="CD518" i="10"/>
  <c r="CC517" i="10"/>
  <c r="CI517" i="19"/>
  <c r="CH516" i="19"/>
  <c r="AR153" i="10"/>
  <c r="AQ152" i="10"/>
  <c r="CD517" i="19"/>
  <c r="CC516" i="19"/>
  <c r="BI517" i="19"/>
  <c r="BH516" i="19"/>
  <c r="BH516" i="10"/>
  <c r="BI517" i="10"/>
  <c r="AQ152" i="19"/>
  <c r="AR153" i="19"/>
  <c r="D114" i="19"/>
  <c r="C113" i="19"/>
  <c r="BH136" i="10"/>
  <c r="BI137" i="10"/>
  <c r="BM136" i="10"/>
  <c r="BN137" i="10"/>
  <c r="BM533" i="10"/>
  <c r="BN534" i="10"/>
  <c r="CI107" i="10"/>
  <c r="CH106" i="10"/>
  <c r="CC106" i="10"/>
  <c r="CD107" i="10"/>
  <c r="V94" i="10"/>
  <c r="U93" i="10"/>
  <c r="C99" i="10"/>
  <c r="D100" i="10"/>
  <c r="H107" i="10"/>
  <c r="G106" i="10"/>
  <c r="CC518" i="10" l="1"/>
  <c r="CD519" i="10"/>
  <c r="CI518" i="10"/>
  <c r="CH517" i="10"/>
  <c r="BI518" i="19"/>
  <c r="BH517" i="19"/>
  <c r="CD518" i="19"/>
  <c r="CC517" i="19"/>
  <c r="AR154" i="19"/>
  <c r="AQ153" i="19"/>
  <c r="AR154" i="10"/>
  <c r="AQ153" i="10"/>
  <c r="BH517" i="10"/>
  <c r="BI518" i="10"/>
  <c r="CI518" i="19"/>
  <c r="CH517" i="19"/>
  <c r="D115" i="19"/>
  <c r="C114" i="19"/>
  <c r="BH137" i="10"/>
  <c r="BI138" i="10"/>
  <c r="BN138" i="10"/>
  <c r="BM137" i="10"/>
  <c r="BM534" i="10"/>
  <c r="BN535" i="10"/>
  <c r="CD108" i="10"/>
  <c r="CC107" i="10"/>
  <c r="CI108" i="10"/>
  <c r="CH107" i="10"/>
  <c r="V95" i="10"/>
  <c r="U94" i="10"/>
  <c r="C100" i="10"/>
  <c r="D101" i="10"/>
  <c r="G107" i="10"/>
  <c r="H108" i="10"/>
  <c r="CI519" i="10" l="1"/>
  <c r="CH518" i="10"/>
  <c r="CD520" i="10"/>
  <c r="CC519" i="10"/>
  <c r="AR155" i="10"/>
  <c r="AQ154" i="10"/>
  <c r="AR155" i="19"/>
  <c r="AQ154" i="19"/>
  <c r="CI519" i="19"/>
  <c r="CH518" i="19"/>
  <c r="CD519" i="19"/>
  <c r="CC518" i="19"/>
  <c r="BI519" i="10"/>
  <c r="BH518" i="10"/>
  <c r="BI519" i="19"/>
  <c r="BH518" i="19"/>
  <c r="D116" i="19"/>
  <c r="C115" i="19"/>
  <c r="BM138" i="10"/>
  <c r="BN139" i="10"/>
  <c r="BH138" i="10"/>
  <c r="BI139" i="10"/>
  <c r="BM535" i="10"/>
  <c r="BN536" i="10"/>
  <c r="CI109" i="10"/>
  <c r="CH108" i="10"/>
  <c r="CD109" i="10"/>
  <c r="CC108" i="10"/>
  <c r="V96" i="10"/>
  <c r="U95" i="10"/>
  <c r="D102" i="10"/>
  <c r="C101" i="10"/>
  <c r="H109" i="10"/>
  <c r="G108" i="10"/>
  <c r="CD521" i="10" l="1"/>
  <c r="CC520" i="10"/>
  <c r="CH519" i="10"/>
  <c r="CI520" i="10"/>
  <c r="CD520" i="19"/>
  <c r="CC519" i="19"/>
  <c r="CI520" i="19"/>
  <c r="CH519" i="19"/>
  <c r="BI520" i="19"/>
  <c r="BH519" i="19"/>
  <c r="AR156" i="19"/>
  <c r="AQ155" i="19"/>
  <c r="BI520" i="10"/>
  <c r="BH519" i="10"/>
  <c r="AR156" i="10"/>
  <c r="AQ155" i="10"/>
  <c r="D117" i="19"/>
  <c r="C116" i="19"/>
  <c r="BM139" i="10"/>
  <c r="BN140" i="10"/>
  <c r="BH139" i="10"/>
  <c r="BI140" i="10"/>
  <c r="BN537" i="10"/>
  <c r="BM536" i="10"/>
  <c r="CD110" i="10"/>
  <c r="CC109" i="10"/>
  <c r="CI110" i="10"/>
  <c r="CH109" i="10"/>
  <c r="V97" i="10"/>
  <c r="U96" i="10"/>
  <c r="D103" i="10"/>
  <c r="C102" i="10"/>
  <c r="H110" i="10"/>
  <c r="G109" i="10"/>
  <c r="CD522" i="10" l="1"/>
  <c r="CC521" i="10"/>
  <c r="CI521" i="10"/>
  <c r="CH520" i="10"/>
  <c r="AR157" i="19"/>
  <c r="AQ156" i="19"/>
  <c r="BI521" i="19"/>
  <c r="BH520" i="19"/>
  <c r="AR157" i="10"/>
  <c r="AQ156" i="10"/>
  <c r="CI521" i="19"/>
  <c r="CH520" i="19"/>
  <c r="BH520" i="10"/>
  <c r="BI521" i="10"/>
  <c r="CD521" i="19"/>
  <c r="CC520" i="19"/>
  <c r="D118" i="19"/>
  <c r="C117" i="19"/>
  <c r="BM140" i="10"/>
  <c r="BN141" i="10"/>
  <c r="BH140" i="10"/>
  <c r="BI141" i="10"/>
  <c r="BM537" i="10"/>
  <c r="BN538" i="10"/>
  <c r="CI111" i="10"/>
  <c r="CH110" i="10"/>
  <c r="CC110" i="10"/>
  <c r="CD111" i="10"/>
  <c r="V98" i="10"/>
  <c r="U97" i="10"/>
  <c r="D104" i="10"/>
  <c r="C103" i="10"/>
  <c r="H111" i="10"/>
  <c r="G110" i="10"/>
  <c r="CD523" i="10" l="1"/>
  <c r="CC522" i="10"/>
  <c r="CI522" i="10"/>
  <c r="CH521" i="10"/>
  <c r="CI522" i="19"/>
  <c r="CH521" i="19"/>
  <c r="AR158" i="10"/>
  <c r="AQ157" i="10"/>
  <c r="CD522" i="19"/>
  <c r="CC521" i="19"/>
  <c r="BI522" i="19"/>
  <c r="BH521" i="19"/>
  <c r="BH521" i="10"/>
  <c r="BI522" i="10"/>
  <c r="AR158" i="19"/>
  <c r="AQ157" i="19"/>
  <c r="D119" i="19"/>
  <c r="C118" i="19"/>
  <c r="BM141" i="10"/>
  <c r="BN142" i="10"/>
  <c r="BI142" i="10"/>
  <c r="BH141" i="10"/>
  <c r="BM538" i="10"/>
  <c r="BN539" i="10"/>
  <c r="CD112" i="10"/>
  <c r="CC111" i="10"/>
  <c r="CI112" i="10"/>
  <c r="CH111" i="10"/>
  <c r="V99" i="10"/>
  <c r="U98" i="10"/>
  <c r="D105" i="10"/>
  <c r="C104" i="10"/>
  <c r="G111" i="10"/>
  <c r="H112" i="10"/>
  <c r="CD524" i="10" l="1"/>
  <c r="CC523" i="10"/>
  <c r="CH522" i="10"/>
  <c r="CI523" i="10"/>
  <c r="BI523" i="19"/>
  <c r="BH522" i="19"/>
  <c r="CD523" i="19"/>
  <c r="CC522" i="19"/>
  <c r="AR159" i="19"/>
  <c r="AQ158" i="19"/>
  <c r="AR159" i="10"/>
  <c r="AQ158" i="10"/>
  <c r="BI523" i="10"/>
  <c r="BH522" i="10"/>
  <c r="CI523" i="19"/>
  <c r="CH522" i="19"/>
  <c r="D120" i="19"/>
  <c r="C119" i="19"/>
  <c r="BM142" i="10"/>
  <c r="BN143" i="10"/>
  <c r="BH142" i="10"/>
  <c r="BI143" i="10"/>
  <c r="BM539" i="10"/>
  <c r="BN540" i="10"/>
  <c r="CI113" i="10"/>
  <c r="CH112" i="10"/>
  <c r="CC112" i="10"/>
  <c r="CD113" i="10"/>
  <c r="V100" i="10"/>
  <c r="U99" i="10"/>
  <c r="C105" i="10"/>
  <c r="D106" i="10"/>
  <c r="H113" i="10"/>
  <c r="G112" i="10"/>
  <c r="CH523" i="10" l="1"/>
  <c r="CI524" i="10"/>
  <c r="CD525" i="10"/>
  <c r="CC524" i="10"/>
  <c r="AR160" i="10"/>
  <c r="AQ159" i="10"/>
  <c r="AR160" i="19"/>
  <c r="AQ159" i="19"/>
  <c r="CI524" i="19"/>
  <c r="CH523" i="19"/>
  <c r="CD524" i="19"/>
  <c r="CC523" i="19"/>
  <c r="BI524" i="10"/>
  <c r="BH523" i="10"/>
  <c r="BI524" i="19"/>
  <c r="BH523" i="19"/>
  <c r="D121" i="19"/>
  <c r="C120" i="19"/>
  <c r="BH143" i="10"/>
  <c r="BI144" i="10"/>
  <c r="BN144" i="10"/>
  <c r="BM143" i="10"/>
  <c r="BN541" i="10"/>
  <c r="BM540" i="10"/>
  <c r="CC113" i="10"/>
  <c r="CD114" i="10"/>
  <c r="CI114" i="10"/>
  <c r="CH113" i="10"/>
  <c r="V101" i="10"/>
  <c r="U100" i="10"/>
  <c r="C106" i="10"/>
  <c r="D107" i="10"/>
  <c r="H114" i="10"/>
  <c r="G113" i="10"/>
  <c r="CC525" i="10" l="1"/>
  <c r="CD526" i="10"/>
  <c r="CI525" i="10"/>
  <c r="CH524" i="10"/>
  <c r="CD525" i="19"/>
  <c r="CC524" i="19"/>
  <c r="CI525" i="19"/>
  <c r="CH524" i="19"/>
  <c r="BI525" i="19"/>
  <c r="BH524" i="19"/>
  <c r="AR161" i="19"/>
  <c r="AQ160" i="19"/>
  <c r="BI525" i="10"/>
  <c r="BH524" i="10"/>
  <c r="AR161" i="10"/>
  <c r="AQ160" i="10"/>
  <c r="D122" i="19"/>
  <c r="C121" i="19"/>
  <c r="BM144" i="10"/>
  <c r="BN145" i="10"/>
  <c r="BH144" i="10"/>
  <c r="BI145" i="10"/>
  <c r="BM541" i="10"/>
  <c r="BN542" i="10"/>
  <c r="CI115" i="10"/>
  <c r="CH114" i="10"/>
  <c r="CD115" i="10"/>
  <c r="CC114" i="10"/>
  <c r="V102" i="10"/>
  <c r="U101" i="10"/>
  <c r="D108" i="10"/>
  <c r="C107" i="10"/>
  <c r="H115" i="10"/>
  <c r="G114" i="10"/>
  <c r="CH525" i="10" l="1"/>
  <c r="CI526" i="10"/>
  <c r="CD527" i="10"/>
  <c r="CC526" i="10"/>
  <c r="BI526" i="19"/>
  <c r="BH525" i="19"/>
  <c r="AR162" i="19"/>
  <c r="AQ161" i="19"/>
  <c r="AR162" i="10"/>
  <c r="AQ161" i="10"/>
  <c r="CI526" i="19"/>
  <c r="CH525" i="19"/>
  <c r="BH525" i="10"/>
  <c r="BI526" i="10"/>
  <c r="CD526" i="19"/>
  <c r="CC525" i="19"/>
  <c r="D123" i="19"/>
  <c r="C122" i="19"/>
  <c r="BH145" i="10"/>
  <c r="BI146" i="10"/>
  <c r="BM145" i="10"/>
  <c r="BN146" i="10"/>
  <c r="BM542" i="10"/>
  <c r="BN543" i="10"/>
  <c r="CC115" i="10"/>
  <c r="CD116" i="10"/>
  <c r="CI116" i="10"/>
  <c r="CH115" i="10"/>
  <c r="V103" i="10"/>
  <c r="U102" i="10"/>
  <c r="C108" i="10"/>
  <c r="D109" i="10"/>
  <c r="G115" i="10"/>
  <c r="H116" i="10"/>
  <c r="CC527" i="10" l="1"/>
  <c r="CD528" i="10"/>
  <c r="CI527" i="10"/>
  <c r="CH526" i="10"/>
  <c r="CI527" i="19"/>
  <c r="CH526" i="19"/>
  <c r="AR163" i="10"/>
  <c r="AQ162" i="10"/>
  <c r="CD527" i="19"/>
  <c r="CC526" i="19"/>
  <c r="AR163" i="19"/>
  <c r="AQ162" i="19"/>
  <c r="BI527" i="10"/>
  <c r="BH526" i="10"/>
  <c r="BI527" i="19"/>
  <c r="BH526" i="19"/>
  <c r="D124" i="19"/>
  <c r="C123" i="19"/>
  <c r="BM146" i="10"/>
  <c r="BN147" i="10"/>
  <c r="BH146" i="10"/>
  <c r="BI147" i="10"/>
  <c r="BM543" i="10"/>
  <c r="BN544" i="10"/>
  <c r="CI117" i="10"/>
  <c r="CH116" i="10"/>
  <c r="CD117" i="10"/>
  <c r="CC116" i="10"/>
  <c r="V104" i="10"/>
  <c r="U103" i="10"/>
  <c r="D110" i="10"/>
  <c r="C109" i="10"/>
  <c r="G116" i="10"/>
  <c r="H117" i="10"/>
  <c r="CH527" i="10" l="1"/>
  <c r="CI528" i="10"/>
  <c r="CC528" i="10"/>
  <c r="CD529" i="10"/>
  <c r="AR164" i="19"/>
  <c r="AQ163" i="19"/>
  <c r="CD528" i="19"/>
  <c r="CC527" i="19"/>
  <c r="BI528" i="19"/>
  <c r="BH527" i="19"/>
  <c r="AR164" i="10"/>
  <c r="AQ163" i="10"/>
  <c r="BH527" i="10"/>
  <c r="BI528" i="10"/>
  <c r="CI528" i="19"/>
  <c r="CH527" i="19"/>
  <c r="D125" i="19"/>
  <c r="C124" i="19"/>
  <c r="BH147" i="10"/>
  <c r="BI148" i="10"/>
  <c r="BM147" i="10"/>
  <c r="BN148" i="10"/>
  <c r="BN545" i="10"/>
  <c r="BM544" i="10"/>
  <c r="CD118" i="10"/>
  <c r="CC117" i="10"/>
  <c r="CI118" i="10"/>
  <c r="CH117" i="10"/>
  <c r="V105" i="10"/>
  <c r="U104" i="10"/>
  <c r="C110" i="10"/>
  <c r="D111" i="10"/>
  <c r="H118" i="10"/>
  <c r="G117" i="10"/>
  <c r="CD530" i="10" l="1"/>
  <c r="CC529" i="10"/>
  <c r="CI529" i="10"/>
  <c r="CH528" i="10"/>
  <c r="AR165" i="10"/>
  <c r="AQ164" i="10"/>
  <c r="BI529" i="19"/>
  <c r="BH528" i="19"/>
  <c r="CI529" i="19"/>
  <c r="CH528" i="19"/>
  <c r="CD529" i="19"/>
  <c r="CC528" i="19"/>
  <c r="BI529" i="10"/>
  <c r="BH528" i="10"/>
  <c r="AR165" i="19"/>
  <c r="AQ164" i="19"/>
  <c r="D126" i="19"/>
  <c r="C125" i="19"/>
  <c r="BM148" i="10"/>
  <c r="BN149" i="10"/>
  <c r="BH148" i="10"/>
  <c r="BI149" i="10"/>
  <c r="BM545" i="10"/>
  <c r="BN546" i="10"/>
  <c r="CI119" i="10"/>
  <c r="CH118" i="10"/>
  <c r="CD119" i="10"/>
  <c r="CC118" i="10"/>
  <c r="V106" i="10"/>
  <c r="U105" i="10"/>
  <c r="C111" i="10"/>
  <c r="D112" i="10"/>
  <c r="H119" i="10"/>
  <c r="G118" i="10"/>
  <c r="CI530" i="10" l="1"/>
  <c r="CH529" i="10"/>
  <c r="CD531" i="10"/>
  <c r="CC530" i="10"/>
  <c r="CD530" i="19"/>
  <c r="CC529" i="19"/>
  <c r="CI530" i="19"/>
  <c r="CH529" i="19"/>
  <c r="AR166" i="19"/>
  <c r="AQ165" i="19"/>
  <c r="BI530" i="19"/>
  <c r="BH529" i="19"/>
  <c r="BH529" i="10"/>
  <c r="BI530" i="10"/>
  <c r="AR166" i="10"/>
  <c r="AQ165" i="10"/>
  <c r="D127" i="19"/>
  <c r="C126" i="19"/>
  <c r="BN150" i="10"/>
  <c r="BM149" i="10"/>
  <c r="BI150" i="10"/>
  <c r="BH149" i="10"/>
  <c r="BM546" i="10"/>
  <c r="BN547" i="10"/>
  <c r="CC119" i="10"/>
  <c r="CD120" i="10"/>
  <c r="CI120" i="10"/>
  <c r="CH119" i="10"/>
  <c r="V107" i="10"/>
  <c r="U106" i="10"/>
  <c r="D113" i="10"/>
  <c r="C112" i="10"/>
  <c r="G119" i="10"/>
  <c r="H120" i="10"/>
  <c r="CC531" i="10" l="1"/>
  <c r="CD532" i="10"/>
  <c r="CH530" i="10"/>
  <c r="CI531" i="10"/>
  <c r="BI531" i="19"/>
  <c r="BH530" i="19"/>
  <c r="AR167" i="19"/>
  <c r="AQ166" i="19"/>
  <c r="AR167" i="10"/>
  <c r="AQ166" i="10"/>
  <c r="CI531" i="19"/>
  <c r="CH530" i="19"/>
  <c r="BH530" i="10"/>
  <c r="BI531" i="10"/>
  <c r="CD531" i="19"/>
  <c r="CC530" i="19"/>
  <c r="D128" i="19"/>
  <c r="C127" i="19"/>
  <c r="BH150" i="10"/>
  <c r="BI151" i="10"/>
  <c r="BN151" i="10"/>
  <c r="BM150" i="10"/>
  <c r="BM547" i="10"/>
  <c r="BN548" i="10"/>
  <c r="CI121" i="10"/>
  <c r="CH120" i="10"/>
  <c r="CD121" i="10"/>
  <c r="CC120" i="10"/>
  <c r="V108" i="10"/>
  <c r="U107" i="10"/>
  <c r="D114" i="10"/>
  <c r="C113" i="10"/>
  <c r="H121" i="10"/>
  <c r="G120" i="10"/>
  <c r="CI532" i="10" l="1"/>
  <c r="CH531" i="10"/>
  <c r="CD533" i="10"/>
  <c r="CC532" i="10"/>
  <c r="CI532" i="19"/>
  <c r="CH531" i="19"/>
  <c r="AR168" i="10"/>
  <c r="AQ167" i="10"/>
  <c r="CD532" i="19"/>
  <c r="CC531" i="19"/>
  <c r="AR168" i="19"/>
  <c r="AQ167" i="19"/>
  <c r="BH531" i="10"/>
  <c r="BI532" i="10"/>
  <c r="BI532" i="19"/>
  <c r="BH531" i="19"/>
  <c r="D129" i="19"/>
  <c r="C128" i="19"/>
  <c r="BM151" i="10"/>
  <c r="BN152" i="10"/>
  <c r="BH151" i="10"/>
  <c r="BI152" i="10"/>
  <c r="BN549" i="10"/>
  <c r="BM548" i="10"/>
  <c r="CD122" i="10"/>
  <c r="CC121" i="10"/>
  <c r="CI122" i="10"/>
  <c r="CH121" i="10"/>
  <c r="V109" i="10"/>
  <c r="U108" i="10"/>
  <c r="C114" i="10"/>
  <c r="D115" i="10"/>
  <c r="H122" i="10"/>
  <c r="G121" i="10"/>
  <c r="CC533" i="10" l="1"/>
  <c r="CD534" i="10"/>
  <c r="CI533" i="10"/>
  <c r="CH532" i="10"/>
  <c r="AR169" i="19"/>
  <c r="AQ168" i="19"/>
  <c r="CD533" i="19"/>
  <c r="CC532" i="19"/>
  <c r="BI533" i="19"/>
  <c r="BH532" i="19"/>
  <c r="AR169" i="10"/>
  <c r="AQ168" i="10"/>
  <c r="BI533" i="10"/>
  <c r="BH532" i="10"/>
  <c r="CI533" i="19"/>
  <c r="CH532" i="19"/>
  <c r="D130" i="19"/>
  <c r="C129" i="19"/>
  <c r="BH152" i="10"/>
  <c r="BI153" i="10"/>
  <c r="BN153" i="10"/>
  <c r="BM152" i="10"/>
  <c r="BM549" i="10"/>
  <c r="BN550" i="10"/>
  <c r="CI123" i="10"/>
  <c r="CH122" i="10"/>
  <c r="CD123" i="10"/>
  <c r="CC122" i="10"/>
  <c r="V110" i="10"/>
  <c r="U109" i="10"/>
  <c r="C115" i="10"/>
  <c r="D116" i="10"/>
  <c r="H123" i="10"/>
  <c r="G122" i="10"/>
  <c r="CH533" i="10" l="1"/>
  <c r="CI534" i="10"/>
  <c r="CC534" i="10"/>
  <c r="CD535" i="10"/>
  <c r="AR170" i="10"/>
  <c r="AQ169" i="10"/>
  <c r="BI534" i="19"/>
  <c r="BH533" i="19"/>
  <c r="CI534" i="19"/>
  <c r="CH533" i="19"/>
  <c r="CD534" i="19"/>
  <c r="CC533" i="19"/>
  <c r="BH533" i="10"/>
  <c r="BI534" i="10"/>
  <c r="AR170" i="19"/>
  <c r="AQ169" i="19"/>
  <c r="D131" i="19"/>
  <c r="C130" i="19"/>
  <c r="BH153" i="10"/>
  <c r="BI154" i="10"/>
  <c r="BM153" i="10"/>
  <c r="BN154" i="10"/>
  <c r="BM550" i="10"/>
  <c r="BN551" i="10"/>
  <c r="CC123" i="10"/>
  <c r="CD124" i="10"/>
  <c r="CI124" i="10"/>
  <c r="CH123" i="10"/>
  <c r="V111" i="10"/>
  <c r="U110" i="10"/>
  <c r="C116" i="10"/>
  <c r="D117" i="10"/>
  <c r="G123" i="10"/>
  <c r="H124" i="10"/>
  <c r="CC535" i="10" l="1"/>
  <c r="CD536" i="10"/>
  <c r="CI535" i="10"/>
  <c r="CH534" i="10"/>
  <c r="CD535" i="19"/>
  <c r="CC534" i="19"/>
  <c r="CI535" i="19"/>
  <c r="CH534" i="19"/>
  <c r="AR171" i="19"/>
  <c r="AQ170" i="19"/>
  <c r="BI535" i="19"/>
  <c r="BH534" i="19"/>
  <c r="BH534" i="10"/>
  <c r="BI535" i="10"/>
  <c r="AR171" i="10"/>
  <c r="AQ170" i="10"/>
  <c r="D132" i="19"/>
  <c r="C131" i="19"/>
  <c r="BM154" i="10"/>
  <c r="BN155" i="10"/>
  <c r="BH154" i="10"/>
  <c r="BI155" i="10"/>
  <c r="BM551" i="10"/>
  <c r="BN552" i="10"/>
  <c r="CI125" i="10"/>
  <c r="CH124" i="10"/>
  <c r="CD125" i="10"/>
  <c r="CC124" i="10"/>
  <c r="V112" i="10"/>
  <c r="U111" i="10"/>
  <c r="D118" i="10"/>
  <c r="C117" i="10"/>
  <c r="H125" i="10"/>
  <c r="G124" i="10"/>
  <c r="CH535" i="10" l="1"/>
  <c r="CI536" i="10"/>
  <c r="CD537" i="10"/>
  <c r="CC536" i="10"/>
  <c r="BI536" i="19"/>
  <c r="BH535" i="19"/>
  <c r="AR172" i="19"/>
  <c r="AQ171" i="19"/>
  <c r="AR172" i="10"/>
  <c r="AQ171" i="10"/>
  <c r="CI536" i="19"/>
  <c r="CH535" i="19"/>
  <c r="BH535" i="10"/>
  <c r="BI536" i="10"/>
  <c r="CD536" i="19"/>
  <c r="CC535" i="19"/>
  <c r="D133" i="19"/>
  <c r="C132" i="19"/>
  <c r="BM155" i="10"/>
  <c r="BN156" i="10"/>
  <c r="BI156" i="10"/>
  <c r="BH155" i="10"/>
  <c r="BN553" i="10"/>
  <c r="BM552" i="10"/>
  <c r="CD126" i="10"/>
  <c r="CC125" i="10"/>
  <c r="CI126" i="10"/>
  <c r="CH125" i="10"/>
  <c r="V113" i="10"/>
  <c r="U112" i="10"/>
  <c r="D119" i="10"/>
  <c r="C118" i="10"/>
  <c r="H126" i="10"/>
  <c r="G125" i="10"/>
  <c r="CD538" i="10" l="1"/>
  <c r="CC537" i="10"/>
  <c r="CI537" i="10"/>
  <c r="CH536" i="10"/>
  <c r="CI537" i="19"/>
  <c r="CH536" i="19"/>
  <c r="AR173" i="10"/>
  <c r="AQ172" i="10"/>
  <c r="CD537" i="19"/>
  <c r="CC536" i="19"/>
  <c r="AR173" i="19"/>
  <c r="AQ172" i="19"/>
  <c r="BI537" i="10"/>
  <c r="BH536" i="10"/>
  <c r="BI537" i="19"/>
  <c r="BH536" i="19"/>
  <c r="D134" i="19"/>
  <c r="C133" i="19"/>
  <c r="BN157" i="10"/>
  <c r="BM156" i="10"/>
  <c r="BI157" i="10"/>
  <c r="BH156" i="10"/>
  <c r="BM553" i="10"/>
  <c r="BN554" i="10"/>
  <c r="CI127" i="10"/>
  <c r="CH126" i="10"/>
  <c r="CD127" i="10"/>
  <c r="CC126" i="10"/>
  <c r="V114" i="10"/>
  <c r="U113" i="10"/>
  <c r="C119" i="10"/>
  <c r="D120" i="10"/>
  <c r="H127" i="10"/>
  <c r="G126" i="10"/>
  <c r="CI538" i="10" l="1"/>
  <c r="CH537" i="10"/>
  <c r="CD539" i="10"/>
  <c r="CC538" i="10"/>
  <c r="AQ173" i="19"/>
  <c r="AR174" i="19"/>
  <c r="CD538" i="19"/>
  <c r="CC537" i="19"/>
  <c r="BI538" i="19"/>
  <c r="BH537" i="19"/>
  <c r="AR174" i="10"/>
  <c r="AQ173" i="10"/>
  <c r="BI538" i="10"/>
  <c r="BH537" i="10"/>
  <c r="CI538" i="19"/>
  <c r="CH537" i="19"/>
  <c r="D135" i="19"/>
  <c r="C134" i="19"/>
  <c r="BH157" i="10"/>
  <c r="BI158" i="10"/>
  <c r="BN158" i="10"/>
  <c r="BM157" i="10"/>
  <c r="BM554" i="10"/>
  <c r="BN555" i="10"/>
  <c r="CC127" i="10"/>
  <c r="CD128" i="10"/>
  <c r="CI128" i="10"/>
  <c r="CH127" i="10"/>
  <c r="V115" i="10"/>
  <c r="U114" i="10"/>
  <c r="D121" i="10"/>
  <c r="C120" i="10"/>
  <c r="G127" i="10"/>
  <c r="H128" i="10"/>
  <c r="CC539" i="10" l="1"/>
  <c r="CD540" i="10"/>
  <c r="CI539" i="10"/>
  <c r="CH538" i="10"/>
  <c r="AR175" i="10"/>
  <c r="AQ174" i="10"/>
  <c r="BI539" i="19"/>
  <c r="BH538" i="19"/>
  <c r="CI539" i="19"/>
  <c r="CH538" i="19"/>
  <c r="CD539" i="19"/>
  <c r="CC538" i="19"/>
  <c r="AR175" i="19"/>
  <c r="AQ174" i="19"/>
  <c r="BH538" i="10"/>
  <c r="BI539" i="10"/>
  <c r="D136" i="19"/>
  <c r="C135" i="19"/>
  <c r="BM158" i="10"/>
  <c r="BN159" i="10"/>
  <c r="BH158" i="10"/>
  <c r="BI159" i="10"/>
  <c r="BM555" i="10"/>
  <c r="BN556" i="10"/>
  <c r="CI129" i="10"/>
  <c r="CH128" i="10"/>
  <c r="CD129" i="10"/>
  <c r="CC128" i="10"/>
  <c r="V116" i="10"/>
  <c r="U115" i="10"/>
  <c r="C121" i="10"/>
  <c r="D122" i="10"/>
  <c r="H129" i="10"/>
  <c r="G128" i="10"/>
  <c r="CH539" i="10" l="1"/>
  <c r="CI540" i="10"/>
  <c r="CC540" i="10"/>
  <c r="CD541" i="10"/>
  <c r="CD540" i="19"/>
  <c r="CC539" i="19"/>
  <c r="CI540" i="19"/>
  <c r="CH539" i="19"/>
  <c r="BI540" i="10"/>
  <c r="BH539" i="10"/>
  <c r="BI540" i="19"/>
  <c r="BH539" i="19"/>
  <c r="AR176" i="19"/>
  <c r="AQ175" i="19"/>
  <c r="AR176" i="10"/>
  <c r="AQ175" i="10"/>
  <c r="D137" i="19"/>
  <c r="C136" i="19"/>
  <c r="BH159" i="10"/>
  <c r="BI160" i="10"/>
  <c r="BN160" i="10"/>
  <c r="BM159" i="10"/>
  <c r="BN557" i="10"/>
  <c r="BM556" i="10"/>
  <c r="CD130" i="10"/>
  <c r="CC129" i="10"/>
  <c r="CI130" i="10"/>
  <c r="CH129" i="10"/>
  <c r="V117" i="10"/>
  <c r="U116" i="10"/>
  <c r="D123" i="10"/>
  <c r="C122" i="10"/>
  <c r="H130" i="10"/>
  <c r="G129" i="10"/>
  <c r="CC541" i="10" l="1"/>
  <c r="CD542" i="10"/>
  <c r="CH540" i="10"/>
  <c r="CI541" i="10"/>
  <c r="BI541" i="19"/>
  <c r="BH540" i="19"/>
  <c r="BI541" i="10"/>
  <c r="BH540" i="10"/>
  <c r="AR177" i="10"/>
  <c r="AQ176" i="10"/>
  <c r="CI541" i="19"/>
  <c r="CH540" i="19"/>
  <c r="AR177" i="19"/>
  <c r="AQ176" i="19"/>
  <c r="CD541" i="19"/>
  <c r="CC540" i="19"/>
  <c r="D138" i="19"/>
  <c r="C137" i="19"/>
  <c r="BM160" i="10"/>
  <c r="BN161" i="10"/>
  <c r="BI161" i="10"/>
  <c r="BH160" i="10"/>
  <c r="BM557" i="10"/>
  <c r="BN558" i="10"/>
  <c r="CI131" i="10"/>
  <c r="CH130" i="10"/>
  <c r="CD131" i="10"/>
  <c r="CC130" i="10"/>
  <c r="V118" i="10"/>
  <c r="U117" i="10"/>
  <c r="D124" i="10"/>
  <c r="C123" i="10"/>
  <c r="H131" i="10"/>
  <c r="G130" i="10"/>
  <c r="CH541" i="10" l="1"/>
  <c r="CI542" i="10"/>
  <c r="CC542" i="10"/>
  <c r="CD543" i="10"/>
  <c r="CI542" i="19"/>
  <c r="CH541" i="19"/>
  <c r="AR178" i="10"/>
  <c r="AQ177" i="10"/>
  <c r="CD542" i="19"/>
  <c r="CC541" i="19"/>
  <c r="BH541" i="10"/>
  <c r="BI542" i="10"/>
  <c r="AR178" i="19"/>
  <c r="AQ177" i="19"/>
  <c r="BI542" i="19"/>
  <c r="BH541" i="19"/>
  <c r="D139" i="19"/>
  <c r="C138" i="19"/>
  <c r="BM161" i="10"/>
  <c r="BN162" i="10"/>
  <c r="BH161" i="10"/>
  <c r="BI162" i="10"/>
  <c r="BM558" i="10"/>
  <c r="BN559" i="10"/>
  <c r="CC131" i="10"/>
  <c r="CD132" i="10"/>
  <c r="CI132" i="10"/>
  <c r="CH131" i="10"/>
  <c r="V119" i="10"/>
  <c r="U118" i="10"/>
  <c r="C124" i="10"/>
  <c r="D125" i="10"/>
  <c r="G131" i="10"/>
  <c r="H132" i="10"/>
  <c r="CD544" i="10" l="1"/>
  <c r="CC543" i="10"/>
  <c r="CI543" i="10"/>
  <c r="CH542" i="10"/>
  <c r="BI543" i="10"/>
  <c r="BH542" i="10"/>
  <c r="CD543" i="19"/>
  <c r="CC542" i="19"/>
  <c r="BI543" i="19"/>
  <c r="BH542" i="19"/>
  <c r="AR179" i="10"/>
  <c r="AQ178" i="10"/>
  <c r="AR179" i="19"/>
  <c r="AQ178" i="19"/>
  <c r="CI543" i="19"/>
  <c r="CH542" i="19"/>
  <c r="D140" i="19"/>
  <c r="C139" i="19"/>
  <c r="BH162" i="10"/>
  <c r="BI163" i="10"/>
  <c r="BN163" i="10"/>
  <c r="BM162" i="10"/>
  <c r="BM559" i="10"/>
  <c r="BN560" i="10"/>
  <c r="CD133" i="10"/>
  <c r="CC132" i="10"/>
  <c r="CI133" i="10"/>
  <c r="CH132" i="10"/>
  <c r="V120" i="10"/>
  <c r="U119" i="10"/>
  <c r="C125" i="10"/>
  <c r="D126" i="10"/>
  <c r="G132" i="10"/>
  <c r="H133" i="10"/>
  <c r="CI544" i="10" l="1"/>
  <c r="CH543" i="10"/>
  <c r="CC544" i="10"/>
  <c r="CD545" i="10"/>
  <c r="AR180" i="10"/>
  <c r="AQ179" i="10"/>
  <c r="BI544" i="19"/>
  <c r="BH543" i="19"/>
  <c r="CI544" i="19"/>
  <c r="CH543" i="19"/>
  <c r="CD544" i="19"/>
  <c r="CC543" i="19"/>
  <c r="AR180" i="19"/>
  <c r="AQ179" i="19"/>
  <c r="BH543" i="10"/>
  <c r="BI544" i="10"/>
  <c r="D141" i="19"/>
  <c r="C140" i="19"/>
  <c r="BM163" i="10"/>
  <c r="BN164" i="10"/>
  <c r="BH163" i="10"/>
  <c r="BI164" i="10"/>
  <c r="BN561" i="10"/>
  <c r="BM560" i="10"/>
  <c r="CI134" i="10"/>
  <c r="CH133" i="10"/>
  <c r="CD134" i="10"/>
  <c r="CC133" i="10"/>
  <c r="V121" i="10"/>
  <c r="U120" i="10"/>
  <c r="D127" i="10"/>
  <c r="C126" i="10"/>
  <c r="H134" i="10"/>
  <c r="G133" i="10"/>
  <c r="CC545" i="10" l="1"/>
  <c r="CD546" i="10"/>
  <c r="CH544" i="10"/>
  <c r="CI545" i="10"/>
  <c r="CD545" i="19"/>
  <c r="CC544" i="19"/>
  <c r="CI545" i="19"/>
  <c r="CH544" i="19"/>
  <c r="BH544" i="10"/>
  <c r="BI545" i="10"/>
  <c r="BI545" i="19"/>
  <c r="BH544" i="19"/>
  <c r="AR181" i="19"/>
  <c r="AQ180" i="19"/>
  <c r="AR181" i="10"/>
  <c r="AQ180" i="10"/>
  <c r="D142" i="19"/>
  <c r="C141" i="19"/>
  <c r="BH164" i="10"/>
  <c r="BI165" i="10"/>
  <c r="BM164" i="10"/>
  <c r="BN165" i="10"/>
  <c r="BM561" i="10"/>
  <c r="BN562" i="10"/>
  <c r="CD135" i="10"/>
  <c r="CC134" i="10"/>
  <c r="CI135" i="10"/>
  <c r="CH134" i="10"/>
  <c r="V122" i="10"/>
  <c r="U121" i="10"/>
  <c r="C127" i="10"/>
  <c r="D128" i="10"/>
  <c r="H135" i="10"/>
  <c r="G134" i="10"/>
  <c r="CH545" i="10" l="1"/>
  <c r="CI546" i="10"/>
  <c r="CC546" i="10"/>
  <c r="CD547" i="10"/>
  <c r="BI546" i="19"/>
  <c r="BH545" i="19"/>
  <c r="BH545" i="10"/>
  <c r="BI546" i="10"/>
  <c r="AR182" i="10"/>
  <c r="AQ181" i="10"/>
  <c r="CI546" i="19"/>
  <c r="CH545" i="19"/>
  <c r="AR182" i="19"/>
  <c r="AQ181" i="19"/>
  <c r="CD546" i="19"/>
  <c r="CC545" i="19"/>
  <c r="D143" i="19"/>
  <c r="C142" i="19"/>
  <c r="BM165" i="10"/>
  <c r="BN166" i="10"/>
  <c r="BI166" i="10"/>
  <c r="BH165" i="10"/>
  <c r="BM562" i="10"/>
  <c r="BN563" i="10"/>
  <c r="CI136" i="10"/>
  <c r="CH135" i="10"/>
  <c r="CD136" i="10"/>
  <c r="CC135" i="10"/>
  <c r="V123" i="10"/>
  <c r="U122" i="10"/>
  <c r="C128" i="10"/>
  <c r="D129" i="10"/>
  <c r="G135" i="10"/>
  <c r="H136" i="10"/>
  <c r="CI547" i="10" l="1"/>
  <c r="CH546" i="10"/>
  <c r="CD548" i="10"/>
  <c r="CC547" i="10"/>
  <c r="CI547" i="19"/>
  <c r="CH546" i="19"/>
  <c r="AR183" i="10"/>
  <c r="AQ182" i="10"/>
  <c r="BH546" i="10"/>
  <c r="BI547" i="10"/>
  <c r="CD547" i="19"/>
  <c r="CC546" i="19"/>
  <c r="AR183" i="19"/>
  <c r="AQ182" i="19"/>
  <c r="BI547" i="19"/>
  <c r="BH546" i="19"/>
  <c r="D144" i="19"/>
  <c r="C143" i="19"/>
  <c r="BH166" i="10"/>
  <c r="BI167" i="10"/>
  <c r="BN167" i="10"/>
  <c r="BM166" i="10"/>
  <c r="BM563" i="10"/>
  <c r="BN564" i="10"/>
  <c r="CD137" i="10"/>
  <c r="CC136" i="10"/>
  <c r="CI137" i="10"/>
  <c r="CH136" i="10"/>
  <c r="V124" i="10"/>
  <c r="U123" i="10"/>
  <c r="C129" i="10"/>
  <c r="D130" i="10"/>
  <c r="H137" i="10"/>
  <c r="G136" i="10"/>
  <c r="CC548" i="10" l="1"/>
  <c r="CD549" i="10"/>
  <c r="CH547" i="10"/>
  <c r="CI548" i="10"/>
  <c r="CD548" i="19"/>
  <c r="CC547" i="19"/>
  <c r="BH547" i="10"/>
  <c r="BI548" i="10"/>
  <c r="BI548" i="19"/>
  <c r="BH547" i="19"/>
  <c r="AR184" i="10"/>
  <c r="AQ183" i="10"/>
  <c r="AR184" i="19"/>
  <c r="AQ183" i="19"/>
  <c r="CI548" i="19"/>
  <c r="CH547" i="19"/>
  <c r="D145" i="19"/>
  <c r="C144" i="19"/>
  <c r="BH167" i="10"/>
  <c r="BI168" i="10"/>
  <c r="BM167" i="10"/>
  <c r="BN168" i="10"/>
  <c r="BN565" i="10"/>
  <c r="BM564" i="10"/>
  <c r="CI138" i="10"/>
  <c r="CH137" i="10"/>
  <c r="CD138" i="10"/>
  <c r="CC137" i="10"/>
  <c r="V125" i="10"/>
  <c r="U124" i="10"/>
  <c r="D131" i="10"/>
  <c r="C130" i="10"/>
  <c r="H138" i="10"/>
  <c r="G137" i="10"/>
  <c r="CH548" i="10" l="1"/>
  <c r="CI549" i="10"/>
  <c r="CC549" i="10"/>
  <c r="CD550" i="10"/>
  <c r="AR185" i="10"/>
  <c r="AQ184" i="10"/>
  <c r="BI549" i="19"/>
  <c r="BH548" i="19"/>
  <c r="BI549" i="10"/>
  <c r="BH548" i="10"/>
  <c r="CI549" i="19"/>
  <c r="CH548" i="19"/>
  <c r="AR185" i="19"/>
  <c r="AQ184" i="19"/>
  <c r="CD549" i="19"/>
  <c r="CC548" i="19"/>
  <c r="D146" i="19"/>
  <c r="C145" i="19"/>
  <c r="BN169" i="10"/>
  <c r="BM168" i="10"/>
  <c r="BH168" i="10"/>
  <c r="BI169" i="10"/>
  <c r="BM565" i="10"/>
  <c r="BN566" i="10"/>
  <c r="CD139" i="10"/>
  <c r="CC138" i="10"/>
  <c r="CI139" i="10"/>
  <c r="CH138" i="10"/>
  <c r="V126" i="10"/>
  <c r="U125" i="10"/>
  <c r="C131" i="10"/>
  <c r="D132" i="10"/>
  <c r="H139" i="10"/>
  <c r="G138" i="10"/>
  <c r="CC550" i="10" l="1"/>
  <c r="CD551" i="10"/>
  <c r="CI550" i="10"/>
  <c r="CH549" i="10"/>
  <c r="CI550" i="19"/>
  <c r="CH549" i="19"/>
  <c r="BI550" i="10"/>
  <c r="BH549" i="10"/>
  <c r="CD550" i="19"/>
  <c r="CC549" i="19"/>
  <c r="BI550" i="19"/>
  <c r="BH549" i="19"/>
  <c r="AR186" i="19"/>
  <c r="AQ185" i="19"/>
  <c r="AR186" i="10"/>
  <c r="AQ185" i="10"/>
  <c r="D147" i="19"/>
  <c r="C146" i="19"/>
  <c r="BI170" i="10"/>
  <c r="BH169" i="10"/>
  <c r="BN170" i="10"/>
  <c r="BM169" i="10"/>
  <c r="BM566" i="10"/>
  <c r="BN567" i="10"/>
  <c r="CI140" i="10"/>
  <c r="CH139" i="10"/>
  <c r="CC139" i="10"/>
  <c r="CD140" i="10"/>
  <c r="V127" i="10"/>
  <c r="U126" i="10"/>
  <c r="C132" i="10"/>
  <c r="D133" i="10"/>
  <c r="G139" i="10"/>
  <c r="H140" i="10"/>
  <c r="CH550" i="10" l="1"/>
  <c r="CI551" i="10"/>
  <c r="CC551" i="10"/>
  <c r="CD552" i="10"/>
  <c r="BI551" i="19"/>
  <c r="BH550" i="19"/>
  <c r="CD551" i="19"/>
  <c r="CC550" i="19"/>
  <c r="AR187" i="10"/>
  <c r="AQ186" i="10"/>
  <c r="BH550" i="10"/>
  <c r="BI551" i="10"/>
  <c r="AR187" i="19"/>
  <c r="AQ186" i="19"/>
  <c r="CI551" i="19"/>
  <c r="CH550" i="19"/>
  <c r="D148" i="19"/>
  <c r="C147" i="19"/>
  <c r="BM170" i="10"/>
  <c r="BN171" i="10"/>
  <c r="BH170" i="10"/>
  <c r="BI171" i="10"/>
  <c r="BM567" i="10"/>
  <c r="BN568" i="10"/>
  <c r="CD141" i="10"/>
  <c r="CC140" i="10"/>
  <c r="CI141" i="10"/>
  <c r="CH140" i="10"/>
  <c r="V128" i="10"/>
  <c r="U127" i="10"/>
  <c r="C133" i="10"/>
  <c r="D134" i="10"/>
  <c r="H141" i="10"/>
  <c r="G140" i="10"/>
  <c r="CC552" i="10" l="1"/>
  <c r="CD553" i="10"/>
  <c r="CI552" i="10"/>
  <c r="CH551" i="10"/>
  <c r="BI552" i="10"/>
  <c r="BH551" i="10"/>
  <c r="AR188" i="10"/>
  <c r="AQ187" i="10"/>
  <c r="CI552" i="19"/>
  <c r="CH551" i="19"/>
  <c r="CD552" i="19"/>
  <c r="CC551" i="19"/>
  <c r="AR188" i="19"/>
  <c r="AQ187" i="19"/>
  <c r="BI552" i="19"/>
  <c r="BH551" i="19"/>
  <c r="D149" i="19"/>
  <c r="C148" i="19"/>
  <c r="BH171" i="10"/>
  <c r="BI172" i="10"/>
  <c r="BM171" i="10"/>
  <c r="BN172" i="10"/>
  <c r="BN569" i="10"/>
  <c r="BM568" i="10"/>
  <c r="CI142" i="10"/>
  <c r="CH141" i="10"/>
  <c r="CD142" i="10"/>
  <c r="CC141" i="10"/>
  <c r="V129" i="10"/>
  <c r="U128" i="10"/>
  <c r="C134" i="10"/>
  <c r="D135" i="10"/>
  <c r="H142" i="10"/>
  <c r="G141" i="10"/>
  <c r="CH552" i="10" l="1"/>
  <c r="CI553" i="10"/>
  <c r="CC553" i="10"/>
  <c r="CD554" i="10"/>
  <c r="CD553" i="19"/>
  <c r="CC552" i="19"/>
  <c r="CI553" i="19"/>
  <c r="CH552" i="19"/>
  <c r="BI553" i="19"/>
  <c r="BH552" i="19"/>
  <c r="AR189" i="10"/>
  <c r="AQ188" i="10"/>
  <c r="AR189" i="19"/>
  <c r="AQ188" i="19"/>
  <c r="BH552" i="10"/>
  <c r="BI553" i="10"/>
  <c r="D150" i="19"/>
  <c r="C149" i="19"/>
  <c r="BN173" i="10"/>
  <c r="BM172" i="10"/>
  <c r="BI173" i="10"/>
  <c r="BH172" i="10"/>
  <c r="BN570" i="10"/>
  <c r="BM569" i="10"/>
  <c r="CD143" i="10"/>
  <c r="CC142" i="10"/>
  <c r="CI143" i="10"/>
  <c r="CH142" i="10"/>
  <c r="V130" i="10"/>
  <c r="U129" i="10"/>
  <c r="C135" i="10"/>
  <c r="D136" i="10"/>
  <c r="H143" i="10"/>
  <c r="G142" i="10"/>
  <c r="CC554" i="10" l="1"/>
  <c r="CD555" i="10"/>
  <c r="CI554" i="10"/>
  <c r="CH553" i="10"/>
  <c r="AR190" i="10"/>
  <c r="AQ189" i="10"/>
  <c r="BI554" i="19"/>
  <c r="BH553" i="19"/>
  <c r="BI554" i="10"/>
  <c r="BH553" i="10"/>
  <c r="CI554" i="19"/>
  <c r="CH553" i="19"/>
  <c r="AR190" i="19"/>
  <c r="AQ189" i="19"/>
  <c r="CD554" i="19"/>
  <c r="CC553" i="19"/>
  <c r="D151" i="19"/>
  <c r="C150" i="19"/>
  <c r="BH173" i="10"/>
  <c r="BI174" i="10"/>
  <c r="BM173" i="10"/>
  <c r="BN174" i="10"/>
  <c r="BM570" i="10"/>
  <c r="BN571" i="10"/>
  <c r="CI144" i="10"/>
  <c r="CH143" i="10"/>
  <c r="CC143" i="10"/>
  <c r="CD144" i="10"/>
  <c r="V131" i="10"/>
  <c r="U130" i="10"/>
  <c r="C136" i="10"/>
  <c r="D137" i="10"/>
  <c r="G143" i="10"/>
  <c r="H144" i="10"/>
  <c r="CI555" i="10" l="1"/>
  <c r="CH554" i="10"/>
  <c r="CC555" i="10"/>
  <c r="CD556" i="10"/>
  <c r="CI555" i="19"/>
  <c r="CH554" i="19"/>
  <c r="BI555" i="10"/>
  <c r="BH554" i="10"/>
  <c r="CD555" i="19"/>
  <c r="CC554" i="19"/>
  <c r="BI555" i="19"/>
  <c r="BH554" i="19"/>
  <c r="AR191" i="19"/>
  <c r="AQ190" i="19"/>
  <c r="AR191" i="10"/>
  <c r="AQ190" i="10"/>
  <c r="D152" i="19"/>
  <c r="C151" i="19"/>
  <c r="BM174" i="10"/>
  <c r="BN175" i="10"/>
  <c r="BH174" i="10"/>
  <c r="BI175" i="10"/>
  <c r="BM571" i="10"/>
  <c r="BN572" i="10"/>
  <c r="CD145" i="10"/>
  <c r="CC144" i="10"/>
  <c r="CI145" i="10"/>
  <c r="CH144" i="10"/>
  <c r="V132" i="10"/>
  <c r="U131" i="10"/>
  <c r="D138" i="10"/>
  <c r="C137" i="10"/>
  <c r="H145" i="10"/>
  <c r="G144" i="10"/>
  <c r="CC556" i="10" l="1"/>
  <c r="CD557" i="10"/>
  <c r="CH555" i="10"/>
  <c r="CI556" i="10"/>
  <c r="BI556" i="19"/>
  <c r="BH555" i="19"/>
  <c r="CD556" i="19"/>
  <c r="CC555" i="19"/>
  <c r="AR192" i="10"/>
  <c r="AQ191" i="10"/>
  <c r="BH555" i="10"/>
  <c r="BI556" i="10"/>
  <c r="AR192" i="19"/>
  <c r="AQ191" i="19"/>
  <c r="CI556" i="19"/>
  <c r="CH555" i="19"/>
  <c r="D153" i="19"/>
  <c r="C152" i="19"/>
  <c r="BI176" i="10"/>
  <c r="BH175" i="10"/>
  <c r="BM175" i="10"/>
  <c r="BN176" i="10"/>
  <c r="BN573" i="10"/>
  <c r="BM572" i="10"/>
  <c r="CI146" i="10"/>
  <c r="CH145" i="10"/>
  <c r="CD146" i="10"/>
  <c r="CC145" i="10"/>
  <c r="V133" i="10"/>
  <c r="U132" i="10"/>
  <c r="D139" i="10"/>
  <c r="C138" i="10"/>
  <c r="H146" i="10"/>
  <c r="G145" i="10"/>
  <c r="CH556" i="10" l="1"/>
  <c r="CI557" i="10"/>
  <c r="CC557" i="10"/>
  <c r="CD558" i="10"/>
  <c r="BI557" i="10"/>
  <c r="BH556" i="10"/>
  <c r="AR193" i="10"/>
  <c r="AQ192" i="10"/>
  <c r="CI557" i="19"/>
  <c r="CH556" i="19"/>
  <c r="CD557" i="19"/>
  <c r="CC556" i="19"/>
  <c r="AR193" i="19"/>
  <c r="AQ192" i="19"/>
  <c r="BI557" i="19"/>
  <c r="BH556" i="19"/>
  <c r="D154" i="19"/>
  <c r="C153" i="19"/>
  <c r="BN177" i="10"/>
  <c r="BM176" i="10"/>
  <c r="BI177" i="10"/>
  <c r="BH176" i="10"/>
  <c r="BM573" i="10"/>
  <c r="BN574" i="10"/>
  <c r="CD147" i="10"/>
  <c r="CC146" i="10"/>
  <c r="CI147" i="10"/>
  <c r="CH146" i="10"/>
  <c r="V134" i="10"/>
  <c r="U133" i="10"/>
  <c r="C139" i="10"/>
  <c r="D140" i="10"/>
  <c r="H147" i="10"/>
  <c r="G146" i="10"/>
  <c r="CC558" i="10" l="1"/>
  <c r="CD559" i="10"/>
  <c r="CH557" i="10"/>
  <c r="CI558" i="10"/>
  <c r="CI558" i="19"/>
  <c r="CH557" i="19"/>
  <c r="BI558" i="19"/>
  <c r="BH557" i="19"/>
  <c r="AR194" i="10"/>
  <c r="AQ193" i="10"/>
  <c r="CD558" i="19"/>
  <c r="CC557" i="19"/>
  <c r="AR194" i="19"/>
  <c r="AQ193" i="19"/>
  <c r="BI558" i="10"/>
  <c r="BH557" i="10"/>
  <c r="D155" i="19"/>
  <c r="C154" i="19"/>
  <c r="BH177" i="10"/>
  <c r="BI178" i="10"/>
  <c r="BM177" i="10"/>
  <c r="BN178" i="10"/>
  <c r="BM574" i="10"/>
  <c r="BN575" i="10"/>
  <c r="CI148" i="10"/>
  <c r="CH147" i="10"/>
  <c r="CC147" i="10"/>
  <c r="CD148" i="10"/>
  <c r="V135" i="10"/>
  <c r="U134" i="10"/>
  <c r="C140" i="10"/>
  <c r="D141" i="10"/>
  <c r="G147" i="10"/>
  <c r="H148" i="10"/>
  <c r="CH558" i="10" l="1"/>
  <c r="CI559" i="10"/>
  <c r="CC559" i="10"/>
  <c r="CD560" i="10"/>
  <c r="CD559" i="19"/>
  <c r="CC558" i="19"/>
  <c r="AR195" i="10"/>
  <c r="AQ194" i="10"/>
  <c r="BI559" i="10"/>
  <c r="BH558" i="10"/>
  <c r="BI559" i="19"/>
  <c r="BH558" i="19"/>
  <c r="AR195" i="19"/>
  <c r="AQ194" i="19"/>
  <c r="CI559" i="19"/>
  <c r="CH558" i="19"/>
  <c r="D156" i="19"/>
  <c r="C155" i="19"/>
  <c r="BM178" i="10"/>
  <c r="BN179" i="10"/>
  <c r="BH178" i="10"/>
  <c r="BI179" i="10"/>
  <c r="BM575" i="10"/>
  <c r="BN576" i="10"/>
  <c r="CD149" i="10"/>
  <c r="CC148" i="10"/>
  <c r="CI149" i="10"/>
  <c r="CH148" i="10"/>
  <c r="V136" i="10"/>
  <c r="U135" i="10"/>
  <c r="D142" i="10"/>
  <c r="C141" i="10"/>
  <c r="G148" i="10"/>
  <c r="H149" i="10"/>
  <c r="CD561" i="10" l="1"/>
  <c r="CC560" i="10"/>
  <c r="CI560" i="10"/>
  <c r="CH559" i="10"/>
  <c r="BI560" i="10"/>
  <c r="BH559" i="10"/>
  <c r="BI560" i="19"/>
  <c r="BH559" i="19"/>
  <c r="CI560" i="19"/>
  <c r="CH559" i="19"/>
  <c r="AR196" i="10"/>
  <c r="AQ195" i="10"/>
  <c r="AR196" i="19"/>
  <c r="AQ195" i="19"/>
  <c r="CD560" i="19"/>
  <c r="CC559" i="19"/>
  <c r="D157" i="19"/>
  <c r="C156" i="19"/>
  <c r="BH179" i="10"/>
  <c r="BI180" i="10"/>
  <c r="BM179" i="10"/>
  <c r="BN180" i="10"/>
  <c r="BN577" i="10"/>
  <c r="BM576" i="10"/>
  <c r="CI150" i="10"/>
  <c r="CH149" i="10"/>
  <c r="CD150" i="10"/>
  <c r="CC149" i="10"/>
  <c r="V137" i="10"/>
  <c r="U136" i="10"/>
  <c r="D143" i="10"/>
  <c r="C142" i="10"/>
  <c r="H150" i="10"/>
  <c r="G149" i="10"/>
  <c r="CI561" i="10" l="1"/>
  <c r="CH560" i="10"/>
  <c r="CD562" i="10"/>
  <c r="CC561" i="10"/>
  <c r="AR197" i="10"/>
  <c r="AQ196" i="10"/>
  <c r="BI561" i="19"/>
  <c r="BH560" i="19"/>
  <c r="CI561" i="19"/>
  <c r="CH560" i="19"/>
  <c r="CD561" i="19"/>
  <c r="CC560" i="19"/>
  <c r="AQ196" i="19"/>
  <c r="AR197" i="19"/>
  <c r="BH560" i="10"/>
  <c r="BI561" i="10"/>
  <c r="D158" i="19"/>
  <c r="C157" i="19"/>
  <c r="BM180" i="10"/>
  <c r="BN181" i="10"/>
  <c r="BH180" i="10"/>
  <c r="BI181" i="10"/>
  <c r="BM577" i="10"/>
  <c r="BN578" i="10"/>
  <c r="CD151" i="10"/>
  <c r="CC150" i="10"/>
  <c r="CI151" i="10"/>
  <c r="CH150" i="10"/>
  <c r="V138" i="10"/>
  <c r="U137" i="10"/>
  <c r="D144" i="10"/>
  <c r="C143" i="10"/>
  <c r="H151" i="10"/>
  <c r="G150" i="10"/>
  <c r="CD563" i="10" l="1"/>
  <c r="CC562" i="10"/>
  <c r="CI562" i="10"/>
  <c r="CH561" i="10"/>
  <c r="CI562" i="19"/>
  <c r="CH561" i="19"/>
  <c r="CD562" i="19"/>
  <c r="CC561" i="19"/>
  <c r="BH561" i="10"/>
  <c r="BI562" i="10"/>
  <c r="BI562" i="19"/>
  <c r="BH561" i="19"/>
  <c r="AR198" i="19"/>
  <c r="AQ197" i="19"/>
  <c r="AR198" i="10"/>
  <c r="AQ197" i="10"/>
  <c r="D159" i="19"/>
  <c r="C158" i="19"/>
  <c r="BH181" i="10"/>
  <c r="BI182" i="10"/>
  <c r="BM181" i="10"/>
  <c r="BN182" i="10"/>
  <c r="BM578" i="10"/>
  <c r="BN579" i="10"/>
  <c r="CI152" i="10"/>
  <c r="CH151" i="10"/>
  <c r="CD152" i="10"/>
  <c r="CC151" i="10"/>
  <c r="V139" i="10"/>
  <c r="U138" i="10"/>
  <c r="D145" i="10"/>
  <c r="C144" i="10"/>
  <c r="G151" i="10"/>
  <c r="H152" i="10"/>
  <c r="CH562" i="10" l="1"/>
  <c r="CI563" i="10"/>
  <c r="CC563" i="10"/>
  <c r="CD564" i="10"/>
  <c r="BI563" i="19"/>
  <c r="BH562" i="19"/>
  <c r="BI563" i="10"/>
  <c r="BH562" i="10"/>
  <c r="AR199" i="10"/>
  <c r="AQ198" i="10"/>
  <c r="CD563" i="19"/>
  <c r="CC562" i="19"/>
  <c r="AR199" i="19"/>
  <c r="AQ198" i="19"/>
  <c r="CI563" i="19"/>
  <c r="CH562" i="19"/>
  <c r="D160" i="19"/>
  <c r="C159" i="19"/>
  <c r="BM182" i="10"/>
  <c r="BN183" i="10"/>
  <c r="BH182" i="10"/>
  <c r="BI183" i="10"/>
  <c r="BM579" i="10"/>
  <c r="BN580" i="10"/>
  <c r="CD153" i="10"/>
  <c r="CC152" i="10"/>
  <c r="CI153" i="10"/>
  <c r="CH152" i="10"/>
  <c r="V140" i="10"/>
  <c r="U139" i="10"/>
  <c r="D146" i="10"/>
  <c r="C145" i="10"/>
  <c r="H153" i="10"/>
  <c r="G152" i="10"/>
  <c r="CH563" i="10" l="1"/>
  <c r="CI564" i="10"/>
  <c r="CD565" i="10"/>
  <c r="CC564" i="10"/>
  <c r="CD564" i="19"/>
  <c r="CC563" i="19"/>
  <c r="AR200" i="10"/>
  <c r="AQ199" i="10"/>
  <c r="CI564" i="19"/>
  <c r="CH563" i="19"/>
  <c r="BH563" i="10"/>
  <c r="BI564" i="10"/>
  <c r="AR200" i="19"/>
  <c r="AQ199" i="19"/>
  <c r="BI564" i="19"/>
  <c r="BH563" i="19"/>
  <c r="D161" i="19"/>
  <c r="C160" i="19"/>
  <c r="BM183" i="10"/>
  <c r="BN184" i="10"/>
  <c r="BH183" i="10"/>
  <c r="BI184" i="10"/>
  <c r="BN581" i="10"/>
  <c r="BM580" i="10"/>
  <c r="CI154" i="10"/>
  <c r="CH153" i="10"/>
  <c r="CD154" i="10"/>
  <c r="CC153" i="10"/>
  <c r="V141" i="10"/>
  <c r="U140" i="10"/>
  <c r="D147" i="10"/>
  <c r="C146" i="10"/>
  <c r="H154" i="10"/>
  <c r="G153" i="10"/>
  <c r="CC565" i="10" l="1"/>
  <c r="CD566" i="10"/>
  <c r="CI565" i="10"/>
  <c r="CH564" i="10"/>
  <c r="BI565" i="10"/>
  <c r="BH564" i="10"/>
  <c r="CI565" i="19"/>
  <c r="CH564" i="19"/>
  <c r="BI565" i="19"/>
  <c r="BH564" i="19"/>
  <c r="AR201" i="10"/>
  <c r="AQ200" i="10"/>
  <c r="AQ200" i="19"/>
  <c r="AR201" i="19"/>
  <c r="CD565" i="19"/>
  <c r="CC564" i="19"/>
  <c r="D162" i="19"/>
  <c r="C161" i="19"/>
  <c r="BM184" i="10"/>
  <c r="BN185" i="10"/>
  <c r="BH184" i="10"/>
  <c r="BI185" i="10"/>
  <c r="BM581" i="10"/>
  <c r="BN582" i="10"/>
  <c r="CC154" i="10"/>
  <c r="CD155" i="10"/>
  <c r="CI155" i="10"/>
  <c r="CH154" i="10"/>
  <c r="V142" i="10"/>
  <c r="U141" i="10"/>
  <c r="C147" i="10"/>
  <c r="D148" i="10"/>
  <c r="H155" i="10"/>
  <c r="G154" i="10"/>
  <c r="CI566" i="10" l="1"/>
  <c r="CH565" i="10"/>
  <c r="CC566" i="10"/>
  <c r="CD567" i="10"/>
  <c r="AR202" i="10"/>
  <c r="AQ201" i="10"/>
  <c r="BI566" i="19"/>
  <c r="BH565" i="19"/>
  <c r="CD566" i="19"/>
  <c r="CC565" i="19"/>
  <c r="CI566" i="19"/>
  <c r="CH565" i="19"/>
  <c r="AR202" i="19"/>
  <c r="AQ201" i="19"/>
  <c r="BH565" i="10"/>
  <c r="BI566" i="10"/>
  <c r="D163" i="19"/>
  <c r="C162" i="19"/>
  <c r="BM185" i="10"/>
  <c r="BN186" i="10"/>
  <c r="BH185" i="10"/>
  <c r="BI186" i="10"/>
  <c r="BM582" i="10"/>
  <c r="BN583" i="10"/>
  <c r="CI156" i="10"/>
  <c r="CH155" i="10"/>
  <c r="CC155" i="10"/>
  <c r="CD156" i="10"/>
  <c r="V143" i="10"/>
  <c r="U142" i="10"/>
  <c r="D149" i="10"/>
  <c r="C148" i="10"/>
  <c r="G155" i="10"/>
  <c r="H156" i="10"/>
  <c r="CC567" i="10" l="1"/>
  <c r="CD568" i="10"/>
  <c r="CI567" i="10"/>
  <c r="CH566" i="10"/>
  <c r="CI567" i="19"/>
  <c r="CH566" i="19"/>
  <c r="CD567" i="19"/>
  <c r="CC566" i="19"/>
  <c r="BI567" i="10"/>
  <c r="BH566" i="10"/>
  <c r="BI567" i="19"/>
  <c r="BH566" i="19"/>
  <c r="AR203" i="19"/>
  <c r="AQ202" i="19"/>
  <c r="AR203" i="10"/>
  <c r="AQ202" i="10"/>
  <c r="D164" i="19"/>
  <c r="C163" i="19"/>
  <c r="BI187" i="10"/>
  <c r="BH186" i="10"/>
  <c r="BN187" i="10"/>
  <c r="BM186" i="10"/>
  <c r="BM583" i="10"/>
  <c r="BN584" i="10"/>
  <c r="CC156" i="10"/>
  <c r="CD157" i="10"/>
  <c r="CI157" i="10"/>
  <c r="CH156" i="10"/>
  <c r="V144" i="10"/>
  <c r="U143" i="10"/>
  <c r="C149" i="10"/>
  <c r="D150" i="10"/>
  <c r="H157" i="10"/>
  <c r="G156" i="10"/>
  <c r="CI568" i="10" l="1"/>
  <c r="CH567" i="10"/>
  <c r="CC568" i="10"/>
  <c r="CD569" i="10"/>
  <c r="BI568" i="19"/>
  <c r="BH567" i="19"/>
  <c r="BH567" i="10"/>
  <c r="BI568" i="10"/>
  <c r="AR204" i="10"/>
  <c r="AQ203" i="10"/>
  <c r="CD568" i="19"/>
  <c r="CC567" i="19"/>
  <c r="AR204" i="19"/>
  <c r="AQ203" i="19"/>
  <c r="CI568" i="19"/>
  <c r="CH567" i="19"/>
  <c r="D165" i="19"/>
  <c r="C164" i="19"/>
  <c r="BM187" i="10"/>
  <c r="BN188" i="10"/>
  <c r="BI188" i="10"/>
  <c r="BH187" i="10"/>
  <c r="BN585" i="10"/>
  <c r="BM584" i="10"/>
  <c r="CI158" i="10"/>
  <c r="CH157" i="10"/>
  <c r="CD158" i="10"/>
  <c r="CC157" i="10"/>
  <c r="V145" i="10"/>
  <c r="U144" i="10"/>
  <c r="D151" i="10"/>
  <c r="C150" i="10"/>
  <c r="H158" i="10"/>
  <c r="G157" i="10"/>
  <c r="CD570" i="10" l="1"/>
  <c r="CC569" i="10"/>
  <c r="CI569" i="10"/>
  <c r="CH568" i="10"/>
  <c r="CD569" i="19"/>
  <c r="CC568" i="19"/>
  <c r="BH568" i="10"/>
  <c r="BI569" i="10"/>
  <c r="CI569" i="19"/>
  <c r="CH568" i="19"/>
  <c r="AR205" i="10"/>
  <c r="AQ204" i="10"/>
  <c r="AR205" i="19"/>
  <c r="AQ204" i="19"/>
  <c r="BI569" i="19"/>
  <c r="BH568" i="19"/>
  <c r="D166" i="19"/>
  <c r="C165" i="19"/>
  <c r="BI189" i="10"/>
  <c r="BH188" i="10"/>
  <c r="BM188" i="10"/>
  <c r="BN189" i="10"/>
  <c r="BM585" i="10"/>
  <c r="BN586" i="10"/>
  <c r="CD159" i="10"/>
  <c r="CC158" i="10"/>
  <c r="CI159" i="10"/>
  <c r="CH158" i="10"/>
  <c r="V146" i="10"/>
  <c r="U145" i="10"/>
  <c r="C151" i="10"/>
  <c r="D152" i="10"/>
  <c r="H159" i="10"/>
  <c r="G158" i="10"/>
  <c r="CH569" i="10" l="1"/>
  <c r="CI570" i="10"/>
  <c r="CC570" i="10"/>
  <c r="CD571" i="10"/>
  <c r="AR206" i="10"/>
  <c r="AQ205" i="10"/>
  <c r="CI570" i="19"/>
  <c r="CH569" i="19"/>
  <c r="BH569" i="10"/>
  <c r="BI570" i="10"/>
  <c r="BI570" i="19"/>
  <c r="BH569" i="19"/>
  <c r="AR206" i="19"/>
  <c r="AQ205" i="19"/>
  <c r="CD570" i="19"/>
  <c r="CC569" i="19"/>
  <c r="D167" i="19"/>
  <c r="C166" i="19"/>
  <c r="BM189" i="10"/>
  <c r="BN190" i="10"/>
  <c r="BH189" i="10"/>
  <c r="BI190" i="10"/>
  <c r="BM586" i="10"/>
  <c r="BN587" i="10"/>
  <c r="CI160" i="10"/>
  <c r="CH159" i="10"/>
  <c r="CC159" i="10"/>
  <c r="CD160" i="10"/>
  <c r="V147" i="10"/>
  <c r="U146" i="10"/>
  <c r="D153" i="10"/>
  <c r="C152" i="10"/>
  <c r="G159" i="10"/>
  <c r="H160" i="10"/>
  <c r="CC571" i="10" l="1"/>
  <c r="CD572" i="10"/>
  <c r="CH570" i="10"/>
  <c r="CI571" i="10"/>
  <c r="BI571" i="19"/>
  <c r="BH570" i="19"/>
  <c r="BI571" i="10"/>
  <c r="BH570" i="10"/>
  <c r="CD571" i="19"/>
  <c r="CC570" i="19"/>
  <c r="CI571" i="19"/>
  <c r="CH570" i="19"/>
  <c r="AR207" i="19"/>
  <c r="AQ206" i="19"/>
  <c r="AR207" i="10"/>
  <c r="AQ206" i="10"/>
  <c r="D168" i="19"/>
  <c r="C167" i="19"/>
  <c r="BI191" i="10"/>
  <c r="BH190" i="10"/>
  <c r="BM190" i="10"/>
  <c r="BN191" i="10"/>
  <c r="BM587" i="10"/>
  <c r="BN588" i="10"/>
  <c r="CD161" i="10"/>
  <c r="CC160" i="10"/>
  <c r="CI161" i="10"/>
  <c r="CH160" i="10"/>
  <c r="V148" i="10"/>
  <c r="U147" i="10"/>
  <c r="D154" i="10"/>
  <c r="C153" i="10"/>
  <c r="H161" i="10"/>
  <c r="G160" i="10"/>
  <c r="CH571" i="10" l="1"/>
  <c r="CI572" i="10"/>
  <c r="CC572" i="10"/>
  <c r="CD573" i="10"/>
  <c r="CD572" i="19"/>
  <c r="CC571" i="19"/>
  <c r="AR208" i="10"/>
  <c r="AQ207" i="10"/>
  <c r="BI572" i="10"/>
  <c r="BH571" i="10"/>
  <c r="CI572" i="19"/>
  <c r="CH571" i="19"/>
  <c r="AQ207" i="19"/>
  <c r="AR208" i="19"/>
  <c r="BI572" i="19"/>
  <c r="BH571" i="19"/>
  <c r="D169" i="19"/>
  <c r="C168" i="19"/>
  <c r="BM191" i="10"/>
  <c r="BN192" i="10"/>
  <c r="BI192" i="10"/>
  <c r="BH191" i="10"/>
  <c r="BN589" i="10"/>
  <c r="BM588" i="10"/>
  <c r="CI162" i="10"/>
  <c r="CH161" i="10"/>
  <c r="CD162" i="10"/>
  <c r="CC161" i="10"/>
  <c r="V149" i="10"/>
  <c r="U148" i="10"/>
  <c r="C154" i="10"/>
  <c r="D155" i="10"/>
  <c r="H162" i="10"/>
  <c r="G161" i="10"/>
  <c r="CC573" i="10" l="1"/>
  <c r="CD574" i="10"/>
  <c r="CI573" i="10"/>
  <c r="CH572" i="10"/>
  <c r="CI573" i="19"/>
  <c r="CH572" i="19"/>
  <c r="BH572" i="10"/>
  <c r="BI573" i="10"/>
  <c r="BI573" i="19"/>
  <c r="BH572" i="19"/>
  <c r="AR209" i="10"/>
  <c r="AQ208" i="10"/>
  <c r="AR209" i="19"/>
  <c r="AQ208" i="19"/>
  <c r="CD573" i="19"/>
  <c r="CC572" i="19"/>
  <c r="D170" i="19"/>
  <c r="C169" i="19"/>
  <c r="BI193" i="10"/>
  <c r="BH192" i="10"/>
  <c r="BM192" i="10"/>
  <c r="BN193" i="10"/>
  <c r="BM589" i="10"/>
  <c r="BN590" i="10"/>
  <c r="CD163" i="10"/>
  <c r="CC162" i="10"/>
  <c r="CI163" i="10"/>
  <c r="CH162" i="10"/>
  <c r="V150" i="10"/>
  <c r="U149" i="10"/>
  <c r="D156" i="10"/>
  <c r="C155" i="10"/>
  <c r="H163" i="10"/>
  <c r="G162" i="10"/>
  <c r="CC574" i="10" l="1"/>
  <c r="CD575" i="10"/>
  <c r="CI574" i="10"/>
  <c r="CH573" i="10"/>
  <c r="AR210" i="10"/>
  <c r="AQ209" i="10"/>
  <c r="BI574" i="19"/>
  <c r="BH573" i="19"/>
  <c r="BH573" i="10"/>
  <c r="BI574" i="10"/>
  <c r="CD574" i="19"/>
  <c r="CC573" i="19"/>
  <c r="AR210" i="19"/>
  <c r="AQ209" i="19"/>
  <c r="CI574" i="19"/>
  <c r="CH573" i="19"/>
  <c r="D171" i="19"/>
  <c r="C171" i="19" s="1"/>
  <c r="C170" i="19"/>
  <c r="BH193" i="10"/>
  <c r="BI194" i="10"/>
  <c r="BN194" i="10"/>
  <c r="BM193" i="10"/>
  <c r="BM590" i="10"/>
  <c r="BN591" i="10"/>
  <c r="CI164" i="10"/>
  <c r="CH163" i="10"/>
  <c r="CC163" i="10"/>
  <c r="CD164" i="10"/>
  <c r="V151" i="10"/>
  <c r="U150" i="10"/>
  <c r="D157" i="10"/>
  <c r="C156" i="10"/>
  <c r="G163" i="10"/>
  <c r="H164" i="10"/>
  <c r="CC575" i="10" l="1"/>
  <c r="CD576" i="10"/>
  <c r="CI575" i="10"/>
  <c r="CH574" i="10"/>
  <c r="CD575" i="19"/>
  <c r="CC574" i="19"/>
  <c r="BH574" i="10"/>
  <c r="BI575" i="10"/>
  <c r="CI575" i="19"/>
  <c r="CH574" i="19"/>
  <c r="BI575" i="19"/>
  <c r="BH574" i="19"/>
  <c r="AQ210" i="19"/>
  <c r="AR211" i="19"/>
  <c r="AR211" i="10"/>
  <c r="AQ210" i="10"/>
  <c r="BI195" i="10"/>
  <c r="BH194" i="10"/>
  <c r="BM194" i="10"/>
  <c r="BN195" i="10"/>
  <c r="BM591" i="10"/>
  <c r="BN592" i="10"/>
  <c r="CC164" i="10"/>
  <c r="CD165" i="10"/>
  <c r="CI165" i="10"/>
  <c r="CH164" i="10"/>
  <c r="V152" i="10"/>
  <c r="U151" i="10"/>
  <c r="C157" i="10"/>
  <c r="D158" i="10"/>
  <c r="G164" i="10"/>
  <c r="H165" i="10"/>
  <c r="CC576" i="10" l="1"/>
  <c r="CD577" i="10"/>
  <c r="CH575" i="10"/>
  <c r="CI576" i="10"/>
  <c r="CI576" i="19"/>
  <c r="CH575" i="19"/>
  <c r="AR212" i="10"/>
  <c r="AQ211" i="10"/>
  <c r="BI576" i="19"/>
  <c r="BH575" i="19"/>
  <c r="BH575" i="10"/>
  <c r="BI576" i="10"/>
  <c r="AQ211" i="19"/>
  <c r="AR212" i="19"/>
  <c r="CD576" i="19"/>
  <c r="CC575" i="19"/>
  <c r="BM195" i="10"/>
  <c r="BN196" i="10"/>
  <c r="BI196" i="10"/>
  <c r="BH195" i="10"/>
  <c r="BN593" i="10"/>
  <c r="BM592" i="10"/>
  <c r="CI166" i="10"/>
  <c r="CH165" i="10"/>
  <c r="CC165" i="10"/>
  <c r="CD166" i="10"/>
  <c r="V153" i="10"/>
  <c r="U152" i="10"/>
  <c r="D159" i="10"/>
  <c r="C158" i="10"/>
  <c r="H166" i="10"/>
  <c r="G165" i="10"/>
  <c r="CH576" i="10" l="1"/>
  <c r="CI577" i="10"/>
  <c r="CC577" i="10"/>
  <c r="CD578" i="10"/>
  <c r="BI577" i="10"/>
  <c r="BH576" i="10"/>
  <c r="BI577" i="19"/>
  <c r="BH576" i="19"/>
  <c r="CD577" i="19"/>
  <c r="CC576" i="19"/>
  <c r="AR213" i="10"/>
  <c r="AQ212" i="10"/>
  <c r="AR213" i="19"/>
  <c r="AQ212" i="19"/>
  <c r="CI577" i="19"/>
  <c r="CH576" i="19"/>
  <c r="BM196" i="10"/>
  <c r="BN197" i="10"/>
  <c r="BI197" i="10"/>
  <c r="BH196" i="10"/>
  <c r="BN594" i="10"/>
  <c r="BM593" i="10"/>
  <c r="CC166" i="10"/>
  <c r="CD167" i="10"/>
  <c r="CI167" i="10"/>
  <c r="CH166" i="10"/>
  <c r="V154" i="10"/>
  <c r="U153" i="10"/>
  <c r="D160" i="10"/>
  <c r="C159" i="10"/>
  <c r="H167" i="10"/>
  <c r="G166" i="10"/>
  <c r="CC578" i="10" l="1"/>
  <c r="CD579" i="10"/>
  <c r="CI578" i="10"/>
  <c r="CH577" i="10"/>
  <c r="CD578" i="19"/>
  <c r="CC577" i="19"/>
  <c r="CI578" i="19"/>
  <c r="CH577" i="19"/>
  <c r="BI578" i="19"/>
  <c r="BH577" i="19"/>
  <c r="AR214" i="10"/>
  <c r="AQ213" i="10"/>
  <c r="AQ213" i="19"/>
  <c r="AR214" i="19"/>
  <c r="BH577" i="10"/>
  <c r="BI578" i="10"/>
  <c r="BI198" i="10"/>
  <c r="BH197" i="10"/>
  <c r="BN198" i="10"/>
  <c r="BM197" i="10"/>
  <c r="BM594" i="10"/>
  <c r="BN595" i="10"/>
  <c r="CC167" i="10"/>
  <c r="CD168" i="10"/>
  <c r="CI168" i="10"/>
  <c r="CH167" i="10"/>
  <c r="V155" i="10"/>
  <c r="U154" i="10"/>
  <c r="C160" i="10"/>
  <c r="D161" i="10"/>
  <c r="G167" i="10"/>
  <c r="H168" i="10"/>
  <c r="CD580" i="10" l="1"/>
  <c r="CC579" i="10"/>
  <c r="CH578" i="10"/>
  <c r="CI579" i="10"/>
  <c r="AQ214" i="10"/>
  <c r="AR215" i="10"/>
  <c r="BI579" i="19"/>
  <c r="BH578" i="19"/>
  <c r="BH578" i="10"/>
  <c r="BI579" i="10"/>
  <c r="CI579" i="19"/>
  <c r="CH578" i="19"/>
  <c r="AR215" i="19"/>
  <c r="AQ214" i="19"/>
  <c r="CD579" i="19"/>
  <c r="CC578" i="19"/>
  <c r="BM198" i="10"/>
  <c r="BN199" i="10"/>
  <c r="BI199" i="10"/>
  <c r="BH198" i="10"/>
  <c r="BM595" i="10"/>
  <c r="BN596" i="10"/>
  <c r="CI169" i="10"/>
  <c r="CH168" i="10"/>
  <c r="CD169" i="10"/>
  <c r="CC168" i="10"/>
  <c r="V156" i="10"/>
  <c r="U155" i="10"/>
  <c r="D162" i="10"/>
  <c r="C161" i="10"/>
  <c r="H169" i="10"/>
  <c r="G168" i="10"/>
  <c r="CH579" i="10" l="1"/>
  <c r="CI580" i="10"/>
  <c r="CC580" i="10"/>
  <c r="CD581" i="10"/>
  <c r="CI580" i="19"/>
  <c r="CH579" i="19"/>
  <c r="BI580" i="10"/>
  <c r="BH579" i="10"/>
  <c r="CD580" i="19"/>
  <c r="CC579" i="19"/>
  <c r="BI580" i="19"/>
  <c r="BH579" i="19"/>
  <c r="AQ215" i="10"/>
  <c r="AR216" i="10"/>
  <c r="AQ215" i="19"/>
  <c r="AR216" i="19"/>
  <c r="BM199" i="10"/>
  <c r="BN200" i="10"/>
  <c r="BI200" i="10"/>
  <c r="BH199" i="10"/>
  <c r="BN597" i="10"/>
  <c r="BM596" i="10"/>
  <c r="CD170" i="10"/>
  <c r="CC169" i="10"/>
  <c r="CI170" i="10"/>
  <c r="CH169" i="10"/>
  <c r="V157" i="10"/>
  <c r="U156" i="10"/>
  <c r="C162" i="10"/>
  <c r="D163" i="10"/>
  <c r="H170" i="10"/>
  <c r="G169" i="10"/>
  <c r="CC581" i="10" l="1"/>
  <c r="CD582" i="10"/>
  <c r="CI581" i="10"/>
  <c r="CH580" i="10"/>
  <c r="BI581" i="19"/>
  <c r="BH580" i="19"/>
  <c r="CD581" i="19"/>
  <c r="CC580" i="19"/>
  <c r="AR217" i="19"/>
  <c r="AQ216" i="19"/>
  <c r="BH580" i="10"/>
  <c r="BI581" i="10"/>
  <c r="AR217" i="10"/>
  <c r="AQ216" i="10"/>
  <c r="CI581" i="19"/>
  <c r="CH580" i="19"/>
  <c r="BI201" i="10"/>
  <c r="BH200" i="10"/>
  <c r="BM200" i="10"/>
  <c r="BN201" i="10"/>
  <c r="BM597" i="10"/>
  <c r="BN598" i="10"/>
  <c r="CI171" i="10"/>
  <c r="CH170" i="10"/>
  <c r="CD171" i="10"/>
  <c r="CC170" i="10"/>
  <c r="V158" i="10"/>
  <c r="U157" i="10"/>
  <c r="D164" i="10"/>
  <c r="C163" i="10"/>
  <c r="H171" i="10"/>
  <c r="G171" i="10" s="1"/>
  <c r="G170" i="10"/>
  <c r="CC582" i="10" l="1"/>
  <c r="CD583" i="10"/>
  <c r="CI582" i="10"/>
  <c r="CH581" i="10"/>
  <c r="BH581" i="10"/>
  <c r="BI582" i="10"/>
  <c r="AR218" i="19"/>
  <c r="AQ217" i="19"/>
  <c r="CI582" i="19"/>
  <c r="CH581" i="19"/>
  <c r="CD582" i="19"/>
  <c r="CC581" i="19"/>
  <c r="AR218" i="10"/>
  <c r="AQ217" i="10"/>
  <c r="BI582" i="19"/>
  <c r="BH581" i="19"/>
  <c r="BM201" i="10"/>
  <c r="BN202" i="10"/>
  <c r="BI202" i="10"/>
  <c r="BH201" i="10"/>
  <c r="BM598" i="10"/>
  <c r="BN599" i="10"/>
  <c r="CC171" i="10"/>
  <c r="CD172" i="10"/>
  <c r="CI172" i="10"/>
  <c r="CH171" i="10"/>
  <c r="V159" i="10"/>
  <c r="U158" i="10"/>
  <c r="C164" i="10"/>
  <c r="D165" i="10"/>
  <c r="CC583" i="10" l="1"/>
  <c r="CD584" i="10"/>
  <c r="CI583" i="10"/>
  <c r="CH582" i="10"/>
  <c r="CI583" i="19"/>
  <c r="CH582" i="19"/>
  <c r="BI583" i="19"/>
  <c r="BH582" i="19"/>
  <c r="AQ218" i="19"/>
  <c r="AR219" i="19"/>
  <c r="BH582" i="10"/>
  <c r="BI583" i="10"/>
  <c r="CD583" i="19"/>
  <c r="CC582" i="19"/>
  <c r="AQ218" i="10"/>
  <c r="AR219" i="10"/>
  <c r="BI203" i="10"/>
  <c r="BH202" i="10"/>
  <c r="BM202" i="10"/>
  <c r="BN203" i="10"/>
  <c r="BM599" i="10"/>
  <c r="BN600" i="10"/>
  <c r="CI173" i="10"/>
  <c r="CH172" i="10"/>
  <c r="CD173" i="10"/>
  <c r="CC172" i="10"/>
  <c r="V160" i="10"/>
  <c r="U159" i="10"/>
  <c r="C165" i="10"/>
  <c r="D166" i="10"/>
  <c r="CC584" i="10" l="1"/>
  <c r="CD585" i="10"/>
  <c r="CI584" i="10"/>
  <c r="CH583" i="10"/>
  <c r="BI584" i="10"/>
  <c r="BH583" i="10"/>
  <c r="AQ219" i="19"/>
  <c r="AR220" i="19"/>
  <c r="AR220" i="10"/>
  <c r="AQ219" i="10"/>
  <c r="BI584" i="19"/>
  <c r="BH583" i="19"/>
  <c r="CD584" i="19"/>
  <c r="CC583" i="19"/>
  <c r="CI584" i="19"/>
  <c r="CH583" i="19"/>
  <c r="BM203" i="10"/>
  <c r="BN204" i="10"/>
  <c r="BI204" i="10"/>
  <c r="BH203" i="10"/>
  <c r="BN601" i="10"/>
  <c r="BM600" i="10"/>
  <c r="CC173" i="10"/>
  <c r="CD174" i="10"/>
  <c r="CI174" i="10"/>
  <c r="CH173" i="10"/>
  <c r="V161" i="10"/>
  <c r="U160" i="10"/>
  <c r="C166" i="10"/>
  <c r="D167" i="10"/>
  <c r="CC585" i="10" l="1"/>
  <c r="CD586" i="10"/>
  <c r="CH584" i="10"/>
  <c r="CI585" i="10"/>
  <c r="BI585" i="19"/>
  <c r="BH584" i="19"/>
  <c r="AR221" i="10"/>
  <c r="AQ220" i="10"/>
  <c r="AQ220" i="19"/>
  <c r="AR221" i="19"/>
  <c r="CI585" i="19"/>
  <c r="CH584" i="19"/>
  <c r="CD585" i="19"/>
  <c r="CC584" i="19"/>
  <c r="BI585" i="10"/>
  <c r="BH584" i="10"/>
  <c r="BI205" i="10"/>
  <c r="BH204" i="10"/>
  <c r="BN205" i="10"/>
  <c r="BM204" i="10"/>
  <c r="BM601" i="10"/>
  <c r="BN602" i="10"/>
  <c r="CI175" i="10"/>
  <c r="CH174" i="10"/>
  <c r="CD175" i="10"/>
  <c r="CC174" i="10"/>
  <c r="V162" i="10"/>
  <c r="U161" i="10"/>
  <c r="C167" i="10"/>
  <c r="D168" i="10"/>
  <c r="CH585" i="10" l="1"/>
  <c r="CI586" i="10"/>
  <c r="CD587" i="10"/>
  <c r="CC586" i="10"/>
  <c r="AR222" i="19"/>
  <c r="AQ221" i="19"/>
  <c r="CI586" i="19"/>
  <c r="CH585" i="19"/>
  <c r="BH585" i="10"/>
  <c r="BI586" i="10"/>
  <c r="AR222" i="10"/>
  <c r="AQ221" i="10"/>
  <c r="CD586" i="19"/>
  <c r="CC585" i="19"/>
  <c r="BI586" i="19"/>
  <c r="BH585" i="19"/>
  <c r="BM205" i="10"/>
  <c r="BN206" i="10"/>
  <c r="BI206" i="10"/>
  <c r="BH205" i="10"/>
  <c r="BN603" i="10"/>
  <c r="BM603" i="10" s="1"/>
  <c r="BM602" i="10"/>
  <c r="CC175" i="10"/>
  <c r="CD176" i="10"/>
  <c r="CI176" i="10"/>
  <c r="CH175" i="10"/>
  <c r="V163" i="10"/>
  <c r="U162" i="10"/>
  <c r="D169" i="10"/>
  <c r="C168" i="10"/>
  <c r="CH586" i="10" l="1"/>
  <c r="CI587" i="10"/>
  <c r="CC587" i="10"/>
  <c r="CD588" i="10"/>
  <c r="AR223" i="10"/>
  <c r="AQ222" i="10"/>
  <c r="BI587" i="10"/>
  <c r="BH586" i="10"/>
  <c r="BI587" i="19"/>
  <c r="BH586" i="19"/>
  <c r="CI587" i="19"/>
  <c r="CH586" i="19"/>
  <c r="CD587" i="19"/>
  <c r="CC586" i="19"/>
  <c r="AQ222" i="19"/>
  <c r="AR223" i="19"/>
  <c r="BI207" i="10"/>
  <c r="BH206" i="10"/>
  <c r="BN207" i="10"/>
  <c r="BM206" i="10"/>
  <c r="CD177" i="10"/>
  <c r="CC176" i="10"/>
  <c r="CI177" i="10"/>
  <c r="CH176" i="10"/>
  <c r="V164" i="10"/>
  <c r="U163" i="10"/>
  <c r="D170" i="10"/>
  <c r="C169" i="10"/>
  <c r="CH587" i="10" l="1"/>
  <c r="CI588" i="10"/>
  <c r="CC588" i="10"/>
  <c r="CD589" i="10"/>
  <c r="BI588" i="19"/>
  <c r="BH587" i="19"/>
  <c r="CI588" i="19"/>
  <c r="CH587" i="19"/>
  <c r="AR224" i="19"/>
  <c r="AQ223" i="19"/>
  <c r="BI588" i="10"/>
  <c r="BH587" i="10"/>
  <c r="CD588" i="19"/>
  <c r="CC587" i="19"/>
  <c r="AR224" i="10"/>
  <c r="AQ223" i="10"/>
  <c r="BM207" i="10"/>
  <c r="BN208" i="10"/>
  <c r="BI208" i="10"/>
  <c r="BH207" i="10"/>
  <c r="CI178" i="10"/>
  <c r="CH177" i="10"/>
  <c r="CD178" i="10"/>
  <c r="CC177" i="10"/>
  <c r="V165" i="10"/>
  <c r="U164" i="10"/>
  <c r="D171" i="10"/>
  <c r="C171" i="10" s="1"/>
  <c r="C170" i="10"/>
  <c r="CH588" i="10" l="1"/>
  <c r="CI589" i="10"/>
  <c r="CC589" i="10"/>
  <c r="CD590" i="10"/>
  <c r="AR225" i="19"/>
  <c r="AQ224" i="19"/>
  <c r="AR225" i="10"/>
  <c r="AQ224" i="10"/>
  <c r="CI589" i="19"/>
  <c r="CH588" i="19"/>
  <c r="BH588" i="10"/>
  <c r="BI589" i="10"/>
  <c r="CD589" i="19"/>
  <c r="CC588" i="19"/>
  <c r="BI589" i="19"/>
  <c r="BH588" i="19"/>
  <c r="BH208" i="10"/>
  <c r="BI209" i="10"/>
  <c r="BN209" i="10"/>
  <c r="BM208" i="10"/>
  <c r="CD179" i="10"/>
  <c r="CC178" i="10"/>
  <c r="CI179" i="10"/>
  <c r="CH178" i="10"/>
  <c r="V166" i="10"/>
  <c r="U165" i="10"/>
  <c r="CC590" i="10" l="1"/>
  <c r="CD591" i="10"/>
  <c r="CH589" i="10"/>
  <c r="CI590" i="10"/>
  <c r="CI590" i="19"/>
  <c r="CH589" i="19"/>
  <c r="BI590" i="19"/>
  <c r="BH589" i="19"/>
  <c r="AQ225" i="10"/>
  <c r="AR226" i="10"/>
  <c r="BH589" i="10"/>
  <c r="BI590" i="10"/>
  <c r="CD590" i="19"/>
  <c r="CC589" i="19"/>
  <c r="AR226" i="19"/>
  <c r="AQ225" i="19"/>
  <c r="BI210" i="10"/>
  <c r="BH209" i="10"/>
  <c r="BM209" i="10"/>
  <c r="BN210" i="10"/>
  <c r="CI180" i="10"/>
  <c r="CH179" i="10"/>
  <c r="CC179" i="10"/>
  <c r="CD180" i="10"/>
  <c r="V167" i="10"/>
  <c r="U166" i="10"/>
  <c r="CH590" i="10" l="1"/>
  <c r="CI591" i="10"/>
  <c r="CD592" i="10"/>
  <c r="CC591" i="10"/>
  <c r="BH590" i="10"/>
  <c r="BI591" i="10"/>
  <c r="AQ226" i="19"/>
  <c r="AR227" i="19"/>
  <c r="BI591" i="19"/>
  <c r="BH590" i="19"/>
  <c r="AR227" i="10"/>
  <c r="AQ226" i="10"/>
  <c r="CD591" i="19"/>
  <c r="CC590" i="19"/>
  <c r="CI591" i="19"/>
  <c r="CH590" i="19"/>
  <c r="BM210" i="10"/>
  <c r="BN211" i="10"/>
  <c r="BI211" i="10"/>
  <c r="BH210" i="10"/>
  <c r="CD181" i="10"/>
  <c r="CC180" i="10"/>
  <c r="CI181" i="10"/>
  <c r="CH180" i="10"/>
  <c r="V168" i="10"/>
  <c r="U167" i="10"/>
  <c r="CC592" i="10" l="1"/>
  <c r="CD593" i="10"/>
  <c r="CH591" i="10"/>
  <c r="CI592" i="10"/>
  <c r="AR228" i="19"/>
  <c r="AQ227" i="19"/>
  <c r="CI592" i="19"/>
  <c r="CH591" i="19"/>
  <c r="AQ227" i="10"/>
  <c r="AR228" i="10"/>
  <c r="BI592" i="19"/>
  <c r="BH591" i="19"/>
  <c r="BH591" i="10"/>
  <c r="BI592" i="10"/>
  <c r="CD592" i="19"/>
  <c r="CC591" i="19"/>
  <c r="BH211" i="10"/>
  <c r="BI212" i="10"/>
  <c r="BM211" i="10"/>
  <c r="BN212" i="10"/>
  <c r="CI182" i="10"/>
  <c r="CH181" i="10"/>
  <c r="CD182" i="10"/>
  <c r="CC181" i="10"/>
  <c r="V169" i="10"/>
  <c r="U168" i="10"/>
  <c r="CI593" i="10" l="1"/>
  <c r="CH592" i="10"/>
  <c r="CC593" i="10"/>
  <c r="CD594" i="10"/>
  <c r="CD593" i="19"/>
  <c r="CC592" i="19"/>
  <c r="CI593" i="19"/>
  <c r="CH592" i="19"/>
  <c r="BI593" i="10"/>
  <c r="BH592" i="10"/>
  <c r="BI593" i="19"/>
  <c r="BH592" i="19"/>
  <c r="AR229" i="10"/>
  <c r="AQ228" i="10"/>
  <c r="AR229" i="19"/>
  <c r="AQ228" i="19"/>
  <c r="BM212" i="10"/>
  <c r="BN213" i="10"/>
  <c r="BI213" i="10"/>
  <c r="BH212" i="10"/>
  <c r="CD183" i="10"/>
  <c r="CC182" i="10"/>
  <c r="CI183" i="10"/>
  <c r="CH182" i="10"/>
  <c r="V170" i="10"/>
  <c r="U169" i="10"/>
  <c r="CC594" i="10" l="1"/>
  <c r="CD595" i="10"/>
  <c r="CI594" i="10"/>
  <c r="CH593" i="10"/>
  <c r="CI594" i="19"/>
  <c r="CH593" i="19"/>
  <c r="BI594" i="19"/>
  <c r="BH593" i="19"/>
  <c r="BI594" i="10"/>
  <c r="BH593" i="10"/>
  <c r="AR230" i="19"/>
  <c r="AQ229" i="19"/>
  <c r="AQ229" i="10"/>
  <c r="AR230" i="10"/>
  <c r="CD594" i="19"/>
  <c r="CC593" i="19"/>
  <c r="BH213" i="10"/>
  <c r="BI214" i="10"/>
  <c r="BM213" i="10"/>
  <c r="BN214" i="10"/>
  <c r="CI184" i="10"/>
  <c r="CH183" i="10"/>
  <c r="CC183" i="10"/>
  <c r="CD184" i="10"/>
  <c r="V171" i="10"/>
  <c r="U171" i="10" s="1"/>
  <c r="U170" i="10"/>
  <c r="CC595" i="10" l="1"/>
  <c r="CD596" i="10"/>
  <c r="CH594" i="10"/>
  <c r="CI595" i="10"/>
  <c r="BI595" i="10"/>
  <c r="BH594" i="10"/>
  <c r="AR231" i="19"/>
  <c r="AQ230" i="19"/>
  <c r="BI595" i="19"/>
  <c r="BH594" i="19"/>
  <c r="AQ230" i="10"/>
  <c r="AR231" i="10"/>
  <c r="CD595" i="19"/>
  <c r="CC594" i="19"/>
  <c r="CI595" i="19"/>
  <c r="CH594" i="19"/>
  <c r="BN215" i="10"/>
  <c r="BM214" i="10"/>
  <c r="BI215" i="10"/>
  <c r="BH214" i="10"/>
  <c r="CD185" i="10"/>
  <c r="CC184" i="10"/>
  <c r="CI185" i="10"/>
  <c r="CH184" i="10"/>
  <c r="CC596" i="10" l="1"/>
  <c r="CD597" i="10"/>
  <c r="CH595" i="10"/>
  <c r="CI596" i="10"/>
  <c r="BI596" i="19"/>
  <c r="BH595" i="19"/>
  <c r="CI596" i="19"/>
  <c r="CH595" i="19"/>
  <c r="AQ231" i="19"/>
  <c r="AR232" i="19"/>
  <c r="AQ231" i="10"/>
  <c r="AR232" i="10"/>
  <c r="CD596" i="19"/>
  <c r="CC595" i="19"/>
  <c r="BI596" i="10"/>
  <c r="BH595" i="10"/>
  <c r="BH215" i="10"/>
  <c r="BI216" i="10"/>
  <c r="BH216" i="10" s="1"/>
  <c r="BM215" i="10"/>
  <c r="BN216" i="10"/>
  <c r="BM216" i="10" s="1"/>
  <c r="CI186" i="10"/>
  <c r="CH186" i="10" s="1"/>
  <c r="CH185" i="10"/>
  <c r="CC185" i="10"/>
  <c r="CD186" i="10"/>
  <c r="CC186" i="10" s="1"/>
  <c r="CI597" i="10" l="1"/>
  <c r="CH596" i="10"/>
  <c r="CC597" i="10"/>
  <c r="CD598" i="10"/>
  <c r="AQ232" i="19"/>
  <c r="AR233" i="19"/>
  <c r="BI597" i="10"/>
  <c r="BH596" i="10"/>
  <c r="CI597" i="19"/>
  <c r="CH596" i="19"/>
  <c r="AQ232" i="10"/>
  <c r="AR233" i="10"/>
  <c r="CD597" i="19"/>
  <c r="CC596" i="19"/>
  <c r="BI597" i="19"/>
  <c r="BH596" i="19"/>
  <c r="CC598" i="10" l="1"/>
  <c r="CD599" i="10"/>
  <c r="CH597" i="10"/>
  <c r="CI598" i="10"/>
  <c r="AR234" i="10"/>
  <c r="AQ233" i="10"/>
  <c r="CI598" i="19"/>
  <c r="CH597" i="19"/>
  <c r="BI598" i="19"/>
  <c r="BH597" i="19"/>
  <c r="BI598" i="10"/>
  <c r="BH597" i="10"/>
  <c r="AQ233" i="19"/>
  <c r="AR234" i="19"/>
  <c r="CD598" i="19"/>
  <c r="CC597" i="19"/>
  <c r="CH598" i="10" l="1"/>
  <c r="CI599" i="10"/>
  <c r="CD600" i="10"/>
  <c r="CC599" i="10"/>
  <c r="BI599" i="10"/>
  <c r="BH598" i="10"/>
  <c r="CI599" i="19"/>
  <c r="CH598" i="19"/>
  <c r="BI599" i="19"/>
  <c r="BH598" i="19"/>
  <c r="CD599" i="19"/>
  <c r="CC598" i="19"/>
  <c r="AR235" i="19"/>
  <c r="AQ234" i="19"/>
  <c r="AR235" i="10"/>
  <c r="AQ234" i="10"/>
  <c r="CI600" i="10" l="1"/>
  <c r="CH599" i="10"/>
  <c r="CC600" i="10"/>
  <c r="CD601" i="10"/>
  <c r="BI600" i="19"/>
  <c r="BH599" i="19"/>
  <c r="CD600" i="19"/>
  <c r="CC599" i="19"/>
  <c r="AR236" i="10"/>
  <c r="AQ235" i="10"/>
  <c r="CI600" i="19"/>
  <c r="CH599" i="19"/>
  <c r="AR236" i="19"/>
  <c r="AQ235" i="19"/>
  <c r="BI600" i="10"/>
  <c r="BH599" i="10"/>
  <c r="CS468" i="10"/>
  <c r="CU468" i="10"/>
  <c r="CD602" i="10" l="1"/>
  <c r="CC601" i="10"/>
  <c r="CH600" i="10"/>
  <c r="CI601" i="10"/>
  <c r="AR237" i="19"/>
  <c r="AQ237" i="19" s="1"/>
  <c r="AS26" i="19" s="1"/>
  <c r="AT26" i="19" s="1"/>
  <c r="AT28" i="19" s="1"/>
  <c r="AQ236" i="19"/>
  <c r="AS27" i="19" s="1" a="1"/>
  <c r="AS27" i="19" s="1"/>
  <c r="AT27" i="19" s="1"/>
  <c r="AT29" i="19" s="1"/>
  <c r="AS27" i="10" a="1"/>
  <c r="AS27" i="10" s="1"/>
  <c r="AT27" i="10" s="1"/>
  <c r="AT29" i="10" s="1"/>
  <c r="AS26" i="10"/>
  <c r="AT26" i="10" s="1"/>
  <c r="AT28" i="10" s="1"/>
  <c r="BH600" i="10"/>
  <c r="BI601" i="10"/>
  <c r="CD601" i="19"/>
  <c r="CC600" i="19"/>
  <c r="CI601" i="19"/>
  <c r="CH600" i="19"/>
  <c r="AQ236" i="10"/>
  <c r="AR237" i="10"/>
  <c r="AQ237" i="10" s="1"/>
  <c r="BI601" i="19"/>
  <c r="BH600" i="19"/>
  <c r="CV468" i="10"/>
  <c r="CT468" i="10"/>
  <c r="CH601" i="10" l="1"/>
  <c r="CI602" i="10"/>
  <c r="CC602" i="10"/>
  <c r="CD603" i="10"/>
  <c r="CC603" i="10" s="1"/>
  <c r="CI602" i="19"/>
  <c r="CH601" i="19"/>
  <c r="CD602" i="19"/>
  <c r="CC601" i="19"/>
  <c r="BI602" i="10"/>
  <c r="BH601" i="10"/>
  <c r="BI602" i="19"/>
  <c r="BH601" i="19"/>
  <c r="AT31" i="10"/>
  <c r="W8" i="10" s="1"/>
  <c r="AT31" i="19"/>
  <c r="W8" i="19" s="1"/>
  <c r="CR488" i="10"/>
  <c r="CR490" i="10" s="1"/>
  <c r="CU488" i="10"/>
  <c r="CR493" i="10" s="1"/>
  <c r="CT493" i="10" s="1"/>
  <c r="CU478" i="10"/>
  <c r="CR483" i="10" s="1"/>
  <c r="CT483" i="10" s="1"/>
  <c r="CR478" i="10"/>
  <c r="CR480" i="10" s="1"/>
  <c r="CS470" i="10"/>
  <c r="CU470" i="10"/>
  <c r="CH602" i="10" l="1"/>
  <c r="CI603" i="10"/>
  <c r="CH603" i="10" s="1"/>
  <c r="CV488" i="10"/>
  <c r="CU490" i="10" s="1"/>
  <c r="BI603" i="10"/>
  <c r="BH603" i="10" s="1"/>
  <c r="BH602" i="10"/>
  <c r="BI603" i="19"/>
  <c r="BH603" i="19" s="1"/>
  <c r="BH602" i="19"/>
  <c r="CD603" i="19"/>
  <c r="CC603" i="19" s="1"/>
  <c r="CC602" i="19"/>
  <c r="CI603" i="19"/>
  <c r="CH603" i="19" s="1"/>
  <c r="CH602" i="19"/>
  <c r="CV478" i="10"/>
  <c r="CU480" i="10" s="1"/>
</calcChain>
</file>

<file path=xl/sharedStrings.xml><?xml version="1.0" encoding="utf-8"?>
<sst xmlns="http://schemas.openxmlformats.org/spreadsheetml/2006/main" count="946" uniqueCount="214">
  <si>
    <t>θ</t>
  </si>
  <si>
    <t>B</t>
  </si>
  <si>
    <t>α</t>
  </si>
  <si>
    <t>B=1</t>
  </si>
  <si>
    <t>Radius</t>
  </si>
  <si>
    <t>Center</t>
  </si>
  <si>
    <t>Rs =</t>
  </si>
  <si>
    <t>Xc =</t>
  </si>
  <si>
    <t>Yc =</t>
  </si>
  <si>
    <t>Angle (deg.)</t>
  </si>
  <si>
    <t>x</t>
  </si>
  <si>
    <t>y</t>
  </si>
  <si>
    <t>X</t>
  </si>
  <si>
    <t>Y</t>
  </si>
  <si>
    <t>Weather cell</t>
  </si>
  <si>
    <t>yf1 =</t>
  </si>
  <si>
    <t>n1</t>
  </si>
  <si>
    <t>x1 +</t>
  </si>
  <si>
    <t>x2 +</t>
  </si>
  <si>
    <t>n2</t>
  </si>
  <si>
    <t>yf2 =</t>
  </si>
  <si>
    <t>nf1p</t>
  </si>
  <si>
    <t>yf1par =</t>
  </si>
  <si>
    <t>yf2par =</t>
  </si>
  <si>
    <t>nf2p</t>
  </si>
  <si>
    <t>xf1p+</t>
  </si>
  <si>
    <t>xf2p+</t>
  </si>
  <si>
    <t>kf1p*</t>
  </si>
  <si>
    <t>kf2p*</t>
  </si>
  <si>
    <t>k1*</t>
  </si>
  <si>
    <t>k2*</t>
  </si>
  <si>
    <t>Int. angle</t>
  </si>
  <si>
    <t>Rs [Nm]</t>
  </si>
  <si>
    <t>l</t>
  </si>
  <si>
    <t>Xin</t>
  </si>
  <si>
    <t>Yin =</t>
  </si>
  <si>
    <t>Kin*</t>
  </si>
  <si>
    <t>Xin +</t>
  </si>
  <si>
    <t>nin</t>
  </si>
  <si>
    <t>control zone</t>
  </si>
  <si>
    <t>r=</t>
  </si>
  <si>
    <t>Xi =</t>
  </si>
  <si>
    <t>Yi =</t>
  </si>
  <si>
    <t>l-Rs</t>
  </si>
  <si>
    <t>B=5</t>
  </si>
  <si>
    <t>B=10</t>
  </si>
  <si>
    <t>B=20</t>
  </si>
  <si>
    <t>CZ radius</t>
  </si>
  <si>
    <t>CZintersectsW.C.</t>
  </si>
  <si>
    <t>Accepted</t>
  </si>
  <si>
    <t>CZnotTouchingW.C.</t>
  </si>
  <si>
    <t>MoveFurtherCZ</t>
  </si>
  <si>
    <t>CZ must be moved further</t>
  </si>
  <si>
    <t>CZ tangents W.C.</t>
  </si>
  <si>
    <t>CZ is far from W.C.</t>
  </si>
  <si>
    <t>l-r(cz)</t>
  </si>
  <si>
    <t>Kin</t>
  </si>
  <si>
    <t>if nf1p&gt;0 and nf2p&gt;0</t>
  </si>
  <si>
    <t>if nf1p&lt;0 and nf2p&lt;0</t>
  </si>
  <si>
    <t>if nf1p&lt;0 and nf2p&gt;0</t>
  </si>
  <si>
    <t>if nf1p&gt;0 and nf2p&lt;0</t>
  </si>
  <si>
    <t>-</t>
  </si>
  <si>
    <t>+</t>
  </si>
  <si>
    <t>FLOW 1</t>
  </si>
  <si>
    <t>FLOW 1 Tangent line</t>
  </si>
  <si>
    <t>FLOW 2</t>
  </si>
  <si>
    <t>FLOW 2 Tangent line</t>
  </si>
  <si>
    <t>W.C. radius</t>
  </si>
  <si>
    <t>Control Zone moving</t>
  </si>
  <si>
    <t>Cz Mov. X</t>
  </si>
  <si>
    <t>control zone moved</t>
  </si>
  <si>
    <t>if CZ intersects W.C.</t>
  </si>
  <si>
    <t>if CZ far from W.C.</t>
  </si>
  <si>
    <t>FLOW 1 moved CZ</t>
  </si>
  <si>
    <t>FLOW 2 moved CZ</t>
  </si>
  <si>
    <t>Ray</t>
  </si>
  <si>
    <t>ymin &amp; Ymax&gt;0</t>
  </si>
  <si>
    <t>x for y=0</t>
  </si>
  <si>
    <t>x for ymin &amp; ymax</t>
  </si>
  <si>
    <t>θopt</t>
  </si>
  <si>
    <t>CzOpt</t>
  </si>
  <si>
    <t>Flow 1</t>
  </si>
  <si>
    <t>Flow 1 parallel</t>
  </si>
  <si>
    <t>Flow 2</t>
  </si>
  <si>
    <t>Flow 2 parallel</t>
  </si>
  <si>
    <t>Cz that tang. W.C. (angle between tang lines)</t>
  </si>
  <si>
    <t>CZ tang lines inter pt (angle between tangent lines)</t>
  </si>
  <si>
    <t>CZ otpimal angle (tangents W.C.)</t>
  </si>
  <si>
    <t>Flow 1 for moved CZ</t>
  </si>
  <si>
    <t>Flow 2 for moved CZ</t>
  </si>
  <si>
    <t>Ray for ControlZones and tangent lines intersection</t>
  </si>
  <si>
    <t>Ray for Czopt check</t>
  </si>
  <si>
    <t>x1</t>
  </si>
  <si>
    <t>y1</t>
  </si>
  <si>
    <t>x2</t>
  </si>
  <si>
    <t>y2</t>
  </si>
  <si>
    <t>Check weather Czopt can tangent W.C.</t>
  </si>
  <si>
    <t>Dist from (0,0) to flows inters. with Ray (for Czopt check)</t>
  </si>
  <si>
    <r>
      <t>(180-ϴ</t>
    </r>
    <r>
      <rPr>
        <b/>
        <sz val="9.9"/>
        <color theme="1"/>
        <rFont val="Calibri"/>
        <family val="2"/>
      </rPr>
      <t>opt)/2</t>
    </r>
  </si>
  <si>
    <t>FLOW 1 projection CZ opt</t>
  </si>
  <si>
    <t>FLOW 2 projection CZ opt</t>
  </si>
  <si>
    <t>Check if Czopt can tangent W.C.</t>
  </si>
  <si>
    <t>Does CZ Centered at Tangent Lines Intersec. Point Intersects W.C.</t>
  </si>
  <si>
    <r>
      <rPr>
        <b/>
        <sz val="18"/>
        <color theme="1"/>
        <rFont val="Calibri"/>
        <family val="2"/>
      </rPr>
      <t>α</t>
    </r>
    <r>
      <rPr>
        <b/>
        <sz val="18"/>
        <color theme="1"/>
        <rFont val="Times New Roman"/>
        <family val="1"/>
      </rPr>
      <t>[°]</t>
    </r>
  </si>
  <si>
    <t>ϴopt tuning (Cases II and III)</t>
  </si>
  <si>
    <t>ϴopt tuning (cases I and IV)</t>
  </si>
  <si>
    <t>α is angle between ray (that emanates from (0,0) to point of lines tangent to W.C. intersect.) and positive side of x-axis and ray.</t>
  </si>
  <si>
    <r>
      <t>γ[°] (Ray CZ check - 90°</t>
    </r>
    <r>
      <rPr>
        <b/>
        <sz val="9.6"/>
        <color theme="1"/>
        <rFont val="Times New Roman"/>
        <family val="1"/>
      </rPr>
      <t>)</t>
    </r>
  </si>
  <si>
    <t>γ[°] (Ray CZ check - 90°)</t>
  </si>
  <si>
    <r>
      <t>ϴ</t>
    </r>
    <r>
      <rPr>
        <b/>
        <sz val="9.9"/>
        <color theme="1"/>
        <rFont val="Calibri"/>
        <family val="2"/>
      </rPr>
      <t>opt/2</t>
    </r>
  </si>
  <si>
    <t>Case 1: n1(Flow 1)&gt;0, n2(Flow 2)&gt;0</t>
  </si>
  <si>
    <t>Case 2: n1(Flow 1)&lt;0, n2(Flow 2)&gt;0</t>
  </si>
  <si>
    <t>Case 3: n1(Flow 1)&gt;0, n2(Flow 2)&lt;0</t>
  </si>
  <si>
    <t>Case 4: n1(Flow 1)&lt;0, n2(Flow 2)&lt;0</t>
  </si>
  <si>
    <t>Which case is occurred:</t>
  </si>
  <si>
    <t>Orig. Flow 1 penetrates W.C. [Nm]</t>
  </si>
  <si>
    <t>Orig. Flow 2 penetrates W.C. [Nm]</t>
  </si>
  <si>
    <r>
      <t xml:space="preserve">control zone for </t>
    </r>
    <r>
      <rPr>
        <b/>
        <sz val="18"/>
        <color theme="1"/>
        <rFont val="Calibri"/>
        <family val="2"/>
      </rPr>
      <t>ϴnew</t>
    </r>
  </si>
  <si>
    <t>ϴopt new (cases I and IV)</t>
  </si>
  <si>
    <t>FLOW 1new projection Cznew</t>
  </si>
  <si>
    <t>FLOW 2new projection Cznew</t>
  </si>
  <si>
    <t>Check if CZnew can tangent W.C.</t>
  </si>
  <si>
    <t>Projected flows of CZnew intersect W.C. for value [Nm]</t>
  </si>
  <si>
    <t>Projected flows of CZopt intersect W.C. for value [Nm]</t>
  </si>
  <si>
    <t>ϴnew (Cases II and III)</t>
  </si>
  <si>
    <t>Color signification:</t>
  </si>
  <si>
    <r>
      <t>CZnew area [Nm</t>
    </r>
    <r>
      <rPr>
        <b/>
        <sz val="24"/>
        <color theme="0"/>
        <rFont val="Times New Roman"/>
        <family val="1"/>
      </rPr>
      <t>²</t>
    </r>
    <r>
      <rPr>
        <b/>
        <sz val="24"/>
        <color theme="0"/>
        <rFont val="Calibri"/>
        <family val="2"/>
        <scheme val="minor"/>
      </rPr>
      <t>]</t>
    </r>
  </si>
  <si>
    <r>
      <t>CZopt area [Nm</t>
    </r>
    <r>
      <rPr>
        <b/>
        <sz val="24"/>
        <color theme="0"/>
        <rFont val="Times New Roman"/>
        <family val="1"/>
      </rPr>
      <t>²</t>
    </r>
    <r>
      <rPr>
        <b/>
        <sz val="24"/>
        <color theme="0"/>
        <rFont val="Calibri"/>
        <family val="2"/>
        <scheme val="minor"/>
      </rPr>
      <t>]</t>
    </r>
  </si>
  <si>
    <r>
      <t>CZnew is larger than CZopt for [Nm</t>
    </r>
    <r>
      <rPr>
        <b/>
        <sz val="24"/>
        <color theme="0"/>
        <rFont val="Times New Roman"/>
        <family val="1"/>
      </rPr>
      <t>²</t>
    </r>
    <r>
      <rPr>
        <b/>
        <sz val="24"/>
        <color theme="0"/>
        <rFont val="Calibri"/>
        <family val="2"/>
        <scheme val="minor"/>
      </rPr>
      <t>]</t>
    </r>
  </si>
  <si>
    <t>Gives instructions or expelanations</t>
  </si>
  <si>
    <r>
      <t xml:space="preserve">control zone for </t>
    </r>
    <r>
      <rPr>
        <b/>
        <sz val="18"/>
        <color theme="0"/>
        <rFont val="Calibri"/>
        <family val="2"/>
      </rPr>
      <t>ϴopt</t>
    </r>
  </si>
  <si>
    <t>All important imformation and values are denoted with this color</t>
  </si>
  <si>
    <t>You may enter new value but maybe it is better not to change it :)</t>
  </si>
  <si>
    <t>You enter the value yourself (Rs, n1, n2)</t>
  </si>
  <si>
    <r>
      <t xml:space="preserve">Denotes that you need to list and choose value (for B, </t>
    </r>
    <r>
      <rPr>
        <b/>
        <sz val="20"/>
        <color theme="0"/>
        <rFont val="Calibri"/>
        <family val="2"/>
      </rPr>
      <t>ϴ</t>
    </r>
    <r>
      <rPr>
        <b/>
        <sz val="20"/>
        <color theme="0"/>
        <rFont val="Calibri"/>
        <family val="2"/>
        <scheme val="minor"/>
      </rPr>
      <t>)</t>
    </r>
  </si>
  <si>
    <t>θnew</t>
  </si>
  <si>
    <t>New Int. angle</t>
  </si>
  <si>
    <t>CZnew radius</t>
  </si>
  <si>
    <t>Set B as in cell ''Z4". List the angles and take the one which flows are nearest to W.C. but don't intersect it. Intersection will be noted in a cell below "Check if CZnew can tangent W.C"</t>
  </si>
  <si>
    <t>Original Inters. angle between flows and buffer zone B (below)</t>
  </si>
  <si>
    <t>W.C. radius + (safety buffer of minimum 20 Nm) [Nm]</t>
  </si>
  <si>
    <t>B (do not touch)</t>
  </si>
  <si>
    <t>θ (do not touch)</t>
  </si>
  <si>
    <t>γ [°] (Ray CZ check - 90°)</t>
  </si>
  <si>
    <t>Inters. On X-axis</t>
  </si>
  <si>
    <t>Inters. On Y-axis</t>
  </si>
  <si>
    <t>Inters. OnY-axis</t>
  </si>
  <si>
    <t>r</t>
  </si>
  <si>
    <t>int ang</t>
  </si>
  <si>
    <t>case II</t>
  </si>
  <si>
    <t>case I</t>
  </si>
  <si>
    <t>case III</t>
  </si>
  <si>
    <t>case IV</t>
  </si>
  <si>
    <t>Case I</t>
  </si>
  <si>
    <t>Case II</t>
  </si>
  <si>
    <t>Case III</t>
  </si>
  <si>
    <t>Case IV</t>
  </si>
  <si>
    <t>4 kvadrant</t>
  </si>
  <si>
    <t>3 kvadrant</t>
  </si>
  <si>
    <t>1 kvadrant</t>
  </si>
  <si>
    <t>2 kvadrant</t>
  </si>
  <si>
    <t>Int point between CZnew and Flow1new</t>
  </si>
  <si>
    <t>Cz new</t>
  </si>
  <si>
    <t>k1</t>
  </si>
  <si>
    <t>r - radius</t>
  </si>
  <si>
    <t>p - center Xcoordinate</t>
  </si>
  <si>
    <t>q - center Ycoordinate</t>
  </si>
  <si>
    <t>Int Pt 1</t>
  </si>
  <si>
    <t>Xint1</t>
  </si>
  <si>
    <t>Yint1</t>
  </si>
  <si>
    <t>Xint2</t>
  </si>
  <si>
    <t>Yint2</t>
  </si>
  <si>
    <t>Int Pt 2</t>
  </si>
  <si>
    <t>Int point between CZnew and Flow2new</t>
  </si>
  <si>
    <t>k2</t>
  </si>
  <si>
    <t>dist from origin to pt1</t>
  </si>
  <si>
    <t>dist from origin to pt2</t>
  </si>
  <si>
    <t>koef. Pravca prave koja polazi iz koordinatnog pocetka I prolazi korz tacku (Xint1, Yint1)</t>
  </si>
  <si>
    <t xml:space="preserve"> </t>
  </si>
  <si>
    <t>koef. Pravca Flow1 orig (k1)</t>
  </si>
  <si>
    <t>k2prave koja prolazi kroz CznewEntryPoint a normalna je na Flow1orig)</t>
  </si>
  <si>
    <t>ugao koji zaklapa prava sa pozit djelom x ose</t>
  </si>
  <si>
    <t>trougao</t>
  </si>
  <si>
    <t>n - odsecak na Yosi prave koja je normalna na Flow1 a prolazi kroz CznewEntryPt</t>
  </si>
  <si>
    <t>hipotenuza= n(odsjecka na Y osi prave koja prolazi kroz CzneEntryPt a normalna je na Flow1)</t>
  </si>
  <si>
    <t>ugao izmedju hipotenuze I katete koja je norm na flow1</t>
  </si>
  <si>
    <t>kateta koja spaja Yosu sa Flow1 I normalna je na Flow1</t>
  </si>
  <si>
    <t xml:space="preserve"> dist od CznewEntryPt do Yose po pravoj koja je normalna na Flow1</t>
  </si>
  <si>
    <t>Ukupna distanca od Flow1Cznew do Flow1orig</t>
  </si>
  <si>
    <t>Da bismo odredili rastojanje izmedju tacke CznewEntryPoint I odgovarajuce tacke na Flow1orig, trazimo pravu koja prolazi kroz CznewEntryPoint I normalna je na Flow1orig. Uslov normalnosti je da (k2=-1/k1), gdje je k1 koef. Pravca Flow1orig. Kad odredimo k2, onda koristimo jednacinu prave koja prolazi kroz jednu tacku, a to ce biti tacka CznewEntryPt., na taj nacin dobijamo presjek prave sa Y osom (oznaceno sa n - odsecak na Yosi prave koja je normalna na Flow1 a prolazi kroz CznewEntryPt), nakon toga racunamo ugao izmedju normale i Y ose da bismo preko pravouglog trougla nastalog izmedju Flow1, Y ose i dijela normale na Flow1, dobili distancu (po normali) od Y ose do tacke presjeka normale sa Flow1orig. Nakon toga racunamo distancu od CznewEntryPt do Y ose (po normali) i sabiramo sa dijelom normale. Zbir nam daje konacno rastojanje izmedju Flow1Cznew i Flow1orig</t>
  </si>
  <si>
    <t>Dist from CznewEntryPt to Flow1orig</t>
  </si>
  <si>
    <t>Dist from CznewExirPt to Flow1orig</t>
  </si>
  <si>
    <t>Ukupna distanca od Flow1CznewEntryPt do Flow1orig</t>
  </si>
  <si>
    <t>Ukupna distanca od Flow1CznewExitPt do Flow1orig</t>
  </si>
  <si>
    <t>Ukupna distanca od Flow2CznewEntryPt do Flow2orig</t>
  </si>
  <si>
    <t>Ukupna distanca od Flow2CznewExitPt do Flow2orig</t>
  </si>
  <si>
    <t>CWC radius + 20 NM safety buffer</t>
  </si>
  <si>
    <t>Flow 1 position</t>
  </si>
  <si>
    <t>Flow 2 position</t>
  </si>
  <si>
    <t>Intersection angle (θ ϵ (0,90))</t>
  </si>
  <si>
    <t>Buffer coefficient</t>
  </si>
  <si>
    <t>New Intersection Angle θnew</t>
  </si>
  <si>
    <t>Buffer coefficient of CZnew</t>
  </si>
  <si>
    <t>CZ radius for θ</t>
  </si>
  <si>
    <t>CZ radius for θopt</t>
  </si>
  <si>
    <t>Check if CZopt is solution</t>
  </si>
  <si>
    <t>Input Values for Original Flows Intersection</t>
  </si>
  <si>
    <t>Output Values for Original Flows Intersection</t>
  </si>
  <si>
    <t xml:space="preserve">Input Values for Relocated Flows Intersection </t>
  </si>
  <si>
    <t xml:space="preserve">Output Values for Relocated Flows Intersection </t>
  </si>
  <si>
    <t>Check if CZnew can be tangent CWC</t>
  </si>
  <si>
    <t>CZnew area [Nm²]</t>
  </si>
  <si>
    <t>CZopt area [Nm²]</t>
  </si>
  <si>
    <t>CZnew is larger than CZopt for [Nm²]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</si>
</sst>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"/>
    <numFmt numFmtId="165" formatCode="0.000"/>
    <numFmt numFmtId="166" formatCode="0.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18"/>
      <color theme="1"/>
      <name val="Calibri"/>
      <family val="2"/>
    </font>
    <font>
      <b/>
      <sz val="16"/>
      <color theme="1"/>
      <name val="Times New Roman"/>
      <family val="1"/>
    </font>
    <font>
      <b/>
      <sz val="16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9.9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1"/>
      <name val="Calibri"/>
      <family val="2"/>
    </font>
    <font>
      <b/>
      <sz val="14"/>
      <color theme="1"/>
      <name val="Times New Roman"/>
      <family val="1"/>
    </font>
    <font>
      <b/>
      <sz val="18"/>
      <name val="Calibri"/>
      <family val="2"/>
    </font>
    <font>
      <b/>
      <sz val="18"/>
      <color theme="1"/>
      <name val="Times New Roman"/>
      <family val="1"/>
    </font>
    <font>
      <b/>
      <sz val="14"/>
      <name val="Calibri"/>
      <family val="2"/>
      <scheme val="minor"/>
    </font>
    <font>
      <b/>
      <sz val="9.6"/>
      <color theme="1"/>
      <name val="Times New Roman"/>
      <family val="1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color theme="1"/>
      <name val="Calibri"/>
      <family val="2"/>
    </font>
    <font>
      <b/>
      <sz val="16"/>
      <color theme="0"/>
      <name val="Calibri"/>
      <family val="2"/>
    </font>
    <font>
      <sz val="11"/>
      <color theme="0"/>
      <name val="Calibri"/>
      <family val="2"/>
      <scheme val="minor"/>
    </font>
    <font>
      <b/>
      <sz val="2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0"/>
      <name val="Times New Roman"/>
      <family val="1"/>
    </font>
    <font>
      <b/>
      <sz val="18"/>
      <color theme="0"/>
      <name val="Calibri"/>
      <family val="2"/>
      <scheme val="minor"/>
    </font>
    <font>
      <b/>
      <sz val="18"/>
      <color theme="0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</font>
    <font>
      <b/>
      <sz val="36"/>
      <color theme="1"/>
      <name val="Calibri"/>
      <family val="2"/>
      <scheme val="minor"/>
    </font>
    <font>
      <sz val="11"/>
      <color theme="1" tint="0.1499984740745262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</fills>
  <borders count="113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theme="0"/>
      </right>
      <top style="thick">
        <color indexed="64"/>
      </top>
      <bottom/>
      <diagonal/>
    </border>
    <border>
      <left/>
      <right style="thick">
        <color theme="0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n">
        <color theme="0"/>
      </bottom>
      <diagonal/>
    </border>
    <border>
      <left style="thick">
        <color indexed="64"/>
      </left>
      <right style="medium">
        <color indexed="64"/>
      </right>
      <top style="thin">
        <color theme="0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/>
      </bottom>
      <diagonal/>
    </border>
    <border>
      <left/>
      <right style="medium">
        <color indexed="64"/>
      </right>
      <top style="medium">
        <color indexed="64"/>
      </top>
      <bottom style="thin">
        <color theme="4"/>
      </bottom>
      <diagonal/>
    </border>
    <border>
      <left style="medium">
        <color indexed="64"/>
      </left>
      <right/>
      <top style="thin">
        <color theme="4"/>
      </top>
      <bottom/>
      <diagonal/>
    </border>
    <border>
      <left/>
      <right style="medium">
        <color indexed="64"/>
      </right>
      <top style="thin">
        <color theme="4"/>
      </top>
      <bottom/>
      <diagonal/>
    </border>
    <border>
      <left style="medium">
        <color indexed="64"/>
      </left>
      <right/>
      <top style="thin">
        <color theme="4"/>
      </top>
      <bottom style="medium">
        <color indexed="64"/>
      </bottom>
      <diagonal/>
    </border>
    <border>
      <left/>
      <right style="medium">
        <color indexed="64"/>
      </right>
      <top style="thin">
        <color theme="4"/>
      </top>
      <bottom style="medium">
        <color indexed="64"/>
      </bottom>
      <diagonal/>
    </border>
  </borders>
  <cellStyleXfs count="1">
    <xf numFmtId="0" fontId="0" fillId="0" borderId="0"/>
  </cellStyleXfs>
  <cellXfs count="654">
    <xf numFmtId="0" fontId="0" fillId="0" borderId="0" xfId="0"/>
    <xf numFmtId="0" fontId="0" fillId="0" borderId="0" xfId="0" applyAlignment="1"/>
    <xf numFmtId="0" fontId="0" fillId="0" borderId="8" xfId="0" applyBorder="1" applyAlignment="1"/>
    <xf numFmtId="0" fontId="0" fillId="0" borderId="11" xfId="0" applyBorder="1" applyAlignment="1"/>
    <xf numFmtId="0" fontId="0" fillId="0" borderId="14" xfId="0" applyBorder="1"/>
    <xf numFmtId="0" fontId="2" fillId="0" borderId="15" xfId="0" applyFont="1" applyBorder="1" applyAlignment="1">
      <alignment horizontal="center"/>
    </xf>
    <xf numFmtId="0" fontId="0" fillId="0" borderId="20" xfId="0" applyBorder="1" applyAlignment="1"/>
    <xf numFmtId="0" fontId="0" fillId="5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22" xfId="0" applyBorder="1"/>
    <xf numFmtId="0" fontId="0" fillId="0" borderId="17" xfId="0" applyBorder="1"/>
    <xf numFmtId="0" fontId="0" fillId="6" borderId="21" xfId="0" applyFill="1" applyBorder="1" applyAlignment="1">
      <alignment horizontal="right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4" xfId="0" applyFill="1" applyBorder="1"/>
    <xf numFmtId="0" fontId="0" fillId="7" borderId="21" xfId="0" applyFill="1" applyBorder="1" applyAlignment="1">
      <alignment horizontal="right"/>
    </xf>
    <xf numFmtId="0" fontId="0" fillId="7" borderId="22" xfId="0" applyFill="1" applyBorder="1" applyAlignment="1">
      <alignment horizontal="center"/>
    </xf>
    <xf numFmtId="0" fontId="0" fillId="7" borderId="22" xfId="0" applyFill="1" applyBorder="1"/>
    <xf numFmtId="0" fontId="0" fillId="7" borderId="24" xfId="0" applyFill="1" applyBorder="1"/>
    <xf numFmtId="0" fontId="0" fillId="7" borderId="17" xfId="0" applyFill="1" applyBorder="1"/>
    <xf numFmtId="0" fontId="0" fillId="8" borderId="17" xfId="0" applyFill="1" applyBorder="1"/>
    <xf numFmtId="0" fontId="0" fillId="5" borderId="17" xfId="0" applyFill="1" applyBorder="1"/>
    <xf numFmtId="0" fontId="0" fillId="9" borderId="22" xfId="0" applyFill="1" applyBorder="1"/>
    <xf numFmtId="0" fontId="0" fillId="9" borderId="22" xfId="0" applyFill="1" applyBorder="1" applyAlignment="1">
      <alignment horizontal="center"/>
    </xf>
    <xf numFmtId="0" fontId="0" fillId="9" borderId="23" xfId="0" applyFill="1" applyBorder="1"/>
    <xf numFmtId="0" fontId="0" fillId="9" borderId="17" xfId="0" applyFill="1" applyBorder="1"/>
    <xf numFmtId="0" fontId="0" fillId="9" borderId="25" xfId="0" applyFill="1" applyBorder="1" applyAlignment="1">
      <alignment horizontal="left"/>
    </xf>
    <xf numFmtId="0" fontId="0" fillId="6" borderId="17" xfId="0" applyFill="1" applyBorder="1" applyAlignment="1">
      <alignment horizontal="center"/>
    </xf>
    <xf numFmtId="0" fontId="0" fillId="5" borderId="22" xfId="0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5" xfId="0" applyFill="1" applyBorder="1" applyAlignment="1">
      <alignment horizontal="left"/>
    </xf>
    <xf numFmtId="0" fontId="0" fillId="0" borderId="26" xfId="0" applyBorder="1"/>
    <xf numFmtId="0" fontId="2" fillId="0" borderId="27" xfId="0" applyFont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17" xfId="0" applyFill="1" applyBorder="1" applyAlignment="1">
      <alignment horizontal="center"/>
    </xf>
    <xf numFmtId="0" fontId="0" fillId="0" borderId="4" xfId="0" applyBorder="1" applyAlignment="1"/>
    <xf numFmtId="0" fontId="0" fillId="2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7" borderId="0" xfId="0" applyFill="1"/>
    <xf numFmtId="0" fontId="0" fillId="9" borderId="0" xfId="0" applyFill="1"/>
    <xf numFmtId="0" fontId="0" fillId="9" borderId="0" xfId="0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5" borderId="0" xfId="0" applyFill="1" applyAlignment="1">
      <alignment horizontal="left"/>
    </xf>
    <xf numFmtId="0" fontId="0" fillId="0" borderId="0" xfId="0" applyFill="1"/>
    <xf numFmtId="0" fontId="2" fillId="5" borderId="21" xfId="0" applyFont="1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4" xfId="0" applyFill="1" applyBorder="1"/>
    <xf numFmtId="0" fontId="0" fillId="5" borderId="25" xfId="0" applyFill="1" applyBorder="1"/>
    <xf numFmtId="0" fontId="0" fillId="4" borderId="21" xfId="0" applyFill="1" applyBorder="1"/>
    <xf numFmtId="0" fontId="0" fillId="4" borderId="22" xfId="0" applyFill="1" applyBorder="1"/>
    <xf numFmtId="0" fontId="0" fillId="4" borderId="23" xfId="0" applyFill="1" applyBorder="1"/>
    <xf numFmtId="0" fontId="0" fillId="4" borderId="31" xfId="0" applyFill="1" applyBorder="1"/>
    <xf numFmtId="0" fontId="0" fillId="4" borderId="0" xfId="0" applyFill="1" applyBorder="1"/>
    <xf numFmtId="0" fontId="0" fillId="4" borderId="32" xfId="0" applyFill="1" applyBorder="1"/>
    <xf numFmtId="0" fontId="0" fillId="4" borderId="24" xfId="0" applyFill="1" applyBorder="1"/>
    <xf numFmtId="0" fontId="0" fillId="4" borderId="17" xfId="0" applyFill="1" applyBorder="1"/>
    <xf numFmtId="0" fontId="0" fillId="4" borderId="25" xfId="0" applyFill="1" applyBorder="1"/>
    <xf numFmtId="0" fontId="0" fillId="4" borderId="40" xfId="0" applyFill="1" applyBorder="1"/>
    <xf numFmtId="0" fontId="0" fillId="4" borderId="41" xfId="0" applyFill="1" applyBorder="1"/>
    <xf numFmtId="0" fontId="0" fillId="10" borderId="21" xfId="0" applyFill="1" applyBorder="1" applyAlignment="1">
      <alignment horizontal="right"/>
    </xf>
    <xf numFmtId="0" fontId="0" fillId="10" borderId="22" xfId="0" applyFill="1" applyBorder="1" applyAlignment="1">
      <alignment horizontal="center"/>
    </xf>
    <xf numFmtId="0" fontId="0" fillId="11" borderId="31" xfId="0" applyFill="1" applyBorder="1"/>
    <xf numFmtId="0" fontId="0" fillId="11" borderId="0" xfId="0" applyFill="1" applyBorder="1"/>
    <xf numFmtId="0" fontId="0" fillId="11" borderId="0" xfId="0" applyFill="1" applyBorder="1" applyAlignment="1">
      <alignment horizontal="center"/>
    </xf>
    <xf numFmtId="0" fontId="0" fillId="11" borderId="24" xfId="0" applyFill="1" applyBorder="1"/>
    <xf numFmtId="0" fontId="0" fillId="11" borderId="17" xfId="0" applyFill="1" applyBorder="1"/>
    <xf numFmtId="0" fontId="0" fillId="12" borderId="31" xfId="0" applyFill="1" applyBorder="1"/>
    <xf numFmtId="0" fontId="0" fillId="12" borderId="0" xfId="0" applyFill="1" applyBorder="1" applyAlignment="1">
      <alignment horizontal="right"/>
    </xf>
    <xf numFmtId="0" fontId="0" fillId="12" borderId="32" xfId="0" applyFill="1" applyBorder="1"/>
    <xf numFmtId="0" fontId="0" fillId="12" borderId="0" xfId="0" applyFill="1" applyBorder="1"/>
    <xf numFmtId="0" fontId="0" fillId="12" borderId="0" xfId="0" applyFill="1" applyBorder="1" applyAlignment="1">
      <alignment horizontal="center"/>
    </xf>
    <xf numFmtId="0" fontId="0" fillId="12" borderId="32" xfId="0" applyFill="1" applyBorder="1" applyAlignment="1">
      <alignment horizontal="center"/>
    </xf>
    <xf numFmtId="0" fontId="0" fillId="12" borderId="24" xfId="0" applyFill="1" applyBorder="1"/>
    <xf numFmtId="0" fontId="0" fillId="12" borderId="17" xfId="0" applyFill="1" applyBorder="1"/>
    <xf numFmtId="0" fontId="0" fillId="12" borderId="25" xfId="0" applyFill="1" applyBorder="1"/>
    <xf numFmtId="0" fontId="0" fillId="10" borderId="22" xfId="0" applyFill="1" applyBorder="1"/>
    <xf numFmtId="0" fontId="0" fillId="3" borderId="31" xfId="0" applyFill="1" applyBorder="1"/>
    <xf numFmtId="0" fontId="0" fillId="3" borderId="0" xfId="0" applyFill="1" applyBorder="1" applyAlignment="1">
      <alignment horizontal="right"/>
    </xf>
    <xf numFmtId="0" fontId="0" fillId="3" borderId="32" xfId="0" applyFill="1" applyBorder="1"/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0" fillId="3" borderId="24" xfId="0" applyFill="1" applyBorder="1"/>
    <xf numFmtId="0" fontId="0" fillId="3" borderId="17" xfId="0" applyFill="1" applyBorder="1"/>
    <xf numFmtId="0" fontId="0" fillId="3" borderId="25" xfId="0" applyFill="1" applyBorder="1"/>
    <xf numFmtId="0" fontId="2" fillId="13" borderId="27" xfId="0" applyFont="1" applyFill="1" applyBorder="1" applyAlignment="1">
      <alignment horizontal="center"/>
    </xf>
    <xf numFmtId="0" fontId="0" fillId="13" borderId="26" xfId="0" applyFill="1" applyBorder="1"/>
    <xf numFmtId="0" fontId="0" fillId="2" borderId="28" xfId="0" applyFill="1" applyBorder="1" applyAlignment="1">
      <alignment horizontal="center"/>
    </xf>
    <xf numFmtId="0" fontId="0" fillId="0" borderId="0" xfId="0" applyBorder="1"/>
    <xf numFmtId="0" fontId="0" fillId="8" borderId="15" xfId="0" applyFill="1" applyBorder="1"/>
    <xf numFmtId="0" fontId="0" fillId="4" borderId="42" xfId="0" applyFill="1" applyBorder="1"/>
    <xf numFmtId="0" fontId="0" fillId="4" borderId="1" xfId="0" applyFill="1" applyBorder="1" applyAlignment="1"/>
    <xf numFmtId="0" fontId="0" fillId="4" borderId="3" xfId="0" applyFill="1" applyBorder="1" applyAlignment="1"/>
    <xf numFmtId="0" fontId="0" fillId="4" borderId="4" xfId="0" applyFill="1" applyBorder="1"/>
    <xf numFmtId="0" fontId="0" fillId="4" borderId="5" xfId="0" applyFill="1" applyBorder="1"/>
    <xf numFmtId="0" fontId="0" fillId="4" borderId="48" xfId="0" applyFill="1" applyBorder="1"/>
    <xf numFmtId="0" fontId="0" fillId="4" borderId="49" xfId="0" applyFill="1" applyBorder="1" applyAlignment="1"/>
    <xf numFmtId="0" fontId="0" fillId="4" borderId="50" xfId="0" applyFill="1" applyBorder="1"/>
    <xf numFmtId="0" fontId="0" fillId="14" borderId="31" xfId="0" applyFill="1" applyBorder="1"/>
    <xf numFmtId="0" fontId="0" fillId="14" borderId="0" xfId="0" applyFill="1" applyBorder="1" applyAlignment="1">
      <alignment horizontal="right"/>
    </xf>
    <xf numFmtId="0" fontId="0" fillId="14" borderId="32" xfId="0" applyFill="1" applyBorder="1"/>
    <xf numFmtId="0" fontId="0" fillId="14" borderId="0" xfId="0" applyFill="1" applyBorder="1"/>
    <xf numFmtId="0" fontId="0" fillId="14" borderId="0" xfId="0" applyFill="1" applyBorder="1" applyAlignment="1">
      <alignment horizontal="center"/>
    </xf>
    <xf numFmtId="0" fontId="0" fillId="14" borderId="32" xfId="0" applyFill="1" applyBorder="1" applyAlignment="1">
      <alignment horizontal="center"/>
    </xf>
    <xf numFmtId="0" fontId="0" fillId="14" borderId="24" xfId="0" applyFill="1" applyBorder="1"/>
    <xf numFmtId="0" fontId="0" fillId="14" borderId="21" xfId="0" applyFill="1" applyBorder="1"/>
    <xf numFmtId="0" fontId="0" fillId="14" borderId="23" xfId="0" applyFill="1" applyBorder="1"/>
    <xf numFmtId="0" fontId="0" fillId="14" borderId="17" xfId="0" applyFill="1" applyBorder="1"/>
    <xf numFmtId="0" fontId="0" fillId="14" borderId="40" xfId="0" applyFill="1" applyBorder="1"/>
    <xf numFmtId="0" fontId="0" fillId="14" borderId="41" xfId="0" applyFill="1" applyBorder="1"/>
    <xf numFmtId="165" fontId="0" fillId="14" borderId="26" xfId="0" applyNumberFormat="1" applyFill="1" applyBorder="1"/>
    <xf numFmtId="0" fontId="0" fillId="14" borderId="28" xfId="0" applyFill="1" applyBorder="1"/>
    <xf numFmtId="0" fontId="0" fillId="14" borderId="25" xfId="0" applyFill="1" applyBorder="1"/>
    <xf numFmtId="0" fontId="0" fillId="0" borderId="0" xfId="0" applyBorder="1" applyAlignment="1"/>
    <xf numFmtId="0" fontId="0" fillId="6" borderId="22" xfId="0" applyFill="1" applyBorder="1" applyAlignment="1">
      <alignment horizontal="right"/>
    </xf>
    <xf numFmtId="0" fontId="0" fillId="6" borderId="23" xfId="0" applyFill="1" applyBorder="1"/>
    <xf numFmtId="0" fontId="0" fillId="6" borderId="17" xfId="0" applyFill="1" applyBorder="1"/>
    <xf numFmtId="0" fontId="0" fillId="6" borderId="25" xfId="0" applyFill="1" applyBorder="1" applyAlignment="1">
      <alignment horizontal="left"/>
    </xf>
    <xf numFmtId="0" fontId="0" fillId="5" borderId="21" xfId="0" applyFill="1" applyBorder="1" applyAlignment="1">
      <alignment horizontal="right"/>
    </xf>
    <xf numFmtId="0" fontId="0" fillId="15" borderId="21" xfId="0" applyFill="1" applyBorder="1" applyAlignment="1">
      <alignment horizontal="right"/>
    </xf>
    <xf numFmtId="0" fontId="0" fillId="15" borderId="22" xfId="0" applyFill="1" applyBorder="1" applyAlignment="1">
      <alignment horizontal="center"/>
    </xf>
    <xf numFmtId="0" fontId="0" fillId="15" borderId="22" xfId="0" applyFill="1" applyBorder="1"/>
    <xf numFmtId="0" fontId="0" fillId="15" borderId="31" xfId="0" applyFill="1" applyBorder="1"/>
    <xf numFmtId="0" fontId="0" fillId="15" borderId="0" xfId="0" applyFill="1" applyBorder="1"/>
    <xf numFmtId="0" fontId="0" fillId="15" borderId="0" xfId="0" applyFill="1" applyBorder="1" applyAlignment="1">
      <alignment horizontal="center"/>
    </xf>
    <xf numFmtId="0" fontId="0" fillId="15" borderId="24" xfId="0" applyFill="1" applyBorder="1"/>
    <xf numFmtId="0" fontId="0" fillId="15" borderId="17" xfId="0" applyFill="1" applyBorder="1"/>
    <xf numFmtId="0" fontId="0" fillId="16" borderId="17" xfId="0" applyFill="1" applyBorder="1" applyAlignment="1">
      <alignment horizontal="center"/>
    </xf>
    <xf numFmtId="0" fontId="0" fillId="0" borderId="15" xfId="0" applyBorder="1"/>
    <xf numFmtId="0" fontId="0" fillId="0" borderId="21" xfId="0" applyBorder="1"/>
    <xf numFmtId="0" fontId="0" fillId="0" borderId="23" xfId="0" applyBorder="1"/>
    <xf numFmtId="0" fontId="0" fillId="0" borderId="31" xfId="0" applyBorder="1"/>
    <xf numFmtId="0" fontId="0" fillId="0" borderId="32" xfId="0" applyBorder="1"/>
    <xf numFmtId="0" fontId="0" fillId="0" borderId="24" xfId="0" applyBorder="1"/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0" borderId="40" xfId="0" applyBorder="1"/>
    <xf numFmtId="0" fontId="0" fillId="0" borderId="41" xfId="0" applyBorder="1"/>
    <xf numFmtId="0" fontId="0" fillId="9" borderId="32" xfId="0" applyFill="1" applyBorder="1"/>
    <xf numFmtId="0" fontId="0" fillId="9" borderId="21" xfId="0" applyFill="1" applyBorder="1"/>
    <xf numFmtId="0" fontId="0" fillId="9" borderId="31" xfId="0" applyFill="1" applyBorder="1"/>
    <xf numFmtId="0" fontId="0" fillId="9" borderId="40" xfId="0" applyFill="1" applyBorder="1"/>
    <xf numFmtId="0" fontId="0" fillId="9" borderId="41" xfId="0" applyFill="1" applyBorder="1"/>
    <xf numFmtId="0" fontId="0" fillId="15" borderId="32" xfId="0" applyFill="1" applyBorder="1"/>
    <xf numFmtId="0" fontId="0" fillId="15" borderId="25" xfId="0" applyFill="1" applyBorder="1"/>
    <xf numFmtId="0" fontId="0" fillId="0" borderId="0" xfId="0" applyFill="1" applyBorder="1"/>
    <xf numFmtId="0" fontId="8" fillId="15" borderId="26" xfId="0" applyFont="1" applyFill="1" applyBorder="1" applyAlignment="1">
      <alignment horizontal="center"/>
    </xf>
    <xf numFmtId="0" fontId="0" fillId="9" borderId="0" xfId="0" applyFill="1" applyBorder="1"/>
    <xf numFmtId="0" fontId="0" fillId="9" borderId="0" xfId="0" applyFill="1" applyBorder="1" applyAlignment="1">
      <alignment horizontal="left"/>
    </xf>
    <xf numFmtId="0" fontId="0" fillId="5" borderId="40" xfId="0" applyFill="1" applyBorder="1"/>
    <xf numFmtId="0" fontId="1" fillId="0" borderId="22" xfId="0" applyFont="1" applyFill="1" applyBorder="1" applyAlignment="1"/>
    <xf numFmtId="0" fontId="0" fillId="13" borderId="0" xfId="0" applyFill="1" applyBorder="1"/>
    <xf numFmtId="0" fontId="0" fillId="5" borderId="0" xfId="0" applyFill="1" applyBorder="1"/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13" borderId="32" xfId="0" applyFill="1" applyBorder="1"/>
    <xf numFmtId="0" fontId="0" fillId="0" borderId="0" xfId="0" applyBorder="1" applyAlignment="1">
      <alignment horizontal="right"/>
    </xf>
    <xf numFmtId="0" fontId="0" fillId="9" borderId="24" xfId="0" applyFill="1" applyBorder="1"/>
    <xf numFmtId="0" fontId="0" fillId="9" borderId="32" xfId="0" applyFill="1" applyBorder="1" applyAlignment="1">
      <alignment horizontal="left"/>
    </xf>
    <xf numFmtId="0" fontId="0" fillId="6" borderId="31" xfId="0" applyFill="1" applyBorder="1"/>
    <xf numFmtId="0" fontId="0" fillId="6" borderId="32" xfId="0" applyFill="1" applyBorder="1" applyAlignment="1">
      <alignment horizontal="left"/>
    </xf>
    <xf numFmtId="0" fontId="10" fillId="6" borderId="42" xfId="0" applyFont="1" applyFill="1" applyBorder="1" applyAlignment="1"/>
    <xf numFmtId="0" fontId="1" fillId="0" borderId="0" xfId="0" applyFont="1" applyBorder="1"/>
    <xf numFmtId="0" fontId="11" fillId="0" borderId="0" xfId="0" applyFont="1" applyBorder="1"/>
    <xf numFmtId="0" fontId="0" fillId="9" borderId="0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17" xfId="0" applyBorder="1" applyAlignment="1"/>
    <xf numFmtId="0" fontId="16" fillId="15" borderId="26" xfId="0" applyFont="1" applyFill="1" applyBorder="1" applyAlignment="1">
      <alignment horizontal="center" vertical="center"/>
    </xf>
    <xf numFmtId="0" fontId="17" fillId="15" borderId="27" xfId="0" applyFont="1" applyFill="1" applyBorder="1" applyAlignment="1">
      <alignment horizontal="center"/>
    </xf>
    <xf numFmtId="0" fontId="18" fillId="15" borderId="28" xfId="0" applyFont="1" applyFill="1" applyBorder="1"/>
    <xf numFmtId="166" fontId="10" fillId="15" borderId="28" xfId="0" applyNumberFormat="1" applyFont="1" applyFill="1" applyBorder="1" applyAlignment="1">
      <alignment horizontal="center"/>
    </xf>
    <xf numFmtId="0" fontId="0" fillId="0" borderId="4" xfId="0" applyBorder="1"/>
    <xf numFmtId="0" fontId="0" fillId="0" borderId="16" xfId="0" applyBorder="1"/>
    <xf numFmtId="0" fontId="0" fillId="0" borderId="22" xfId="0" applyBorder="1" applyAlignment="1"/>
    <xf numFmtId="0" fontId="0" fillId="0" borderId="31" xfId="0" applyBorder="1" applyAlignment="1"/>
    <xf numFmtId="0" fontId="0" fillId="0" borderId="0" xfId="0" applyBorder="1" applyAlignment="1">
      <alignment horizontal="center"/>
    </xf>
    <xf numFmtId="0" fontId="0" fillId="0" borderId="3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6" borderId="17" xfId="0" applyFill="1" applyBorder="1" applyAlignment="1">
      <alignment horizontal="left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vertical="center"/>
    </xf>
    <xf numFmtId="0" fontId="11" fillId="7" borderId="13" xfId="0" applyFont="1" applyFill="1" applyBorder="1" applyAlignment="1">
      <alignment horizontal="center" vertical="center"/>
    </xf>
    <xf numFmtId="0" fontId="20" fillId="7" borderId="75" xfId="0" applyFont="1" applyFill="1" applyBorder="1" applyAlignment="1">
      <alignment horizontal="center" vertical="center"/>
    </xf>
    <xf numFmtId="0" fontId="20" fillId="7" borderId="76" xfId="0" applyFont="1" applyFill="1" applyBorder="1" applyAlignment="1">
      <alignment horizontal="center" vertical="center"/>
    </xf>
    <xf numFmtId="0" fontId="20" fillId="7" borderId="77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0" fillId="0" borderId="22" xfId="0" applyFill="1" applyBorder="1"/>
    <xf numFmtId="0" fontId="0" fillId="0" borderId="23" xfId="0" applyFill="1" applyBorder="1"/>
    <xf numFmtId="0" fontId="0" fillId="0" borderId="32" xfId="0" applyFill="1" applyBorder="1"/>
    <xf numFmtId="0" fontId="0" fillId="9" borderId="74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45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43" xfId="0" applyFill="1" applyBorder="1" applyAlignment="1">
      <alignment horizontal="center"/>
    </xf>
    <xf numFmtId="0" fontId="0" fillId="9" borderId="44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Border="1" applyAlignment="1">
      <alignment horizontal="left"/>
    </xf>
    <xf numFmtId="0" fontId="12" fillId="0" borderId="0" xfId="0" applyFont="1" applyFill="1" applyBorder="1" applyAlignment="1">
      <alignment wrapText="1"/>
    </xf>
    <xf numFmtId="0" fontId="22" fillId="7" borderId="90" xfId="0" applyFont="1" applyFill="1" applyBorder="1" applyAlignment="1">
      <alignment horizontal="center" vertical="center"/>
    </xf>
    <xf numFmtId="0" fontId="26" fillId="17" borderId="31" xfId="0" applyFont="1" applyFill="1" applyBorder="1"/>
    <xf numFmtId="0" fontId="26" fillId="17" borderId="0" xfId="0" applyFont="1" applyFill="1" applyBorder="1" applyAlignment="1">
      <alignment horizontal="right"/>
    </xf>
    <xf numFmtId="0" fontId="26" fillId="17" borderId="32" xfId="0" applyFont="1" applyFill="1" applyBorder="1"/>
    <xf numFmtId="0" fontId="26" fillId="17" borderId="0" xfId="0" applyFont="1" applyFill="1" applyBorder="1"/>
    <xf numFmtId="0" fontId="26" fillId="17" borderId="0" xfId="0" applyFont="1" applyFill="1" applyBorder="1" applyAlignment="1">
      <alignment horizontal="center"/>
    </xf>
    <xf numFmtId="0" fontId="26" fillId="17" borderId="32" xfId="0" applyFont="1" applyFill="1" applyBorder="1" applyAlignment="1">
      <alignment horizontal="center"/>
    </xf>
    <xf numFmtId="0" fontId="26" fillId="17" borderId="24" xfId="0" applyFont="1" applyFill="1" applyBorder="1"/>
    <xf numFmtId="0" fontId="0" fillId="18" borderId="22" xfId="0" applyFill="1" applyBorder="1"/>
    <xf numFmtId="0" fontId="0" fillId="18" borderId="22" xfId="0" applyFill="1" applyBorder="1" applyAlignment="1">
      <alignment horizontal="center"/>
    </xf>
    <xf numFmtId="0" fontId="0" fillId="18" borderId="23" xfId="0" applyFill="1" applyBorder="1"/>
    <xf numFmtId="0" fontId="0" fillId="18" borderId="17" xfId="0" applyFill="1" applyBorder="1"/>
    <xf numFmtId="0" fontId="0" fillId="18" borderId="0" xfId="0" applyFill="1" applyBorder="1"/>
    <xf numFmtId="0" fontId="0" fillId="18" borderId="17" xfId="0" applyFill="1" applyBorder="1" applyAlignment="1">
      <alignment horizontal="center"/>
    </xf>
    <xf numFmtId="0" fontId="0" fillId="18" borderId="25" xfId="0" applyFill="1" applyBorder="1" applyAlignment="1">
      <alignment horizontal="left"/>
    </xf>
    <xf numFmtId="0" fontId="0" fillId="18" borderId="0" xfId="0" applyFill="1" applyBorder="1" applyAlignment="1">
      <alignment horizontal="center"/>
    </xf>
    <xf numFmtId="0" fontId="0" fillId="18" borderId="0" xfId="0" applyFill="1" applyBorder="1" applyAlignment="1">
      <alignment horizontal="left"/>
    </xf>
    <xf numFmtId="0" fontId="0" fillId="18" borderId="31" xfId="0" applyFill="1" applyBorder="1"/>
    <xf numFmtId="0" fontId="0" fillId="18" borderId="32" xfId="0" applyFill="1" applyBorder="1"/>
    <xf numFmtId="0" fontId="0" fillId="18" borderId="22" xfId="0" applyFill="1" applyBorder="1" applyAlignment="1">
      <alignment horizontal="right"/>
    </xf>
    <xf numFmtId="0" fontId="0" fillId="18" borderId="25" xfId="0" applyFill="1" applyBorder="1" applyAlignment="1">
      <alignment horizontal="center"/>
    </xf>
    <xf numFmtId="0" fontId="0" fillId="19" borderId="31" xfId="0" applyFill="1" applyBorder="1"/>
    <xf numFmtId="0" fontId="0" fillId="19" borderId="0" xfId="0" applyFill="1" applyBorder="1" applyAlignment="1">
      <alignment horizontal="right"/>
    </xf>
    <xf numFmtId="0" fontId="0" fillId="19" borderId="32" xfId="0" applyFill="1" applyBorder="1"/>
    <xf numFmtId="0" fontId="0" fillId="19" borderId="0" xfId="0" applyFill="1" applyBorder="1"/>
    <xf numFmtId="0" fontId="0" fillId="19" borderId="0" xfId="0" applyFill="1" applyBorder="1" applyAlignment="1">
      <alignment horizontal="center"/>
    </xf>
    <xf numFmtId="0" fontId="0" fillId="19" borderId="32" xfId="0" applyFill="1" applyBorder="1" applyAlignment="1">
      <alignment horizontal="center"/>
    </xf>
    <xf numFmtId="0" fontId="0" fillId="19" borderId="24" xfId="0" applyFill="1" applyBorder="1"/>
    <xf numFmtId="0" fontId="0" fillId="19" borderId="22" xfId="0" applyFill="1" applyBorder="1"/>
    <xf numFmtId="0" fontId="0" fillId="19" borderId="22" xfId="0" applyFill="1" applyBorder="1" applyAlignment="1">
      <alignment horizontal="center"/>
    </xf>
    <xf numFmtId="0" fontId="0" fillId="19" borderId="23" xfId="0" applyFill="1" applyBorder="1"/>
    <xf numFmtId="0" fontId="0" fillId="19" borderId="17" xfId="0" applyFill="1" applyBorder="1"/>
    <xf numFmtId="0" fontId="0" fillId="19" borderId="17" xfId="0" applyFill="1" applyBorder="1" applyAlignment="1">
      <alignment horizontal="center"/>
    </xf>
    <xf numFmtId="0" fontId="0" fillId="19" borderId="25" xfId="0" applyFill="1" applyBorder="1" applyAlignment="1">
      <alignment horizontal="left"/>
    </xf>
    <xf numFmtId="0" fontId="0" fillId="19" borderId="0" xfId="0" applyFill="1" applyBorder="1" applyAlignment="1">
      <alignment horizontal="left"/>
    </xf>
    <xf numFmtId="0" fontId="0" fillId="19" borderId="22" xfId="0" applyFill="1" applyBorder="1" applyAlignment="1">
      <alignment horizontal="right"/>
    </xf>
    <xf numFmtId="0" fontId="0" fillId="19" borderId="25" xfId="0" applyFill="1" applyBorder="1" applyAlignment="1">
      <alignment horizontal="center"/>
    </xf>
    <xf numFmtId="0" fontId="26" fillId="20" borderId="22" xfId="0" applyFont="1" applyFill="1" applyBorder="1" applyAlignment="1">
      <alignment horizontal="right"/>
    </xf>
    <xf numFmtId="0" fontId="26" fillId="20" borderId="22" xfId="0" applyFont="1" applyFill="1" applyBorder="1"/>
    <xf numFmtId="0" fontId="26" fillId="20" borderId="23" xfId="0" applyFont="1" applyFill="1" applyBorder="1"/>
    <xf numFmtId="0" fontId="26" fillId="20" borderId="17" xfId="0" applyFont="1" applyFill="1" applyBorder="1"/>
    <xf numFmtId="0" fontId="26" fillId="20" borderId="0" xfId="0" applyFont="1" applyFill="1" applyBorder="1"/>
    <xf numFmtId="0" fontId="26" fillId="20" borderId="17" xfId="0" applyFont="1" applyFill="1" applyBorder="1" applyAlignment="1">
      <alignment horizontal="center"/>
    </xf>
    <xf numFmtId="0" fontId="26" fillId="20" borderId="25" xfId="0" applyFont="1" applyFill="1" applyBorder="1" applyAlignment="1">
      <alignment horizontal="center"/>
    </xf>
    <xf numFmtId="0" fontId="26" fillId="20" borderId="0" xfId="0" applyFont="1" applyFill="1" applyBorder="1" applyAlignment="1">
      <alignment horizontal="center"/>
    </xf>
    <xf numFmtId="0" fontId="26" fillId="20" borderId="0" xfId="0" applyFont="1" applyFill="1" applyBorder="1" applyAlignment="1">
      <alignment horizontal="left"/>
    </xf>
    <xf numFmtId="0" fontId="26" fillId="20" borderId="22" xfId="0" applyFont="1" applyFill="1" applyBorder="1" applyAlignment="1">
      <alignment horizontal="center"/>
    </xf>
    <xf numFmtId="0" fontId="26" fillId="20" borderId="25" xfId="0" applyFont="1" applyFill="1" applyBorder="1" applyAlignment="1">
      <alignment horizontal="left"/>
    </xf>
    <xf numFmtId="0" fontId="26" fillId="20" borderId="31" xfId="0" applyFont="1" applyFill="1" applyBorder="1"/>
    <xf numFmtId="0" fontId="26" fillId="20" borderId="32" xfId="0" applyFont="1" applyFill="1" applyBorder="1"/>
    <xf numFmtId="0" fontId="26" fillId="17" borderId="22" xfId="0" applyFont="1" applyFill="1" applyBorder="1"/>
    <xf numFmtId="0" fontId="26" fillId="17" borderId="22" xfId="0" applyFont="1" applyFill="1" applyBorder="1" applyAlignment="1">
      <alignment horizontal="center"/>
    </xf>
    <xf numFmtId="0" fontId="26" fillId="17" borderId="23" xfId="0" applyFont="1" applyFill="1" applyBorder="1"/>
    <xf numFmtId="0" fontId="26" fillId="17" borderId="17" xfId="0" applyFont="1" applyFill="1" applyBorder="1"/>
    <xf numFmtId="0" fontId="26" fillId="17" borderId="17" xfId="0" applyFont="1" applyFill="1" applyBorder="1" applyAlignment="1">
      <alignment horizontal="center"/>
    </xf>
    <xf numFmtId="0" fontId="26" fillId="17" borderId="25" xfId="0" applyFont="1" applyFill="1" applyBorder="1" applyAlignment="1">
      <alignment horizontal="left"/>
    </xf>
    <xf numFmtId="0" fontId="26" fillId="17" borderId="0" xfId="0" applyFont="1" applyFill="1" applyBorder="1" applyAlignment="1">
      <alignment horizontal="left"/>
    </xf>
    <xf numFmtId="0" fontId="26" fillId="17" borderId="22" xfId="0" applyFont="1" applyFill="1" applyBorder="1" applyAlignment="1">
      <alignment horizontal="right"/>
    </xf>
    <xf numFmtId="0" fontId="26" fillId="17" borderId="25" xfId="0" applyFont="1" applyFill="1" applyBorder="1" applyAlignment="1">
      <alignment horizontal="center"/>
    </xf>
    <xf numFmtId="0" fontId="26" fillId="17" borderId="0" xfId="0" applyFont="1" applyFill="1"/>
    <xf numFmtId="0" fontId="26" fillId="17" borderId="40" xfId="0" applyFont="1" applyFill="1" applyBorder="1"/>
    <xf numFmtId="0" fontId="26" fillId="17" borderId="41" xfId="0" applyFont="1" applyFill="1" applyBorder="1"/>
    <xf numFmtId="0" fontId="0" fillId="9" borderId="17" xfId="0" applyFill="1" applyBorder="1" applyAlignment="1">
      <alignment horizontal="center"/>
    </xf>
    <xf numFmtId="0" fontId="22" fillId="21" borderId="91" xfId="0" applyFont="1" applyFill="1" applyBorder="1" applyAlignment="1">
      <alignment horizontal="center" vertical="center"/>
    </xf>
    <xf numFmtId="0" fontId="22" fillId="21" borderId="92" xfId="0" applyFont="1" applyFill="1" applyBorder="1" applyAlignment="1">
      <alignment horizontal="center" vertical="center"/>
    </xf>
    <xf numFmtId="0" fontId="28" fillId="7" borderId="87" xfId="0" applyFont="1" applyFill="1" applyBorder="1" applyAlignment="1">
      <alignment horizontal="center"/>
    </xf>
    <xf numFmtId="0" fontId="20" fillId="7" borderId="76" xfId="0" applyFont="1" applyFill="1" applyBorder="1" applyAlignment="1">
      <alignment horizontal="center" vertical="center" wrapText="1"/>
    </xf>
    <xf numFmtId="0" fontId="34" fillId="0" borderId="15" xfId="0" applyFont="1" applyBorder="1" applyAlignment="1">
      <alignment horizontal="center" vertical="center"/>
    </xf>
    <xf numFmtId="0" fontId="2" fillId="0" borderId="32" xfId="0" applyFont="1" applyBorder="1"/>
    <xf numFmtId="0" fontId="2" fillId="0" borderId="31" xfId="0" applyFont="1" applyBorder="1"/>
    <xf numFmtId="0" fontId="2" fillId="0" borderId="0" xfId="0" applyFont="1" applyBorder="1"/>
    <xf numFmtId="0" fontId="2" fillId="9" borderId="32" xfId="0" applyFont="1" applyFill="1" applyBorder="1"/>
    <xf numFmtId="0" fontId="0" fillId="9" borderId="25" xfId="0" applyFill="1" applyBorder="1"/>
    <xf numFmtId="0" fontId="2" fillId="0" borderId="0" xfId="0" applyFont="1" applyFill="1" applyBorder="1"/>
    <xf numFmtId="0" fontId="0" fillId="0" borderId="24" xfId="0" applyFill="1" applyBorder="1"/>
    <xf numFmtId="0" fontId="0" fillId="0" borderId="21" xfId="0" applyFill="1" applyBorder="1"/>
    <xf numFmtId="0" fontId="0" fillId="0" borderId="31" xfId="0" applyFill="1" applyBorder="1"/>
    <xf numFmtId="0" fontId="2" fillId="0" borderId="32" xfId="0" applyFont="1" applyFill="1" applyBorder="1"/>
    <xf numFmtId="0" fontId="0" fillId="0" borderId="17" xfId="0" applyFill="1" applyBorder="1"/>
    <xf numFmtId="0" fontId="0" fillId="0" borderId="25" xfId="0" applyFill="1" applyBorder="1"/>
    <xf numFmtId="0" fontId="0" fillId="0" borderId="45" xfId="0" applyBorder="1"/>
    <xf numFmtId="0" fontId="0" fillId="0" borderId="10" xfId="0" applyBorder="1"/>
    <xf numFmtId="0" fontId="0" fillId="0" borderId="102" xfId="0" applyFill="1" applyBorder="1"/>
    <xf numFmtId="0" fontId="0" fillId="0" borderId="103" xfId="0" applyBorder="1"/>
    <xf numFmtId="0" fontId="0" fillId="0" borderId="104" xfId="0" applyBorder="1"/>
    <xf numFmtId="0" fontId="0" fillId="0" borderId="105" xfId="0" applyBorder="1"/>
    <xf numFmtId="0" fontId="0" fillId="0" borderId="35" xfId="0" applyBorder="1"/>
    <xf numFmtId="0" fontId="0" fillId="0" borderId="106" xfId="0" applyBorder="1"/>
    <xf numFmtId="0" fontId="0" fillId="0" borderId="36" xfId="0" applyBorder="1"/>
    <xf numFmtId="0" fontId="0" fillId="0" borderId="28" xfId="0" applyBorder="1"/>
    <xf numFmtId="0" fontId="0" fillId="0" borderId="110" xfId="0" applyFont="1" applyBorder="1" applyAlignment="1">
      <alignment horizontal="left"/>
    </xf>
    <xf numFmtId="0" fontId="0" fillId="0" borderId="112" xfId="0" applyFont="1" applyBorder="1" applyAlignment="1">
      <alignment horizontal="left"/>
    </xf>
    <xf numFmtId="0" fontId="1" fillId="0" borderId="109" xfId="0" applyFont="1" applyBorder="1"/>
    <xf numFmtId="0" fontId="1" fillId="0" borderId="111" xfId="0" applyFont="1" applyBorder="1"/>
    <xf numFmtId="165" fontId="35" fillId="3" borderId="110" xfId="0" applyNumberFormat="1" applyFont="1" applyFill="1" applyBorder="1" applyAlignment="1">
      <alignment horizontal="left"/>
    </xf>
    <xf numFmtId="0" fontId="35" fillId="3" borderId="110" xfId="0" applyFont="1" applyFill="1" applyBorder="1" applyAlignment="1">
      <alignment horizontal="left"/>
    </xf>
    <xf numFmtId="0" fontId="35" fillId="3" borderId="112" xfId="0" applyFont="1" applyFill="1" applyBorder="1" applyAlignment="1">
      <alignment horizontal="left"/>
    </xf>
    <xf numFmtId="165" fontId="35" fillId="3" borderId="112" xfId="0" applyNumberFormat="1" applyFont="1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0" fillId="22" borderId="107" xfId="0" applyFont="1" applyFill="1" applyBorder="1" applyAlignment="1">
      <alignment horizontal="center"/>
    </xf>
    <xf numFmtId="0" fontId="10" fillId="22" borderId="108" xfId="0" applyFont="1" applyFill="1" applyBorder="1" applyAlignment="1">
      <alignment horizont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3" xfId="0" applyFont="1" applyFill="1" applyBorder="1" applyAlignment="1">
      <alignment horizontal="center" vertical="center" wrapText="1"/>
    </xf>
    <xf numFmtId="0" fontId="1" fillId="5" borderId="31" xfId="0" applyFont="1" applyFill="1" applyBorder="1" applyAlignment="1">
      <alignment horizontal="center" vertical="center" wrapText="1"/>
    </xf>
    <xf numFmtId="0" fontId="1" fillId="5" borderId="32" xfId="0" applyFont="1" applyFill="1" applyBorder="1" applyAlignment="1">
      <alignment horizontal="center" vertical="center" wrapText="1"/>
    </xf>
    <xf numFmtId="0" fontId="1" fillId="5" borderId="24" xfId="0" applyFont="1" applyFill="1" applyBorder="1" applyAlignment="1">
      <alignment horizontal="center"/>
    </xf>
    <xf numFmtId="0" fontId="1" fillId="5" borderId="25" xfId="0" applyFont="1" applyFill="1" applyBorder="1" applyAlignment="1">
      <alignment horizontal="center"/>
    </xf>
    <xf numFmtId="0" fontId="1" fillId="9" borderId="21" xfId="0" applyFont="1" applyFill="1" applyBorder="1" applyAlignment="1">
      <alignment horizontal="center" vertical="center"/>
    </xf>
    <xf numFmtId="0" fontId="1" fillId="9" borderId="23" xfId="0" applyFont="1" applyFill="1" applyBorder="1" applyAlignment="1">
      <alignment horizontal="center" vertical="center"/>
    </xf>
    <xf numFmtId="0" fontId="1" fillId="9" borderId="31" xfId="0" applyFont="1" applyFill="1" applyBorder="1" applyAlignment="1">
      <alignment horizontal="center" vertical="center"/>
    </xf>
    <xf numFmtId="0" fontId="1" fillId="9" borderId="32" xfId="0" applyFont="1" applyFill="1" applyBorder="1" applyAlignment="1">
      <alignment horizontal="center" vertical="center"/>
    </xf>
    <xf numFmtId="0" fontId="1" fillId="9" borderId="24" xfId="0" applyFont="1" applyFill="1" applyBorder="1" applyAlignment="1">
      <alignment horizontal="center"/>
    </xf>
    <xf numFmtId="0" fontId="1" fillId="9" borderId="25" xfId="0" applyFont="1" applyFill="1" applyBorder="1" applyAlignment="1">
      <alignment horizontal="center"/>
    </xf>
    <xf numFmtId="0" fontId="1" fillId="6" borderId="21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1" fillId="6" borderId="32" xfId="0" applyFont="1" applyFill="1" applyBorder="1" applyAlignment="1">
      <alignment horizontal="center" vertical="center"/>
    </xf>
    <xf numFmtId="0" fontId="1" fillId="6" borderId="24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0" borderId="3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21" fillId="5" borderId="86" xfId="0" applyFont="1" applyFill="1" applyBorder="1" applyAlignment="1">
      <alignment horizontal="center" vertical="center" wrapText="1"/>
    </xf>
    <xf numFmtId="0" fontId="21" fillId="5" borderId="88" xfId="0" applyFont="1" applyFill="1" applyBorder="1" applyAlignment="1">
      <alignment horizontal="center" vertical="center" wrapText="1"/>
    </xf>
    <xf numFmtId="0" fontId="21" fillId="5" borderId="89" xfId="0" applyFont="1" applyFill="1" applyBorder="1" applyAlignment="1">
      <alignment horizontal="center" vertical="center" wrapText="1"/>
    </xf>
    <xf numFmtId="0" fontId="12" fillId="7" borderId="59" xfId="0" applyFont="1" applyFill="1" applyBorder="1" applyAlignment="1">
      <alignment horizontal="center" vertical="center"/>
    </xf>
    <xf numFmtId="0" fontId="12" fillId="7" borderId="46" xfId="0" applyFont="1" applyFill="1" applyBorder="1" applyAlignment="1">
      <alignment horizontal="center" vertical="center"/>
    </xf>
    <xf numFmtId="0" fontId="12" fillId="7" borderId="60" xfId="0" applyFont="1" applyFill="1" applyBorder="1" applyAlignment="1">
      <alignment horizontal="center" vertical="center"/>
    </xf>
    <xf numFmtId="0" fontId="28" fillId="7" borderId="59" xfId="0" applyFont="1" applyFill="1" applyBorder="1" applyAlignment="1">
      <alignment horizontal="center" vertical="center"/>
    </xf>
    <xf numFmtId="0" fontId="28" fillId="7" borderId="46" xfId="0" applyFont="1" applyFill="1" applyBorder="1" applyAlignment="1">
      <alignment horizontal="center" vertical="center"/>
    </xf>
    <xf numFmtId="0" fontId="28" fillId="7" borderId="6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32" xfId="0" applyFont="1" applyFill="1" applyBorder="1" applyAlignment="1">
      <alignment horizontal="center" vertical="center"/>
    </xf>
    <xf numFmtId="166" fontId="0" fillId="15" borderId="31" xfId="0" applyNumberFormat="1" applyFill="1" applyBorder="1" applyAlignment="1">
      <alignment horizontal="center" vertical="center"/>
    </xf>
    <xf numFmtId="166" fontId="0" fillId="15" borderId="0" xfId="0" applyNumberFormat="1" applyFill="1" applyBorder="1" applyAlignment="1">
      <alignment horizontal="center" vertical="center"/>
    </xf>
    <xf numFmtId="166" fontId="0" fillId="15" borderId="32" xfId="0" applyNumberFormat="1" applyFill="1" applyBorder="1" applyAlignment="1">
      <alignment horizontal="center" vertical="center"/>
    </xf>
    <xf numFmtId="166" fontId="0" fillId="15" borderId="24" xfId="0" applyNumberFormat="1" applyFill="1" applyBorder="1" applyAlignment="1">
      <alignment horizontal="center" vertical="center"/>
    </xf>
    <xf numFmtId="166" fontId="0" fillId="15" borderId="17" xfId="0" applyNumberFormat="1" applyFill="1" applyBorder="1" applyAlignment="1">
      <alignment horizontal="center" vertical="center"/>
    </xf>
    <xf numFmtId="166" fontId="0" fillId="15" borderId="25" xfId="0" applyNumberFormat="1" applyFill="1" applyBorder="1" applyAlignment="1">
      <alignment horizontal="center" vertical="center"/>
    </xf>
    <xf numFmtId="0" fontId="0" fillId="15" borderId="27" xfId="0" applyFill="1" applyBorder="1" applyAlignment="1">
      <alignment horizontal="center" vertical="center"/>
    </xf>
    <xf numFmtId="0" fontId="0" fillId="15" borderId="28" xfId="0" applyFill="1" applyBorder="1" applyAlignment="1">
      <alignment horizontal="center" vertical="center"/>
    </xf>
    <xf numFmtId="0" fontId="1" fillId="15" borderId="21" xfId="0" applyFont="1" applyFill="1" applyBorder="1" applyAlignment="1">
      <alignment horizontal="center" wrapText="1"/>
    </xf>
    <xf numFmtId="0" fontId="1" fillId="15" borderId="22" xfId="0" applyFont="1" applyFill="1" applyBorder="1" applyAlignment="1">
      <alignment horizontal="center" wrapText="1"/>
    </xf>
    <xf numFmtId="0" fontId="1" fillId="15" borderId="23" xfId="0" applyFont="1" applyFill="1" applyBorder="1" applyAlignment="1">
      <alignment horizontal="center" wrapText="1"/>
    </xf>
    <xf numFmtId="0" fontId="1" fillId="15" borderId="31" xfId="0" applyFont="1" applyFill="1" applyBorder="1" applyAlignment="1">
      <alignment horizontal="center" wrapText="1"/>
    </xf>
    <xf numFmtId="0" fontId="1" fillId="15" borderId="0" xfId="0" applyFont="1" applyFill="1" applyBorder="1" applyAlignment="1">
      <alignment horizontal="center" wrapText="1"/>
    </xf>
    <xf numFmtId="0" fontId="1" fillId="15" borderId="32" xfId="0" applyFont="1" applyFill="1" applyBorder="1" applyAlignment="1">
      <alignment horizontal="center" wrapText="1"/>
    </xf>
    <xf numFmtId="0" fontId="0" fillId="15" borderId="24" xfId="0" applyFill="1" applyBorder="1" applyAlignment="1">
      <alignment horizontal="center"/>
    </xf>
    <xf numFmtId="0" fontId="0" fillId="15" borderId="17" xfId="0" applyFill="1" applyBorder="1" applyAlignment="1">
      <alignment horizontal="center"/>
    </xf>
    <xf numFmtId="0" fontId="0" fillId="15" borderId="25" xfId="0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21" fillId="20" borderId="17" xfId="0" applyFont="1" applyFill="1" applyBorder="1" applyAlignment="1">
      <alignment horizontal="center"/>
    </xf>
    <xf numFmtId="0" fontId="11" fillId="9" borderId="17" xfId="0" applyFont="1" applyFill="1" applyBorder="1" applyAlignment="1">
      <alignment horizontal="center"/>
    </xf>
    <xf numFmtId="0" fontId="6" fillId="15" borderId="21" xfId="0" applyFont="1" applyFill="1" applyBorder="1" applyAlignment="1">
      <alignment horizontal="left"/>
    </xf>
    <xf numFmtId="0" fontId="5" fillId="15" borderId="22" xfId="0" applyFont="1" applyFill="1" applyBorder="1" applyAlignment="1">
      <alignment horizontal="left"/>
    </xf>
    <xf numFmtId="0" fontId="5" fillId="15" borderId="23" xfId="0" applyFont="1" applyFill="1" applyBorder="1" applyAlignment="1">
      <alignment horizontal="left"/>
    </xf>
    <xf numFmtId="0" fontId="22" fillId="7" borderId="93" xfId="0" applyFont="1" applyFill="1" applyBorder="1" applyAlignment="1">
      <alignment horizontal="center" vertical="center"/>
    </xf>
    <xf numFmtId="0" fontId="22" fillId="7" borderId="94" xfId="0" applyFont="1" applyFill="1" applyBorder="1" applyAlignment="1">
      <alignment horizontal="center" vertical="center"/>
    </xf>
    <xf numFmtId="0" fontId="23" fillId="7" borderId="85" xfId="0" applyFont="1" applyFill="1" applyBorder="1" applyAlignment="1">
      <alignment horizontal="center" vertical="center"/>
    </xf>
    <xf numFmtId="0" fontId="23" fillId="7" borderId="25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0" fontId="20" fillId="7" borderId="56" xfId="0" applyFont="1" applyFill="1" applyBorder="1" applyAlignment="1">
      <alignment horizontal="center" vertical="center" wrapText="1"/>
    </xf>
    <xf numFmtId="0" fontId="20" fillId="7" borderId="57" xfId="0" applyFont="1" applyFill="1" applyBorder="1" applyAlignment="1">
      <alignment horizontal="center" vertical="center" wrapText="1"/>
    </xf>
    <xf numFmtId="0" fontId="20" fillId="7" borderId="58" xfId="0" applyFont="1" applyFill="1" applyBorder="1" applyAlignment="1">
      <alignment horizontal="center" vertical="center" wrapText="1"/>
    </xf>
    <xf numFmtId="0" fontId="20" fillId="7" borderId="59" xfId="0" applyFont="1" applyFill="1" applyBorder="1" applyAlignment="1">
      <alignment horizontal="center" vertical="center" wrapText="1"/>
    </xf>
    <xf numFmtId="0" fontId="20" fillId="7" borderId="46" xfId="0" applyFont="1" applyFill="1" applyBorder="1" applyAlignment="1">
      <alignment horizontal="center" vertical="center" wrapText="1"/>
    </xf>
    <xf numFmtId="0" fontId="20" fillId="7" borderId="60" xfId="0" applyFont="1" applyFill="1" applyBorder="1" applyAlignment="1">
      <alignment horizontal="center" vertical="center" wrapText="1"/>
    </xf>
    <xf numFmtId="0" fontId="28" fillId="7" borderId="59" xfId="0" applyFont="1" applyFill="1" applyBorder="1" applyAlignment="1">
      <alignment horizontal="center"/>
    </xf>
    <xf numFmtId="0" fontId="28" fillId="7" borderId="46" xfId="0" applyFont="1" applyFill="1" applyBorder="1" applyAlignment="1">
      <alignment horizontal="center"/>
    </xf>
    <xf numFmtId="0" fontId="28" fillId="7" borderId="60" xfId="0" applyFont="1" applyFill="1" applyBorder="1" applyAlignment="1">
      <alignment horizontal="center"/>
    </xf>
    <xf numFmtId="0" fontId="27" fillId="7" borderId="59" xfId="0" applyFont="1" applyFill="1" applyBorder="1" applyAlignment="1">
      <alignment horizontal="center" vertical="center" wrapText="1"/>
    </xf>
    <xf numFmtId="0" fontId="27" fillId="7" borderId="46" xfId="0" applyFont="1" applyFill="1" applyBorder="1" applyAlignment="1">
      <alignment horizontal="center" vertical="center" wrapText="1"/>
    </xf>
    <xf numFmtId="0" fontId="27" fillId="7" borderId="60" xfId="0" applyFont="1" applyFill="1" applyBorder="1" applyAlignment="1">
      <alignment horizontal="center" vertical="center" wrapText="1"/>
    </xf>
    <xf numFmtId="0" fontId="12" fillId="7" borderId="65" xfId="0" applyFont="1" applyFill="1" applyBorder="1" applyAlignment="1">
      <alignment horizontal="center"/>
    </xf>
    <xf numFmtId="0" fontId="12" fillId="7" borderId="66" xfId="0" applyFont="1" applyFill="1" applyBorder="1" applyAlignment="1">
      <alignment horizontal="center"/>
    </xf>
    <xf numFmtId="0" fontId="12" fillId="7" borderId="67" xfId="0" applyFont="1" applyFill="1" applyBorder="1" applyAlignment="1">
      <alignment horizontal="center"/>
    </xf>
    <xf numFmtId="0" fontId="12" fillId="0" borderId="56" xfId="0" applyFont="1" applyFill="1" applyBorder="1" applyAlignment="1">
      <alignment horizontal="center" wrapText="1"/>
    </xf>
    <xf numFmtId="0" fontId="12" fillId="0" borderId="57" xfId="0" applyFont="1" applyFill="1" applyBorder="1" applyAlignment="1">
      <alignment horizontal="center" wrapText="1"/>
    </xf>
    <xf numFmtId="0" fontId="12" fillId="0" borderId="58" xfId="0" applyFont="1" applyFill="1" applyBorder="1" applyAlignment="1">
      <alignment horizontal="center" wrapText="1"/>
    </xf>
    <xf numFmtId="0" fontId="12" fillId="5" borderId="59" xfId="0" applyFont="1" applyFill="1" applyBorder="1" applyAlignment="1">
      <alignment horizontal="center" vertical="center"/>
    </xf>
    <xf numFmtId="0" fontId="12" fillId="5" borderId="46" xfId="0" applyFont="1" applyFill="1" applyBorder="1" applyAlignment="1">
      <alignment horizontal="center" vertical="center"/>
    </xf>
    <xf numFmtId="0" fontId="12" fillId="5" borderId="60" xfId="0" applyFont="1" applyFill="1" applyBorder="1" applyAlignment="1">
      <alignment horizontal="center" vertical="center"/>
    </xf>
    <xf numFmtId="0" fontId="20" fillId="21" borderId="59" xfId="0" applyFont="1" applyFill="1" applyBorder="1" applyAlignment="1">
      <alignment horizontal="center" vertical="center" wrapText="1"/>
    </xf>
    <xf numFmtId="0" fontId="20" fillId="21" borderId="46" xfId="0" applyFont="1" applyFill="1" applyBorder="1" applyAlignment="1">
      <alignment horizontal="center" vertical="center" wrapText="1"/>
    </xf>
    <xf numFmtId="0" fontId="20" fillId="21" borderId="60" xfId="0" applyFont="1" applyFill="1" applyBorder="1" applyAlignment="1">
      <alignment horizontal="center" vertical="center" wrapText="1"/>
    </xf>
    <xf numFmtId="0" fontId="12" fillId="8" borderId="65" xfId="0" applyFont="1" applyFill="1" applyBorder="1" applyAlignment="1">
      <alignment horizontal="center" vertical="center"/>
    </xf>
    <xf numFmtId="0" fontId="12" fillId="8" borderId="66" xfId="0" applyFont="1" applyFill="1" applyBorder="1" applyAlignment="1">
      <alignment horizontal="center" vertical="center"/>
    </xf>
    <xf numFmtId="0" fontId="12" fillId="8" borderId="67" xfId="0" applyFont="1" applyFill="1" applyBorder="1" applyAlignment="1">
      <alignment horizontal="center" vertical="center"/>
    </xf>
    <xf numFmtId="0" fontId="12" fillId="0" borderId="59" xfId="0" applyFont="1" applyBorder="1" applyAlignment="1">
      <alignment horizontal="center" wrapText="1"/>
    </xf>
    <xf numFmtId="0" fontId="12" fillId="0" borderId="46" xfId="0" applyFont="1" applyBorder="1" applyAlignment="1">
      <alignment horizontal="center" wrapText="1"/>
    </xf>
    <xf numFmtId="0" fontId="12" fillId="0" borderId="60" xfId="0" applyFont="1" applyBorder="1" applyAlignment="1">
      <alignment horizontal="center" wrapText="1"/>
    </xf>
    <xf numFmtId="0" fontId="20" fillId="7" borderId="56" xfId="0" applyFont="1" applyFill="1" applyBorder="1" applyAlignment="1">
      <alignment horizontal="center" wrapText="1"/>
    </xf>
    <xf numFmtId="0" fontId="20" fillId="7" borderId="57" xfId="0" applyFont="1" applyFill="1" applyBorder="1" applyAlignment="1">
      <alignment horizontal="center" wrapText="1"/>
    </xf>
    <xf numFmtId="0" fontId="13" fillId="0" borderId="21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20" fillId="7" borderId="61" xfId="0" applyFont="1" applyFill="1" applyBorder="1" applyAlignment="1">
      <alignment horizontal="center" vertical="center" wrapText="1"/>
    </xf>
    <xf numFmtId="0" fontId="20" fillId="7" borderId="54" xfId="0" applyFont="1" applyFill="1" applyBorder="1" applyAlignment="1">
      <alignment horizontal="center" vertical="center" wrapText="1"/>
    </xf>
    <xf numFmtId="0" fontId="20" fillId="7" borderId="62" xfId="0" applyFont="1" applyFill="1" applyBorder="1" applyAlignment="1">
      <alignment horizontal="center" vertical="center" wrapText="1"/>
    </xf>
    <xf numFmtId="0" fontId="20" fillId="7" borderId="63" xfId="0" applyFont="1" applyFill="1" applyBorder="1" applyAlignment="1">
      <alignment horizontal="center" vertical="center" wrapText="1"/>
    </xf>
    <xf numFmtId="0" fontId="20" fillId="7" borderId="52" xfId="0" applyFont="1" applyFill="1" applyBorder="1" applyAlignment="1">
      <alignment horizontal="center" vertical="center" wrapText="1"/>
    </xf>
    <xf numFmtId="0" fontId="20" fillId="7" borderId="64" xfId="0" applyFont="1" applyFill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/>
    </xf>
    <xf numFmtId="0" fontId="11" fillId="7" borderId="66" xfId="0" applyFont="1" applyFill="1" applyBorder="1" applyAlignment="1">
      <alignment horizontal="center" vertical="center"/>
    </xf>
    <xf numFmtId="0" fontId="11" fillId="7" borderId="67" xfId="0" applyFont="1" applyFill="1" applyBorder="1" applyAlignment="1">
      <alignment horizontal="center" vertical="center"/>
    </xf>
    <xf numFmtId="0" fontId="12" fillId="7" borderId="65" xfId="0" applyFont="1" applyFill="1" applyBorder="1" applyAlignment="1">
      <alignment horizontal="center" vertical="center"/>
    </xf>
    <xf numFmtId="0" fontId="12" fillId="7" borderId="66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1" fillId="7" borderId="9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25" fillId="5" borderId="26" xfId="0" applyFont="1" applyFill="1" applyBorder="1" applyAlignment="1">
      <alignment horizontal="center" vertical="center" wrapText="1"/>
    </xf>
    <xf numFmtId="0" fontId="25" fillId="5" borderId="27" xfId="0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/>
    </xf>
    <xf numFmtId="0" fontId="7" fillId="15" borderId="24" xfId="0" applyFont="1" applyFill="1" applyBorder="1" applyAlignment="1">
      <alignment horizontal="left"/>
    </xf>
    <xf numFmtId="0" fontId="7" fillId="15" borderId="17" xfId="0" applyFont="1" applyFill="1" applyBorder="1" applyAlignment="1">
      <alignment horizontal="left"/>
    </xf>
    <xf numFmtId="0" fontId="7" fillId="15" borderId="25" xfId="0" applyFont="1" applyFill="1" applyBorder="1" applyAlignment="1">
      <alignment horizontal="left"/>
    </xf>
    <xf numFmtId="0" fontId="11" fillId="13" borderId="99" xfId="0" applyFont="1" applyFill="1" applyBorder="1" applyAlignment="1">
      <alignment horizontal="center" vertical="center" wrapText="1"/>
    </xf>
    <xf numFmtId="0" fontId="11" fillId="13" borderId="23" xfId="0" applyFont="1" applyFill="1" applyBorder="1" applyAlignment="1">
      <alignment horizontal="center" vertical="center" wrapText="1"/>
    </xf>
    <xf numFmtId="0" fontId="11" fillId="0" borderId="21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47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12" fillId="7" borderId="78" xfId="0" applyFont="1" applyFill="1" applyBorder="1" applyAlignment="1">
      <alignment horizontal="center" vertical="center" wrapText="1"/>
    </xf>
    <xf numFmtId="0" fontId="12" fillId="7" borderId="79" xfId="0" applyFont="1" applyFill="1" applyBorder="1" applyAlignment="1">
      <alignment horizontal="center" vertical="center" wrapText="1"/>
    </xf>
    <xf numFmtId="0" fontId="12" fillId="7" borderId="80" xfId="0" applyFont="1" applyFill="1" applyBorder="1" applyAlignment="1">
      <alignment horizontal="center" vertical="center" wrapText="1"/>
    </xf>
    <xf numFmtId="0" fontId="12" fillId="7" borderId="70" xfId="0" applyFont="1" applyFill="1" applyBorder="1" applyAlignment="1">
      <alignment horizontal="center" vertical="center" wrapText="1"/>
    </xf>
    <xf numFmtId="0" fontId="12" fillId="7" borderId="82" xfId="0" applyFont="1" applyFill="1" applyBorder="1" applyAlignment="1">
      <alignment horizontal="center" vertical="center" wrapText="1"/>
    </xf>
    <xf numFmtId="0" fontId="12" fillId="7" borderId="83" xfId="0" applyFont="1" applyFill="1" applyBorder="1" applyAlignment="1">
      <alignment horizontal="center" vertical="center" wrapText="1"/>
    </xf>
    <xf numFmtId="0" fontId="12" fillId="7" borderId="73" xfId="0" applyFont="1" applyFill="1" applyBorder="1" applyAlignment="1">
      <alignment horizontal="center" vertical="center" wrapText="1"/>
    </xf>
    <xf numFmtId="0" fontId="12" fillId="7" borderId="81" xfId="0" applyFont="1" applyFill="1" applyBorder="1" applyAlignment="1">
      <alignment horizontal="center" vertical="center" wrapText="1"/>
    </xf>
    <xf numFmtId="0" fontId="12" fillId="7" borderId="84" xfId="0" applyFont="1" applyFill="1" applyBorder="1" applyAlignment="1">
      <alignment horizontal="center" vertical="center" wrapText="1"/>
    </xf>
    <xf numFmtId="0" fontId="20" fillId="7" borderId="2" xfId="0" applyFont="1" applyFill="1" applyBorder="1" applyAlignment="1">
      <alignment horizontal="center" vertical="center" wrapText="1"/>
    </xf>
    <xf numFmtId="0" fontId="20" fillId="7" borderId="72" xfId="0" applyFont="1" applyFill="1" applyBorder="1" applyAlignment="1">
      <alignment horizontal="center" vertical="center" wrapText="1"/>
    </xf>
    <xf numFmtId="0" fontId="20" fillId="7" borderId="55" xfId="0" applyFont="1" applyFill="1" applyBorder="1" applyAlignment="1">
      <alignment horizontal="center" vertical="center" wrapText="1"/>
    </xf>
    <xf numFmtId="0" fontId="20" fillId="7" borderId="73" xfId="0" applyFont="1" applyFill="1" applyBorder="1" applyAlignment="1">
      <alignment horizontal="center" vertical="center" wrapText="1"/>
    </xf>
    <xf numFmtId="0" fontId="20" fillId="7" borderId="8" xfId="0" applyFont="1" applyFill="1" applyBorder="1" applyAlignment="1">
      <alignment horizontal="center" vertical="center" wrapText="1"/>
    </xf>
    <xf numFmtId="0" fontId="20" fillId="5" borderId="56" xfId="0" applyFont="1" applyFill="1" applyBorder="1" applyAlignment="1">
      <alignment horizontal="center" vertical="center" wrapText="1"/>
    </xf>
    <xf numFmtId="0" fontId="20" fillId="5" borderId="57" xfId="0" applyFont="1" applyFill="1" applyBorder="1" applyAlignment="1">
      <alignment horizontal="center" vertical="center" wrapText="1"/>
    </xf>
    <xf numFmtId="0" fontId="20" fillId="5" borderId="58" xfId="0" applyFont="1" applyFill="1" applyBorder="1" applyAlignment="1">
      <alignment horizontal="center" vertical="center" wrapText="1"/>
    </xf>
    <xf numFmtId="0" fontId="20" fillId="5" borderId="59" xfId="0" applyFont="1" applyFill="1" applyBorder="1" applyAlignment="1">
      <alignment horizontal="center" vertical="center" wrapText="1"/>
    </xf>
    <xf numFmtId="0" fontId="20" fillId="5" borderId="46" xfId="0" applyFont="1" applyFill="1" applyBorder="1" applyAlignment="1">
      <alignment horizontal="center" vertical="center" wrapText="1"/>
    </xf>
    <xf numFmtId="0" fontId="20" fillId="5" borderId="60" xfId="0" applyFont="1" applyFill="1" applyBorder="1" applyAlignment="1">
      <alignment horizontal="center" vertical="center" wrapText="1"/>
    </xf>
    <xf numFmtId="0" fontId="15" fillId="13" borderId="4" xfId="0" applyFont="1" applyFill="1" applyBorder="1" applyAlignment="1">
      <alignment horizontal="center"/>
    </xf>
    <xf numFmtId="0" fontId="15" fillId="13" borderId="97" xfId="0" applyFont="1" applyFill="1" applyBorder="1" applyAlignment="1">
      <alignment horizontal="center"/>
    </xf>
    <xf numFmtId="0" fontId="10" fillId="13" borderId="95" xfId="0" applyFont="1" applyFill="1" applyBorder="1" applyAlignment="1">
      <alignment horizontal="center" wrapText="1"/>
    </xf>
    <xf numFmtId="0" fontId="10" fillId="13" borderId="96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vertical="center"/>
    </xf>
    <xf numFmtId="0" fontId="11" fillId="18" borderId="17" xfId="0" applyFont="1" applyFill="1" applyBorder="1" applyAlignment="1">
      <alignment horizontal="center"/>
    </xf>
    <xf numFmtId="0" fontId="6" fillId="15" borderId="21" xfId="0" applyFont="1" applyFill="1" applyBorder="1" applyAlignment="1">
      <alignment horizontal="center"/>
    </xf>
    <xf numFmtId="0" fontId="5" fillId="15" borderId="22" xfId="0" applyFont="1" applyFill="1" applyBorder="1" applyAlignment="1">
      <alignment horizontal="center"/>
    </xf>
    <xf numFmtId="0" fontId="5" fillId="15" borderId="23" xfId="0" applyFon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10" fillId="3" borderId="21" xfId="0" applyFont="1" applyFill="1" applyBorder="1" applyAlignment="1">
      <alignment horizontal="center" vertical="center"/>
    </xf>
    <xf numFmtId="0" fontId="10" fillId="3" borderId="22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40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1" fillId="14" borderId="40" xfId="0" applyFont="1" applyFill="1" applyBorder="1" applyAlignment="1">
      <alignment horizontal="center"/>
    </xf>
    <xf numFmtId="0" fontId="1" fillId="14" borderId="42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30" fillId="17" borderId="21" xfId="0" applyFont="1" applyFill="1" applyBorder="1" applyAlignment="1">
      <alignment horizontal="center" vertical="center"/>
    </xf>
    <xf numFmtId="0" fontId="30" fillId="17" borderId="22" xfId="0" applyFont="1" applyFill="1" applyBorder="1" applyAlignment="1">
      <alignment horizontal="center" vertical="center"/>
    </xf>
    <xf numFmtId="0" fontId="30" fillId="17" borderId="23" xfId="0" applyFont="1" applyFill="1" applyBorder="1" applyAlignment="1">
      <alignment horizontal="center" vertical="center"/>
    </xf>
    <xf numFmtId="0" fontId="30" fillId="17" borderId="31" xfId="0" applyFont="1" applyFill="1" applyBorder="1" applyAlignment="1">
      <alignment horizontal="center" vertical="center"/>
    </xf>
    <xf numFmtId="0" fontId="30" fillId="17" borderId="0" xfId="0" applyFont="1" applyFill="1" applyBorder="1" applyAlignment="1">
      <alignment horizontal="center" vertical="center"/>
    </xf>
    <xf numFmtId="0" fontId="30" fillId="17" borderId="32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0" fillId="13" borderId="0" xfId="0" applyFill="1" applyBorder="1" applyAlignment="1">
      <alignment horizontal="center"/>
    </xf>
    <xf numFmtId="0" fontId="0" fillId="13" borderId="32" xfId="0" applyFill="1" applyBorder="1" applyAlignment="1">
      <alignment horizontal="center"/>
    </xf>
    <xf numFmtId="0" fontId="21" fillId="17" borderId="17" xfId="0" applyFont="1" applyFill="1" applyBorder="1" applyAlignment="1">
      <alignment horizontal="center"/>
    </xf>
    <xf numFmtId="0" fontId="10" fillId="5" borderId="42" xfId="0" applyFont="1" applyFill="1" applyBorder="1" applyAlignment="1">
      <alignment horizontal="center"/>
    </xf>
    <xf numFmtId="0" fontId="10" fillId="9" borderId="42" xfId="0" applyFont="1" applyFill="1" applyBorder="1" applyAlignment="1">
      <alignment horizontal="center"/>
    </xf>
    <xf numFmtId="0" fontId="10" fillId="6" borderId="42" xfId="0" applyFont="1" applyFill="1" applyBorder="1" applyAlignment="1">
      <alignment horizontal="center"/>
    </xf>
    <xf numFmtId="0" fontId="11" fillId="9" borderId="40" xfId="0" applyFont="1" applyFill="1" applyBorder="1" applyAlignment="1">
      <alignment horizontal="center"/>
    </xf>
    <xf numFmtId="0" fontId="11" fillId="9" borderId="42" xfId="0" applyFont="1" applyFill="1" applyBorder="1" applyAlignment="1">
      <alignment horizontal="center"/>
    </xf>
    <xf numFmtId="0" fontId="11" fillId="9" borderId="41" xfId="0" applyFont="1" applyFill="1" applyBorder="1" applyAlignment="1">
      <alignment horizontal="center"/>
    </xf>
    <xf numFmtId="0" fontId="11" fillId="6" borderId="40" xfId="0" applyFont="1" applyFill="1" applyBorder="1" applyAlignment="1">
      <alignment horizontal="center"/>
    </xf>
    <xf numFmtId="0" fontId="11" fillId="6" borderId="42" xfId="0" applyFont="1" applyFill="1" applyBorder="1" applyAlignment="1">
      <alignment horizontal="center"/>
    </xf>
    <xf numFmtId="0" fontId="11" fillId="6" borderId="41" xfId="0" applyFont="1" applyFill="1" applyBorder="1" applyAlignment="1">
      <alignment horizontal="center"/>
    </xf>
    <xf numFmtId="0" fontId="1" fillId="14" borderId="40" xfId="0" applyFont="1" applyFill="1" applyBorder="1" applyAlignment="1">
      <alignment horizontal="left"/>
    </xf>
    <xf numFmtId="0" fontId="1" fillId="14" borderId="51" xfId="0" applyFont="1" applyFill="1" applyBorder="1" applyAlignment="1">
      <alignment horizontal="left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13" borderId="31" xfId="0" applyFill="1" applyBorder="1" applyAlignment="1">
      <alignment horizontal="center"/>
    </xf>
    <xf numFmtId="0" fontId="20" fillId="7" borderId="56" xfId="0" applyFont="1" applyFill="1" applyBorder="1" applyAlignment="1">
      <alignment horizontal="center" vertical="center"/>
    </xf>
    <xf numFmtId="0" fontId="20" fillId="7" borderId="57" xfId="0" applyFont="1" applyFill="1" applyBorder="1" applyAlignment="1">
      <alignment horizontal="center" vertical="center"/>
    </xf>
    <xf numFmtId="0" fontId="20" fillId="7" borderId="58" xfId="0" applyFont="1" applyFill="1" applyBorder="1" applyAlignment="1">
      <alignment horizontal="center" vertical="center"/>
    </xf>
    <xf numFmtId="0" fontId="20" fillId="7" borderId="59" xfId="0" applyFont="1" applyFill="1" applyBorder="1" applyAlignment="1">
      <alignment horizontal="center" vertical="center"/>
    </xf>
    <xf numFmtId="0" fontId="20" fillId="7" borderId="46" xfId="0" applyFont="1" applyFill="1" applyBorder="1" applyAlignment="1">
      <alignment horizontal="center" vertical="center"/>
    </xf>
    <xf numFmtId="0" fontId="20" fillId="7" borderId="60" xfId="0" applyFont="1" applyFill="1" applyBorder="1" applyAlignment="1">
      <alignment horizontal="center" vertical="center"/>
    </xf>
    <xf numFmtId="0" fontId="12" fillId="7" borderId="67" xfId="0" applyFont="1" applyFill="1" applyBorder="1" applyAlignment="1">
      <alignment horizontal="center" vertical="center"/>
    </xf>
    <xf numFmtId="0" fontId="20" fillId="5" borderId="61" xfId="0" applyFont="1" applyFill="1" applyBorder="1" applyAlignment="1">
      <alignment horizontal="center" vertical="center" wrapText="1"/>
    </xf>
    <xf numFmtId="0" fontId="20" fillId="5" borderId="54" xfId="0" applyFont="1" applyFill="1" applyBorder="1" applyAlignment="1">
      <alignment horizontal="center" vertical="center" wrapText="1"/>
    </xf>
    <xf numFmtId="0" fontId="20" fillId="5" borderId="62" xfId="0" applyFont="1" applyFill="1" applyBorder="1" applyAlignment="1">
      <alignment horizontal="center"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0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3" xfId="0" applyFont="1" applyFill="1" applyBorder="1" applyAlignment="1">
      <alignment horizontal="center" vertical="center" wrapText="1"/>
    </xf>
    <xf numFmtId="0" fontId="20" fillId="5" borderId="52" xfId="0" applyFont="1" applyFill="1" applyBorder="1" applyAlignment="1">
      <alignment horizontal="center" vertical="center" wrapText="1"/>
    </xf>
    <xf numFmtId="0" fontId="20" fillId="5" borderId="64" xfId="0" applyFont="1" applyFill="1" applyBorder="1" applyAlignment="1">
      <alignment horizontal="center" vertical="center" wrapText="1"/>
    </xf>
    <xf numFmtId="0" fontId="20" fillId="5" borderId="48" xfId="0" applyFont="1" applyFill="1" applyBorder="1" applyAlignment="1">
      <alignment horizontal="center" vertical="center" wrapText="1"/>
    </xf>
    <xf numFmtId="0" fontId="20" fillId="5" borderId="68" xfId="0" applyFont="1" applyFill="1" applyBorder="1" applyAlignment="1">
      <alignment horizontal="center" vertical="center" wrapText="1"/>
    </xf>
    <xf numFmtId="0" fontId="20" fillId="5" borderId="69" xfId="0" applyFont="1" applyFill="1" applyBorder="1" applyAlignment="1">
      <alignment horizontal="center" vertical="center" wrapText="1"/>
    </xf>
    <xf numFmtId="0" fontId="7" fillId="5" borderId="21" xfId="0" applyFont="1" applyFill="1" applyBorder="1" applyAlignment="1">
      <alignment horizontal="center" wrapText="1"/>
    </xf>
    <xf numFmtId="0" fontId="7" fillId="5" borderId="22" xfId="0" applyFont="1" applyFill="1" applyBorder="1" applyAlignment="1">
      <alignment horizontal="center" wrapText="1"/>
    </xf>
    <xf numFmtId="0" fontId="7" fillId="5" borderId="23" xfId="0" applyFont="1" applyFill="1" applyBorder="1" applyAlignment="1">
      <alignment horizontal="center" wrapText="1"/>
    </xf>
    <xf numFmtId="0" fontId="7" fillId="5" borderId="31" xfId="0" applyFont="1" applyFill="1" applyBorder="1" applyAlignment="1">
      <alignment horizontal="center" wrapText="1"/>
    </xf>
    <xf numFmtId="0" fontId="7" fillId="5" borderId="0" xfId="0" applyFont="1" applyFill="1" applyBorder="1" applyAlignment="1">
      <alignment horizontal="center" wrapText="1"/>
    </xf>
    <xf numFmtId="0" fontId="7" fillId="5" borderId="32" xfId="0" applyFont="1" applyFill="1" applyBorder="1" applyAlignment="1">
      <alignment horizontal="center" wrapText="1"/>
    </xf>
    <xf numFmtId="0" fontId="32" fillId="21" borderId="31" xfId="0" applyFont="1" applyFill="1" applyBorder="1" applyAlignment="1">
      <alignment horizontal="center" vertical="center"/>
    </xf>
    <xf numFmtId="0" fontId="32" fillId="21" borderId="32" xfId="0" applyFont="1" applyFill="1" applyBorder="1" applyAlignment="1">
      <alignment horizontal="center" vertical="center"/>
    </xf>
    <xf numFmtId="0" fontId="32" fillId="21" borderId="0" xfId="0" applyFont="1" applyFill="1" applyBorder="1" applyAlignment="1">
      <alignment horizontal="center" vertical="center"/>
    </xf>
    <xf numFmtId="0" fontId="10" fillId="13" borderId="98" xfId="0" applyFont="1" applyFill="1" applyBorder="1" applyAlignment="1">
      <alignment horizontal="center"/>
    </xf>
    <xf numFmtId="0" fontId="10" fillId="13" borderId="32" xfId="0" applyFont="1" applyFill="1" applyBorder="1" applyAlignment="1">
      <alignment horizontal="center"/>
    </xf>
    <xf numFmtId="0" fontId="10" fillId="8" borderId="31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 vertical="center"/>
    </xf>
    <xf numFmtId="0" fontId="11" fillId="15" borderId="21" xfId="0" applyFont="1" applyFill="1" applyBorder="1" applyAlignment="1">
      <alignment horizontal="center"/>
    </xf>
    <xf numFmtId="0" fontId="3" fillId="19" borderId="21" xfId="0" applyFont="1" applyFill="1" applyBorder="1" applyAlignment="1">
      <alignment horizontal="center" vertical="center"/>
    </xf>
    <xf numFmtId="0" fontId="3" fillId="19" borderId="22" xfId="0" applyFont="1" applyFill="1" applyBorder="1" applyAlignment="1">
      <alignment horizontal="center" vertical="center"/>
    </xf>
    <xf numFmtId="0" fontId="3" fillId="19" borderId="23" xfId="0" applyFont="1" applyFill="1" applyBorder="1" applyAlignment="1">
      <alignment horizontal="center" vertical="center"/>
    </xf>
    <xf numFmtId="0" fontId="3" fillId="19" borderId="31" xfId="0" applyFont="1" applyFill="1" applyBorder="1" applyAlignment="1">
      <alignment horizontal="center" vertical="center"/>
    </xf>
    <xf numFmtId="0" fontId="3" fillId="19" borderId="0" xfId="0" applyFont="1" applyFill="1" applyBorder="1" applyAlignment="1">
      <alignment horizontal="center" vertical="center"/>
    </xf>
    <xf numFmtId="0" fontId="3" fillId="19" borderId="32" xfId="0" applyFont="1" applyFill="1" applyBorder="1" applyAlignment="1">
      <alignment horizontal="center" vertical="center"/>
    </xf>
    <xf numFmtId="0" fontId="11" fillId="19" borderId="17" xfId="0" applyFont="1" applyFill="1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3" xfId="0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14" fillId="0" borderId="32" xfId="0" applyFont="1" applyFill="1" applyBorder="1" applyAlignment="1">
      <alignment horizontal="center" vertical="center"/>
    </xf>
    <xf numFmtId="0" fontId="5" fillId="15" borderId="21" xfId="0" applyFont="1" applyFill="1" applyBorder="1" applyAlignment="1">
      <alignment horizontal="left"/>
    </xf>
    <xf numFmtId="0" fontId="0" fillId="7" borderId="2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7" borderId="32" xfId="0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7" borderId="0" xfId="0" applyFill="1" applyBorder="1" applyAlignment="1">
      <alignment horizontal="center"/>
    </xf>
    <xf numFmtId="0" fontId="0" fillId="7" borderId="32" xfId="0" applyFill="1" applyBorder="1" applyAlignment="1">
      <alignment horizontal="center"/>
    </xf>
    <xf numFmtId="0" fontId="0" fillId="7" borderId="0" xfId="0" applyFill="1" applyBorder="1" applyAlignment="1">
      <alignment horizontal="left"/>
    </xf>
    <xf numFmtId="0" fontId="0" fillId="7" borderId="32" xfId="0" applyFill="1" applyBorder="1" applyAlignment="1">
      <alignment horizontal="left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2" borderId="37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24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15" borderId="21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23" xfId="0" applyFont="1" applyFill="1" applyBorder="1" applyAlignment="1">
      <alignment horizontal="center" vertical="center"/>
    </xf>
    <xf numFmtId="0" fontId="10" fillId="13" borderId="95" xfId="0" applyFont="1" applyFill="1" applyBorder="1" applyAlignment="1">
      <alignment horizontal="center" vertical="center" wrapText="1"/>
    </xf>
    <xf numFmtId="0" fontId="10" fillId="13" borderId="96" xfId="0" applyFont="1" applyFill="1" applyBorder="1" applyAlignment="1">
      <alignment horizontal="center" vertical="center" wrapText="1"/>
    </xf>
    <xf numFmtId="0" fontId="20" fillId="7" borderId="10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25400"/>
          </c:spPr>
          <c:marker>
            <c:symbol val="circle"/>
            <c:size val="2"/>
            <c:spPr>
              <a:ln w="6350">
                <a:solidFill>
                  <a:schemeClr val="accent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'θ ϵ (0,90)'!$AE$8:$AE$368</c:f>
              <c:numCache>
                <c:formatCode>General</c:formatCode>
                <c:ptCount val="361"/>
                <c:pt idx="0">
                  <c:v>65</c:v>
                </c:pt>
                <c:pt idx="1">
                  <c:v>64.990100185165431</c:v>
                </c:pt>
                <c:pt idx="2">
                  <c:v>64.96040375624122</c:v>
                </c:pt>
                <c:pt idx="3">
                  <c:v>64.910919759047303</c:v>
                </c:pt>
                <c:pt idx="4">
                  <c:v>64.841663266888574</c:v>
                </c:pt>
                <c:pt idx="5">
                  <c:v>64.752655375963457</c:v>
                </c:pt>
                <c:pt idx="6">
                  <c:v>64.64392319893777</c:v>
                </c:pt>
                <c:pt idx="7">
                  <c:v>64.515499856685935</c:v>
                </c:pt>
                <c:pt idx="8">
                  <c:v>64.367424468202074</c:v>
                </c:pt>
                <c:pt idx="9">
                  <c:v>64.199742138683959</c:v>
                </c:pt>
                <c:pt idx="10">
                  <c:v>64.012503945793526</c:v>
                </c:pt>
                <c:pt idx="11">
                  <c:v>63.805766924098158</c:v>
                </c:pt>
                <c:pt idx="12">
                  <c:v>63.57959404769737</c:v>
                </c:pt>
                <c:pt idx="13">
                  <c:v>63.334054211040289</c:v>
                </c:pt>
                <c:pt idx="14">
                  <c:v>63.069222207939774</c:v>
                </c:pt>
                <c:pt idx="15">
                  <c:v>62.785178708789438</c:v>
                </c:pt>
                <c:pt idx="16">
                  <c:v>62.482010235990728</c:v>
                </c:pt>
                <c:pt idx="17">
                  <c:v>62.1598091375973</c:v>
                </c:pt>
                <c:pt idx="18">
                  <c:v>61.81867355918498</c:v>
                </c:pt>
                <c:pt idx="19">
                  <c:v>61.458707413955594</c:v>
                </c:pt>
                <c:pt idx="20">
                  <c:v>61.080020351084045</c:v>
                </c:pt>
                <c:pt idx="21">
                  <c:v>60.682727722318113</c:v>
                </c:pt>
                <c:pt idx="22">
                  <c:v>60.26695054684118</c:v>
                </c:pt>
                <c:pt idx="23">
                  <c:v>59.832815474408626</c:v>
                </c:pt>
                <c:pt idx="24">
                  <c:v>59.380454746769054</c:v>
                </c:pt>
                <c:pt idx="25">
                  <c:v>58.910006157382249</c:v>
                </c:pt>
                <c:pt idx="26">
                  <c:v>58.421613009445856</c:v>
                </c:pt>
                <c:pt idx="27">
                  <c:v>57.915424072243916</c:v>
                </c:pt>
                <c:pt idx="28">
                  <c:v>57.391593535830253</c:v>
                </c:pt>
                <c:pt idx="29">
                  <c:v>56.850280964060723</c:v>
                </c:pt>
                <c:pt idx="30">
                  <c:v>56.291651245988518</c:v>
                </c:pt>
                <c:pt idx="31">
                  <c:v>55.715874545637298</c:v>
                </c:pt>
                <c:pt idx="32">
                  <c:v>55.123126250167687</c:v>
                </c:pt>
                <c:pt idx="33">
                  <c:v>54.51358691645256</c:v>
                </c:pt>
                <c:pt idx="34">
                  <c:v>53.887442216077709</c:v>
                </c:pt>
                <c:pt idx="35">
                  <c:v>53.244882878784466</c:v>
                </c:pt>
                <c:pt idx="36">
                  <c:v>52.586104634371587</c:v>
                </c:pt>
                <c:pt idx="37">
                  <c:v>51.911308153074032</c:v>
                </c:pt>
                <c:pt idx="38">
                  <c:v>51.220698984436929</c:v>
                </c:pt>
                <c:pt idx="39">
                  <c:v>50.514487494703111</c:v>
                </c:pt>
                <c:pt idx="40">
                  <c:v>49.792888802733572</c:v>
                </c:pt>
                <c:pt idx="41">
                  <c:v>49.056122714480189</c:v>
                </c:pt>
                <c:pt idx="42">
                  <c:v>48.304413656030626</c:v>
                </c:pt>
                <c:pt idx="43">
                  <c:v>47.537990605246087</c:v>
                </c:pt>
                <c:pt idx="44">
                  <c:v>46.757087022012328</c:v>
                </c:pt>
                <c:pt idx="45">
                  <c:v>45.961940777125591</c:v>
                </c:pt>
                <c:pt idx="46">
                  <c:v>45.152794079834827</c:v>
                </c:pt>
                <c:pt idx="47">
                  <c:v>44.329893404062403</c:v>
                </c:pt>
                <c:pt idx="48">
                  <c:v>43.493489413325783</c:v>
                </c:pt>
                <c:pt idx="49">
                  <c:v>42.643836884382971</c:v>
                </c:pt>
                <c:pt idx="50">
                  <c:v>41.781194629625055</c:v>
                </c:pt>
                <c:pt idx="51">
                  <c:v>40.905825418239438</c:v>
                </c:pt>
                <c:pt idx="52">
                  <c:v>40.01799589616779</c:v>
                </c:pt>
                <c:pt idx="53">
                  <c:v>39.117976504883146</c:v>
                </c:pt>
                <c:pt idx="54">
                  <c:v>38.206041399010751</c:v>
                </c:pt>
                <c:pt idx="55">
                  <c:v>37.282468362818001</c:v>
                </c:pt>
                <c:pt idx="56">
                  <c:v>36.34753872559854</c:v>
                </c:pt>
                <c:pt idx="57">
                  <c:v>35.401537275976764</c:v>
                </c:pt>
                <c:pt idx="58">
                  <c:v>34.444752175158321</c:v>
                </c:pt>
                <c:pt idx="59">
                  <c:v>33.477474869153532</c:v>
                </c:pt>
                <c:pt idx="60">
                  <c:v>32.500000000000007</c:v>
                </c:pt>
                <c:pt idx="61">
                  <c:v>31.512625316011913</c:v>
                </c:pt>
                <c:pt idx="62">
                  <c:v>30.515651581082906</c:v>
                </c:pt>
                <c:pt idx="63">
                  <c:v>29.509382483070542</c:v>
                </c:pt>
                <c:pt idx="64">
                  <c:v>28.494124541290034</c:v>
                </c:pt>
                <c:pt idx="65">
                  <c:v>27.470187013145463</c:v>
                </c:pt>
                <c:pt idx="66">
                  <c:v>26.437881799927013</c:v>
                </c:pt>
                <c:pt idx="67">
                  <c:v>25.397523351802807</c:v>
                </c:pt>
                <c:pt idx="68">
                  <c:v>24.349428572034277</c:v>
                </c:pt>
                <c:pt idx="69">
                  <c:v>23.293916720444525</c:v>
                </c:pt>
                <c:pt idx="70">
                  <c:v>22.231309316168474</c:v>
                </c:pt>
                <c:pt idx="71">
                  <c:v>21.161930039715187</c:v>
                </c:pt>
                <c:pt idx="72">
                  <c:v>20.086104634371583</c:v>
                </c:pt>
                <c:pt idx="73">
                  <c:v>19.00416080697789</c:v>
                </c:pt>
                <c:pt idx="74">
                  <c:v>17.916428128104947</c:v>
                </c:pt>
                <c:pt idx="75">
                  <c:v>16.823237931663847</c:v>
                </c:pt>
                <c:pt idx="76">
                  <c:v>15.724923213978414</c:v>
                </c:pt>
                <c:pt idx="77">
                  <c:v>14.62181853235122</c:v>
                </c:pt>
                <c:pt idx="78">
                  <c:v>13.514259903154365</c:v>
                </c:pt>
                <c:pt idx="79">
                  <c:v>12.402584699475419</c:v>
                </c:pt>
                <c:pt idx="80">
                  <c:v>11.287131548350477</c:v>
                </c:pt>
                <c:pt idx="81">
                  <c:v>10.16824022761501</c:v>
                </c:pt>
                <c:pt idx="82">
                  <c:v>9.0462515624042705</c:v>
                </c:pt>
                <c:pt idx="83">
                  <c:v>7.9215073213345866</c:v>
                </c:pt>
                <c:pt idx="84">
                  <c:v>6.794350112397475</c:v>
                </c:pt>
                <c:pt idx="85">
                  <c:v>5.665123278597779</c:v>
                </c:pt>
                <c:pt idx="86">
                  <c:v>4.5341707933681548</c:v>
                </c:pt>
                <c:pt idx="87">
                  <c:v>3.401837155791358</c:v>
                </c:pt>
                <c:pt idx="88">
                  <c:v>2.2684672856625703</c:v>
                </c:pt>
                <c:pt idx="89">
                  <c:v>1.1344064184234195</c:v>
                </c:pt>
                <c:pt idx="90">
                  <c:v>3.981732478453015E-15</c:v>
                </c:pt>
                <c:pt idx="91">
                  <c:v>-1.1344064184234259</c:v>
                </c:pt>
                <c:pt idx="92">
                  <c:v>-2.2684672856625476</c:v>
                </c:pt>
                <c:pt idx="93">
                  <c:v>-3.4018371557913354</c:v>
                </c:pt>
                <c:pt idx="94">
                  <c:v>-4.5341707933681468</c:v>
                </c:pt>
                <c:pt idx="95">
                  <c:v>-5.6651232785977852</c:v>
                </c:pt>
                <c:pt idx="96">
                  <c:v>-6.794350112397467</c:v>
                </c:pt>
                <c:pt idx="97">
                  <c:v>-7.9215073213345786</c:v>
                </c:pt>
                <c:pt idx="98">
                  <c:v>-9.0462515624042474</c:v>
                </c:pt>
                <c:pt idx="99">
                  <c:v>-10.168240227615017</c:v>
                </c:pt>
                <c:pt idx="100">
                  <c:v>-11.28713154835047</c:v>
                </c:pt>
                <c:pt idx="101">
                  <c:v>-12.402584699475412</c:v>
                </c:pt>
                <c:pt idx="102">
                  <c:v>-13.514259903154343</c:v>
                </c:pt>
                <c:pt idx="103">
                  <c:v>-14.621818532351213</c:v>
                </c:pt>
                <c:pt idx="104">
                  <c:v>-15.724923213978405</c:v>
                </c:pt>
                <c:pt idx="105">
                  <c:v>-16.823237931663854</c:v>
                </c:pt>
                <c:pt idx="106">
                  <c:v>-17.91642812810494</c:v>
                </c:pt>
                <c:pt idx="107">
                  <c:v>-19.004160806977882</c:v>
                </c:pt>
                <c:pt idx="108">
                  <c:v>-20.086104634371576</c:v>
                </c:pt>
                <c:pt idx="109">
                  <c:v>-21.161930039715166</c:v>
                </c:pt>
                <c:pt idx="110">
                  <c:v>-22.231309316168467</c:v>
                </c:pt>
                <c:pt idx="111">
                  <c:v>-23.293916720444518</c:v>
                </c:pt>
                <c:pt idx="112">
                  <c:v>-24.349428572034284</c:v>
                </c:pt>
                <c:pt idx="113">
                  <c:v>-25.397523351802786</c:v>
                </c:pt>
                <c:pt idx="114">
                  <c:v>-26.437881799927002</c:v>
                </c:pt>
                <c:pt idx="115">
                  <c:v>-27.470187013145456</c:v>
                </c:pt>
                <c:pt idx="116">
                  <c:v>-28.494124541290038</c:v>
                </c:pt>
                <c:pt idx="117">
                  <c:v>-29.509382483070535</c:v>
                </c:pt>
                <c:pt idx="118">
                  <c:v>-30.515651581082885</c:v>
                </c:pt>
                <c:pt idx="119">
                  <c:v>-31.512625316011906</c:v>
                </c:pt>
                <c:pt idx="120">
                  <c:v>-32.499999999999986</c:v>
                </c:pt>
                <c:pt idx="121">
                  <c:v>-33.477474869153525</c:v>
                </c:pt>
                <c:pt idx="122">
                  <c:v>-34.444752175158314</c:v>
                </c:pt>
                <c:pt idx="123">
                  <c:v>-35.401537275976757</c:v>
                </c:pt>
                <c:pt idx="124">
                  <c:v>-36.347538725598532</c:v>
                </c:pt>
                <c:pt idx="125">
                  <c:v>-37.28246836281798</c:v>
                </c:pt>
                <c:pt idx="126">
                  <c:v>-38.206041399010743</c:v>
                </c:pt>
                <c:pt idx="127">
                  <c:v>-39.117976504883146</c:v>
                </c:pt>
                <c:pt idx="128">
                  <c:v>-40.01799589616779</c:v>
                </c:pt>
                <c:pt idx="129">
                  <c:v>-40.905825418239424</c:v>
                </c:pt>
                <c:pt idx="130">
                  <c:v>-41.781194629625055</c:v>
                </c:pt>
                <c:pt idx="131">
                  <c:v>-42.643836884382985</c:v>
                </c:pt>
                <c:pt idx="132">
                  <c:v>-43.493489413325783</c:v>
                </c:pt>
                <c:pt idx="133">
                  <c:v>-44.329893404062396</c:v>
                </c:pt>
                <c:pt idx="134">
                  <c:v>-45.152794079834806</c:v>
                </c:pt>
                <c:pt idx="135">
                  <c:v>-45.961940777125584</c:v>
                </c:pt>
                <c:pt idx="136">
                  <c:v>-46.757087022012328</c:v>
                </c:pt>
                <c:pt idx="137">
                  <c:v>-47.53799060524608</c:v>
                </c:pt>
                <c:pt idx="138">
                  <c:v>-48.304413656030611</c:v>
                </c:pt>
                <c:pt idx="139">
                  <c:v>-49.056122714480182</c:v>
                </c:pt>
                <c:pt idx="140">
                  <c:v>-49.792888802733565</c:v>
                </c:pt>
                <c:pt idx="141">
                  <c:v>-50.514487494703097</c:v>
                </c:pt>
                <c:pt idx="142">
                  <c:v>-51.220698984436922</c:v>
                </c:pt>
                <c:pt idx="143">
                  <c:v>-51.911308153074039</c:v>
                </c:pt>
                <c:pt idx="144">
                  <c:v>-52.58610463437158</c:v>
                </c:pt>
                <c:pt idx="145">
                  <c:v>-53.244882878784452</c:v>
                </c:pt>
                <c:pt idx="146">
                  <c:v>-53.887442216077709</c:v>
                </c:pt>
                <c:pt idx="147">
                  <c:v>-54.513586916452567</c:v>
                </c:pt>
                <c:pt idx="148">
                  <c:v>-55.123126250167687</c:v>
                </c:pt>
                <c:pt idx="149">
                  <c:v>-55.715874545637291</c:v>
                </c:pt>
                <c:pt idx="150">
                  <c:v>-56.291651245988518</c:v>
                </c:pt>
                <c:pt idx="151">
                  <c:v>-56.850280964060723</c:v>
                </c:pt>
                <c:pt idx="152">
                  <c:v>-57.391593535830239</c:v>
                </c:pt>
                <c:pt idx="153">
                  <c:v>-57.915424072243908</c:v>
                </c:pt>
                <c:pt idx="154">
                  <c:v>-58.421613009445856</c:v>
                </c:pt>
                <c:pt idx="155">
                  <c:v>-58.910006157382249</c:v>
                </c:pt>
                <c:pt idx="156">
                  <c:v>-59.380454746769047</c:v>
                </c:pt>
                <c:pt idx="157">
                  <c:v>-59.832815474408612</c:v>
                </c:pt>
                <c:pt idx="158">
                  <c:v>-60.266950546841173</c:v>
                </c:pt>
                <c:pt idx="159">
                  <c:v>-60.682727722318113</c:v>
                </c:pt>
                <c:pt idx="160">
                  <c:v>-61.080020351084038</c:v>
                </c:pt>
                <c:pt idx="161">
                  <c:v>-61.458707413955587</c:v>
                </c:pt>
                <c:pt idx="162">
                  <c:v>-61.81867355918498</c:v>
                </c:pt>
                <c:pt idx="163">
                  <c:v>-62.1598091375973</c:v>
                </c:pt>
                <c:pt idx="164">
                  <c:v>-62.482010235990714</c:v>
                </c:pt>
                <c:pt idx="165">
                  <c:v>-62.785178708789431</c:v>
                </c:pt>
                <c:pt idx="166">
                  <c:v>-63.069222207939774</c:v>
                </c:pt>
                <c:pt idx="167">
                  <c:v>-63.334054211040289</c:v>
                </c:pt>
                <c:pt idx="168">
                  <c:v>-63.57959404769737</c:v>
                </c:pt>
                <c:pt idx="169">
                  <c:v>-63.805766924098158</c:v>
                </c:pt>
                <c:pt idx="170">
                  <c:v>-64.012503945793526</c:v>
                </c:pt>
                <c:pt idx="171">
                  <c:v>-64.199742138683945</c:v>
                </c:pt>
                <c:pt idx="172">
                  <c:v>-64.36742446820206</c:v>
                </c:pt>
                <c:pt idx="173">
                  <c:v>-64.515499856685935</c:v>
                </c:pt>
                <c:pt idx="174">
                  <c:v>-64.64392319893777</c:v>
                </c:pt>
                <c:pt idx="175">
                  <c:v>-64.752655375963457</c:v>
                </c:pt>
                <c:pt idx="176">
                  <c:v>-64.841663266888574</c:v>
                </c:pt>
                <c:pt idx="177">
                  <c:v>-64.910919759047303</c:v>
                </c:pt>
                <c:pt idx="178">
                  <c:v>-64.96040375624122</c:v>
                </c:pt>
                <c:pt idx="179">
                  <c:v>-64.990100185165431</c:v>
                </c:pt>
                <c:pt idx="180">
                  <c:v>-65</c:v>
                </c:pt>
                <c:pt idx="181">
                  <c:v>-64.990100185165431</c:v>
                </c:pt>
                <c:pt idx="182">
                  <c:v>-64.96040375624122</c:v>
                </c:pt>
                <c:pt idx="183">
                  <c:v>-64.910919759047303</c:v>
                </c:pt>
                <c:pt idx="184">
                  <c:v>-64.841663266888574</c:v>
                </c:pt>
                <c:pt idx="185">
                  <c:v>-64.752655375963457</c:v>
                </c:pt>
                <c:pt idx="186">
                  <c:v>-64.64392319893777</c:v>
                </c:pt>
                <c:pt idx="187">
                  <c:v>-64.515499856685935</c:v>
                </c:pt>
                <c:pt idx="188">
                  <c:v>-64.36742446820206</c:v>
                </c:pt>
                <c:pt idx="189">
                  <c:v>-64.199742138683959</c:v>
                </c:pt>
                <c:pt idx="190">
                  <c:v>-64.012503945793526</c:v>
                </c:pt>
                <c:pt idx="191">
                  <c:v>-63.805766924098158</c:v>
                </c:pt>
                <c:pt idx="192">
                  <c:v>-63.57959404769737</c:v>
                </c:pt>
                <c:pt idx="193">
                  <c:v>-63.334054211040289</c:v>
                </c:pt>
                <c:pt idx="194">
                  <c:v>-63.069222207939774</c:v>
                </c:pt>
                <c:pt idx="195">
                  <c:v>-62.785178708789445</c:v>
                </c:pt>
                <c:pt idx="196">
                  <c:v>-62.482010235990728</c:v>
                </c:pt>
                <c:pt idx="197">
                  <c:v>-62.159809137597307</c:v>
                </c:pt>
                <c:pt idx="198">
                  <c:v>-61.81867355918498</c:v>
                </c:pt>
                <c:pt idx="199">
                  <c:v>-61.458707413955587</c:v>
                </c:pt>
                <c:pt idx="200">
                  <c:v>-61.080020351084045</c:v>
                </c:pt>
                <c:pt idx="201">
                  <c:v>-60.682727722318113</c:v>
                </c:pt>
                <c:pt idx="202">
                  <c:v>-60.26695054684118</c:v>
                </c:pt>
                <c:pt idx="203">
                  <c:v>-59.832815474408626</c:v>
                </c:pt>
                <c:pt idx="204">
                  <c:v>-59.380454746769068</c:v>
                </c:pt>
                <c:pt idx="205">
                  <c:v>-58.910006157382256</c:v>
                </c:pt>
                <c:pt idx="206">
                  <c:v>-58.421613009445863</c:v>
                </c:pt>
                <c:pt idx="207">
                  <c:v>-57.91542407224393</c:v>
                </c:pt>
                <c:pt idx="208">
                  <c:v>-57.391593535830246</c:v>
                </c:pt>
                <c:pt idx="209">
                  <c:v>-56.85028096406073</c:v>
                </c:pt>
                <c:pt idx="210">
                  <c:v>-56.291651245988511</c:v>
                </c:pt>
                <c:pt idx="211">
                  <c:v>-55.715874545637298</c:v>
                </c:pt>
                <c:pt idx="212">
                  <c:v>-55.123126250167694</c:v>
                </c:pt>
                <c:pt idx="213">
                  <c:v>-54.51358691645256</c:v>
                </c:pt>
                <c:pt idx="214">
                  <c:v>-53.887442216077723</c:v>
                </c:pt>
                <c:pt idx="215">
                  <c:v>-53.24488287878448</c:v>
                </c:pt>
                <c:pt idx="216">
                  <c:v>-52.586104634371594</c:v>
                </c:pt>
                <c:pt idx="217">
                  <c:v>-51.911308153074046</c:v>
                </c:pt>
                <c:pt idx="218">
                  <c:v>-51.220698984436943</c:v>
                </c:pt>
                <c:pt idx="219">
                  <c:v>-50.514487494703104</c:v>
                </c:pt>
                <c:pt idx="220">
                  <c:v>-49.792888802733572</c:v>
                </c:pt>
                <c:pt idx="221">
                  <c:v>-49.056122714480175</c:v>
                </c:pt>
                <c:pt idx="222">
                  <c:v>-48.304413656030626</c:v>
                </c:pt>
                <c:pt idx="223">
                  <c:v>-47.537990605246087</c:v>
                </c:pt>
                <c:pt idx="224">
                  <c:v>-46.757087022012321</c:v>
                </c:pt>
                <c:pt idx="225">
                  <c:v>-45.961940777125598</c:v>
                </c:pt>
                <c:pt idx="226">
                  <c:v>-45.152794079834841</c:v>
                </c:pt>
                <c:pt idx="227">
                  <c:v>-44.329893404062432</c:v>
                </c:pt>
                <c:pt idx="228">
                  <c:v>-43.493489413325797</c:v>
                </c:pt>
                <c:pt idx="229">
                  <c:v>-42.643836884382992</c:v>
                </c:pt>
                <c:pt idx="230">
                  <c:v>-41.781194629625062</c:v>
                </c:pt>
                <c:pt idx="231">
                  <c:v>-40.905825418239417</c:v>
                </c:pt>
                <c:pt idx="232">
                  <c:v>-40.017995896167776</c:v>
                </c:pt>
                <c:pt idx="233">
                  <c:v>-39.117976504883138</c:v>
                </c:pt>
                <c:pt idx="234">
                  <c:v>-38.206041399010758</c:v>
                </c:pt>
                <c:pt idx="235">
                  <c:v>-37.282468362818015</c:v>
                </c:pt>
                <c:pt idx="236">
                  <c:v>-36.347538725598568</c:v>
                </c:pt>
                <c:pt idx="237">
                  <c:v>-35.40153727597675</c:v>
                </c:pt>
                <c:pt idx="238">
                  <c:v>-34.444752175158328</c:v>
                </c:pt>
                <c:pt idx="239">
                  <c:v>-33.477474869153539</c:v>
                </c:pt>
                <c:pt idx="240">
                  <c:v>-32.500000000000028</c:v>
                </c:pt>
                <c:pt idx="241">
                  <c:v>-31.512625316011896</c:v>
                </c:pt>
                <c:pt idx="242">
                  <c:v>-30.515651581082899</c:v>
                </c:pt>
                <c:pt idx="243">
                  <c:v>-29.509382483070549</c:v>
                </c:pt>
                <c:pt idx="244">
                  <c:v>-28.494124541290052</c:v>
                </c:pt>
                <c:pt idx="245">
                  <c:v>-27.470187013145495</c:v>
                </c:pt>
                <c:pt idx="246">
                  <c:v>-26.437881799927005</c:v>
                </c:pt>
                <c:pt idx="247">
                  <c:v>-25.3975233518028</c:v>
                </c:pt>
                <c:pt idx="248">
                  <c:v>-24.349428572034299</c:v>
                </c:pt>
                <c:pt idx="249">
                  <c:v>-23.293916720444546</c:v>
                </c:pt>
                <c:pt idx="250">
                  <c:v>-22.23130931616851</c:v>
                </c:pt>
                <c:pt idx="251">
                  <c:v>-21.16193003971518</c:v>
                </c:pt>
                <c:pt idx="252">
                  <c:v>-20.086104634371591</c:v>
                </c:pt>
                <c:pt idx="253">
                  <c:v>-19.004160806977911</c:v>
                </c:pt>
                <c:pt idx="254">
                  <c:v>-17.916428128104929</c:v>
                </c:pt>
                <c:pt idx="255">
                  <c:v>-16.82323793166384</c:v>
                </c:pt>
                <c:pt idx="256">
                  <c:v>-15.724923213978405</c:v>
                </c:pt>
                <c:pt idx="257">
                  <c:v>-14.621818532351242</c:v>
                </c:pt>
                <c:pt idx="258">
                  <c:v>-13.514259903154386</c:v>
                </c:pt>
                <c:pt idx="259">
                  <c:v>-12.402584699475456</c:v>
                </c:pt>
                <c:pt idx="260">
                  <c:v>-11.287131548350471</c:v>
                </c:pt>
                <c:pt idx="261">
                  <c:v>-10.168240227615017</c:v>
                </c:pt>
                <c:pt idx="262">
                  <c:v>-9.0462515624042208</c:v>
                </c:pt>
                <c:pt idx="263">
                  <c:v>-7.9215073213345661</c:v>
                </c:pt>
                <c:pt idx="264">
                  <c:v>-6.7943501123974688</c:v>
                </c:pt>
                <c:pt idx="265">
                  <c:v>-5.6651232785977861</c:v>
                </c:pt>
                <c:pt idx="266">
                  <c:v>-4.5341707933681628</c:v>
                </c:pt>
                <c:pt idx="267">
                  <c:v>-3.4018371557913798</c:v>
                </c:pt>
                <c:pt idx="268">
                  <c:v>-2.2684672856626071</c:v>
                </c:pt>
                <c:pt idx="269">
                  <c:v>-1.1344064184234273</c:v>
                </c:pt>
                <c:pt idx="270">
                  <c:v>-1.1945197435359045E-14</c:v>
                </c:pt>
                <c:pt idx="271">
                  <c:v>1.1344064184234035</c:v>
                </c:pt>
                <c:pt idx="272">
                  <c:v>2.2684672856625832</c:v>
                </c:pt>
                <c:pt idx="273">
                  <c:v>3.4018371557913563</c:v>
                </c:pt>
                <c:pt idx="274">
                  <c:v>4.5341707933681397</c:v>
                </c:pt>
                <c:pt idx="275">
                  <c:v>5.665123278597763</c:v>
                </c:pt>
                <c:pt idx="276">
                  <c:v>6.7943501123974439</c:v>
                </c:pt>
                <c:pt idx="277">
                  <c:v>7.9215073213345999</c:v>
                </c:pt>
                <c:pt idx="278">
                  <c:v>9.0462515624042545</c:v>
                </c:pt>
                <c:pt idx="279">
                  <c:v>10.168240227614994</c:v>
                </c:pt>
                <c:pt idx="280">
                  <c:v>11.287131548350448</c:v>
                </c:pt>
                <c:pt idx="281">
                  <c:v>12.402584699475376</c:v>
                </c:pt>
                <c:pt idx="282">
                  <c:v>13.514259903154306</c:v>
                </c:pt>
                <c:pt idx="283">
                  <c:v>14.62181853235122</c:v>
                </c:pt>
                <c:pt idx="284">
                  <c:v>15.724923213978384</c:v>
                </c:pt>
                <c:pt idx="285">
                  <c:v>16.823237931663872</c:v>
                </c:pt>
                <c:pt idx="286">
                  <c:v>17.916428128104961</c:v>
                </c:pt>
                <c:pt idx="287">
                  <c:v>19.004160806977886</c:v>
                </c:pt>
                <c:pt idx="288">
                  <c:v>20.086104634371569</c:v>
                </c:pt>
                <c:pt idx="289">
                  <c:v>21.161930039715159</c:v>
                </c:pt>
                <c:pt idx="290">
                  <c:v>22.231309316168431</c:v>
                </c:pt>
                <c:pt idx="291">
                  <c:v>23.293916720444471</c:v>
                </c:pt>
                <c:pt idx="292">
                  <c:v>24.349428572034277</c:v>
                </c:pt>
                <c:pt idx="293">
                  <c:v>25.397523351802779</c:v>
                </c:pt>
                <c:pt idx="294">
                  <c:v>26.437881799927034</c:v>
                </c:pt>
                <c:pt idx="295">
                  <c:v>27.470187013145473</c:v>
                </c:pt>
                <c:pt idx="296">
                  <c:v>28.494124541290031</c:v>
                </c:pt>
                <c:pt idx="297">
                  <c:v>29.509382483070532</c:v>
                </c:pt>
                <c:pt idx="298">
                  <c:v>30.515651581082878</c:v>
                </c:pt>
                <c:pt idx="299">
                  <c:v>31.512625316011874</c:v>
                </c:pt>
                <c:pt idx="300">
                  <c:v>32.500000000000007</c:v>
                </c:pt>
                <c:pt idx="301">
                  <c:v>33.477474869153518</c:v>
                </c:pt>
                <c:pt idx="302">
                  <c:v>34.444752175158307</c:v>
                </c:pt>
                <c:pt idx="303">
                  <c:v>35.401537275976729</c:v>
                </c:pt>
                <c:pt idx="304">
                  <c:v>36.347538725598504</c:v>
                </c:pt>
                <c:pt idx="305">
                  <c:v>37.282468362817994</c:v>
                </c:pt>
                <c:pt idx="306">
                  <c:v>38.206041399010736</c:v>
                </c:pt>
                <c:pt idx="307">
                  <c:v>39.117976504883117</c:v>
                </c:pt>
                <c:pt idx="308">
                  <c:v>40.017995896167804</c:v>
                </c:pt>
                <c:pt idx="309">
                  <c:v>40.905825418239438</c:v>
                </c:pt>
                <c:pt idx="310">
                  <c:v>41.781194629625048</c:v>
                </c:pt>
                <c:pt idx="311">
                  <c:v>42.643836884382956</c:v>
                </c:pt>
                <c:pt idx="312">
                  <c:v>43.493489413325754</c:v>
                </c:pt>
                <c:pt idx="313">
                  <c:v>44.329893404062375</c:v>
                </c:pt>
                <c:pt idx="314">
                  <c:v>45.152794079834777</c:v>
                </c:pt>
                <c:pt idx="315">
                  <c:v>45.961940777125577</c:v>
                </c:pt>
                <c:pt idx="316">
                  <c:v>46.757087022012307</c:v>
                </c:pt>
                <c:pt idx="317">
                  <c:v>47.537990605246094</c:v>
                </c:pt>
                <c:pt idx="318">
                  <c:v>48.304413656030626</c:v>
                </c:pt>
                <c:pt idx="319">
                  <c:v>49.056122714480175</c:v>
                </c:pt>
                <c:pt idx="320">
                  <c:v>49.792888802733557</c:v>
                </c:pt>
                <c:pt idx="321">
                  <c:v>50.51448749470309</c:v>
                </c:pt>
                <c:pt idx="322">
                  <c:v>51.220698984436901</c:v>
                </c:pt>
                <c:pt idx="323">
                  <c:v>51.911308153074032</c:v>
                </c:pt>
                <c:pt idx="324">
                  <c:v>52.58610463437158</c:v>
                </c:pt>
                <c:pt idx="325">
                  <c:v>53.244882878784452</c:v>
                </c:pt>
                <c:pt idx="326">
                  <c:v>53.887442216077694</c:v>
                </c:pt>
                <c:pt idx="327">
                  <c:v>54.51358691645256</c:v>
                </c:pt>
                <c:pt idx="328">
                  <c:v>55.123126250167651</c:v>
                </c:pt>
                <c:pt idx="329">
                  <c:v>55.715874545637284</c:v>
                </c:pt>
                <c:pt idx="330">
                  <c:v>56.291651245988497</c:v>
                </c:pt>
                <c:pt idx="331">
                  <c:v>56.85028096406073</c:v>
                </c:pt>
                <c:pt idx="332">
                  <c:v>57.391593535830246</c:v>
                </c:pt>
                <c:pt idx="333">
                  <c:v>57.915424072243908</c:v>
                </c:pt>
                <c:pt idx="334">
                  <c:v>58.421613009445863</c:v>
                </c:pt>
                <c:pt idx="335">
                  <c:v>58.910006157382234</c:v>
                </c:pt>
                <c:pt idx="336">
                  <c:v>59.380454746769061</c:v>
                </c:pt>
                <c:pt idx="337">
                  <c:v>59.832815474408598</c:v>
                </c:pt>
                <c:pt idx="338">
                  <c:v>60.266950546841173</c:v>
                </c:pt>
                <c:pt idx="339">
                  <c:v>60.682727722318099</c:v>
                </c:pt>
                <c:pt idx="340">
                  <c:v>61.080020351084045</c:v>
                </c:pt>
                <c:pt idx="341">
                  <c:v>61.458707413955572</c:v>
                </c:pt>
                <c:pt idx="342">
                  <c:v>61.81867355918498</c:v>
                </c:pt>
                <c:pt idx="343">
                  <c:v>62.159809137597321</c:v>
                </c:pt>
                <c:pt idx="344">
                  <c:v>62.482010235990714</c:v>
                </c:pt>
                <c:pt idx="345">
                  <c:v>62.785178708789438</c:v>
                </c:pt>
                <c:pt idx="346">
                  <c:v>63.069222207939774</c:v>
                </c:pt>
                <c:pt idx="347">
                  <c:v>63.334054211040282</c:v>
                </c:pt>
                <c:pt idx="348">
                  <c:v>63.579594047697363</c:v>
                </c:pt>
                <c:pt idx="349">
                  <c:v>63.805766924098158</c:v>
                </c:pt>
                <c:pt idx="350">
                  <c:v>64.012503945793512</c:v>
                </c:pt>
                <c:pt idx="351">
                  <c:v>64.199742138683945</c:v>
                </c:pt>
                <c:pt idx="352">
                  <c:v>64.36742446820206</c:v>
                </c:pt>
                <c:pt idx="353">
                  <c:v>64.515499856685935</c:v>
                </c:pt>
                <c:pt idx="354">
                  <c:v>64.64392319893777</c:v>
                </c:pt>
                <c:pt idx="355">
                  <c:v>64.752655375963457</c:v>
                </c:pt>
                <c:pt idx="356">
                  <c:v>64.841663266888574</c:v>
                </c:pt>
                <c:pt idx="357">
                  <c:v>64.910919759047303</c:v>
                </c:pt>
                <c:pt idx="358">
                  <c:v>64.96040375624122</c:v>
                </c:pt>
                <c:pt idx="359">
                  <c:v>64.990100185165431</c:v>
                </c:pt>
                <c:pt idx="360">
                  <c:v>65</c:v>
                </c:pt>
              </c:numCache>
            </c:numRef>
          </c:xVal>
          <c:yVal>
            <c:numRef>
              <c:f>'θ ϵ (0,90)'!$AF$8:$AF$368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1.1344064184234282</c:v>
                </c:pt>
                <c:pt idx="2">
                  <c:v>2.2684672856625632</c:v>
                </c:pt>
                <c:pt idx="3">
                  <c:v>3.4018371557913487</c:v>
                </c:pt>
                <c:pt idx="4">
                  <c:v>4.534170793368145</c:v>
                </c:pt>
                <c:pt idx="5">
                  <c:v>5.6651232785977808</c:v>
                </c:pt>
                <c:pt idx="6">
                  <c:v>6.794350112397475</c:v>
                </c:pt>
                <c:pt idx="7">
                  <c:v>7.9215073213345857</c:v>
                </c:pt>
                <c:pt idx="8">
                  <c:v>9.0462515624042528</c:v>
                </c:pt>
                <c:pt idx="9">
                  <c:v>10.168240227615007</c:v>
                </c:pt>
                <c:pt idx="10">
                  <c:v>11.287131548350471</c:v>
                </c:pt>
                <c:pt idx="11">
                  <c:v>12.402584699475412</c:v>
                </c:pt>
                <c:pt idx="12">
                  <c:v>13.514259903154356</c:v>
                </c:pt>
                <c:pt idx="13">
                  <c:v>14.621818532351226</c:v>
                </c:pt>
                <c:pt idx="14">
                  <c:v>15.724923213978402</c:v>
                </c:pt>
                <c:pt idx="15">
                  <c:v>16.823237931663847</c:v>
                </c:pt>
                <c:pt idx="16">
                  <c:v>17.916428128104947</c:v>
                </c:pt>
                <c:pt idx="17">
                  <c:v>19.00416080697789</c:v>
                </c:pt>
                <c:pt idx="18">
                  <c:v>20.08610463437158</c:v>
                </c:pt>
                <c:pt idx="19">
                  <c:v>21.16193003971518</c:v>
                </c:pt>
                <c:pt idx="20">
                  <c:v>22.231309316168467</c:v>
                </c:pt>
                <c:pt idx="21">
                  <c:v>23.293916720444518</c:v>
                </c:pt>
                <c:pt idx="22">
                  <c:v>24.349428572034281</c:v>
                </c:pt>
                <c:pt idx="23">
                  <c:v>25.397523351802793</c:v>
                </c:pt>
                <c:pt idx="24">
                  <c:v>26.437881799927009</c:v>
                </c:pt>
                <c:pt idx="25">
                  <c:v>27.470187013145463</c:v>
                </c:pt>
                <c:pt idx="26">
                  <c:v>28.494124541290031</c:v>
                </c:pt>
                <c:pt idx="27">
                  <c:v>29.509382483070539</c:v>
                </c:pt>
                <c:pt idx="28">
                  <c:v>30.515651581082903</c:v>
                </c:pt>
                <c:pt idx="29">
                  <c:v>31.51262531601191</c:v>
                </c:pt>
                <c:pt idx="30">
                  <c:v>32.499999999999993</c:v>
                </c:pt>
                <c:pt idx="31">
                  <c:v>33.477474869153518</c:v>
                </c:pt>
                <c:pt idx="32">
                  <c:v>34.444752175158321</c:v>
                </c:pt>
                <c:pt idx="33">
                  <c:v>35.401537275976757</c:v>
                </c:pt>
                <c:pt idx="34">
                  <c:v>36.347538725598547</c:v>
                </c:pt>
                <c:pt idx="35">
                  <c:v>37.282468362817994</c:v>
                </c:pt>
                <c:pt idx="36">
                  <c:v>38.206041399010751</c:v>
                </c:pt>
                <c:pt idx="37">
                  <c:v>39.117976504883138</c:v>
                </c:pt>
                <c:pt idx="38">
                  <c:v>40.017995896167783</c:v>
                </c:pt>
                <c:pt idx="39">
                  <c:v>40.905825418239431</c:v>
                </c:pt>
                <c:pt idx="40">
                  <c:v>41.781194629625048</c:v>
                </c:pt>
                <c:pt idx="41">
                  <c:v>42.643836884382964</c:v>
                </c:pt>
                <c:pt idx="42">
                  <c:v>43.493489413325783</c:v>
                </c:pt>
                <c:pt idx="43">
                  <c:v>44.329893404062403</c:v>
                </c:pt>
                <c:pt idx="44">
                  <c:v>45.15279407983482</c:v>
                </c:pt>
                <c:pt idx="45">
                  <c:v>45.961940777125584</c:v>
                </c:pt>
                <c:pt idx="46">
                  <c:v>46.757087022012321</c:v>
                </c:pt>
                <c:pt idx="47">
                  <c:v>47.53799060524608</c:v>
                </c:pt>
                <c:pt idx="48">
                  <c:v>48.304413656030619</c:v>
                </c:pt>
                <c:pt idx="49">
                  <c:v>49.056122714480182</c:v>
                </c:pt>
                <c:pt idx="50">
                  <c:v>49.792888802733572</c:v>
                </c:pt>
                <c:pt idx="51">
                  <c:v>50.514487494703104</c:v>
                </c:pt>
                <c:pt idx="52">
                  <c:v>51.220698984436929</c:v>
                </c:pt>
                <c:pt idx="53">
                  <c:v>51.911308153074032</c:v>
                </c:pt>
                <c:pt idx="54">
                  <c:v>52.586104634371587</c:v>
                </c:pt>
                <c:pt idx="55">
                  <c:v>53.244882878784466</c:v>
                </c:pt>
                <c:pt idx="56">
                  <c:v>53.887442216077716</c:v>
                </c:pt>
                <c:pt idx="57">
                  <c:v>54.513586916452553</c:v>
                </c:pt>
                <c:pt idx="58">
                  <c:v>55.123126250167687</c:v>
                </c:pt>
                <c:pt idx="59">
                  <c:v>55.715874545637291</c:v>
                </c:pt>
                <c:pt idx="60">
                  <c:v>56.291651245988511</c:v>
                </c:pt>
                <c:pt idx="61">
                  <c:v>56.850280964060723</c:v>
                </c:pt>
                <c:pt idx="62">
                  <c:v>57.391593535830246</c:v>
                </c:pt>
                <c:pt idx="63">
                  <c:v>57.915424072243908</c:v>
                </c:pt>
                <c:pt idx="64">
                  <c:v>58.421613009445856</c:v>
                </c:pt>
                <c:pt idx="65">
                  <c:v>58.910006157382249</c:v>
                </c:pt>
                <c:pt idx="66">
                  <c:v>59.380454746769054</c:v>
                </c:pt>
                <c:pt idx="67">
                  <c:v>59.832815474408619</c:v>
                </c:pt>
                <c:pt idx="68">
                  <c:v>60.26695054684118</c:v>
                </c:pt>
                <c:pt idx="69">
                  <c:v>60.682727722318113</c:v>
                </c:pt>
                <c:pt idx="70">
                  <c:v>61.080020351084038</c:v>
                </c:pt>
                <c:pt idx="71">
                  <c:v>61.458707413955587</c:v>
                </c:pt>
                <c:pt idx="72">
                  <c:v>61.81867355918498</c:v>
                </c:pt>
                <c:pt idx="73">
                  <c:v>62.1598091375973</c:v>
                </c:pt>
                <c:pt idx="74">
                  <c:v>62.482010235990728</c:v>
                </c:pt>
                <c:pt idx="75">
                  <c:v>62.785178708789438</c:v>
                </c:pt>
                <c:pt idx="76">
                  <c:v>63.069222207939774</c:v>
                </c:pt>
                <c:pt idx="77">
                  <c:v>63.334054211040289</c:v>
                </c:pt>
                <c:pt idx="78">
                  <c:v>63.579594047697363</c:v>
                </c:pt>
                <c:pt idx="79">
                  <c:v>63.805766924098158</c:v>
                </c:pt>
                <c:pt idx="80">
                  <c:v>64.012503945793526</c:v>
                </c:pt>
                <c:pt idx="81">
                  <c:v>64.199742138683959</c:v>
                </c:pt>
                <c:pt idx="82">
                  <c:v>64.36742446820206</c:v>
                </c:pt>
                <c:pt idx="83">
                  <c:v>64.515499856685935</c:v>
                </c:pt>
                <c:pt idx="84">
                  <c:v>64.64392319893777</c:v>
                </c:pt>
                <c:pt idx="85">
                  <c:v>64.752655375963457</c:v>
                </c:pt>
                <c:pt idx="86">
                  <c:v>64.841663266888574</c:v>
                </c:pt>
                <c:pt idx="87">
                  <c:v>64.910919759047303</c:v>
                </c:pt>
                <c:pt idx="88">
                  <c:v>64.96040375624122</c:v>
                </c:pt>
                <c:pt idx="89">
                  <c:v>64.990100185165431</c:v>
                </c:pt>
                <c:pt idx="90">
                  <c:v>65</c:v>
                </c:pt>
                <c:pt idx="91">
                  <c:v>64.990100185165431</c:v>
                </c:pt>
                <c:pt idx="92">
                  <c:v>64.96040375624122</c:v>
                </c:pt>
                <c:pt idx="93">
                  <c:v>64.910919759047303</c:v>
                </c:pt>
                <c:pt idx="94">
                  <c:v>64.841663266888574</c:v>
                </c:pt>
                <c:pt idx="95">
                  <c:v>64.752655375963457</c:v>
                </c:pt>
                <c:pt idx="96">
                  <c:v>64.64392319893777</c:v>
                </c:pt>
                <c:pt idx="97">
                  <c:v>64.515499856685935</c:v>
                </c:pt>
                <c:pt idx="98">
                  <c:v>64.367424468202074</c:v>
                </c:pt>
                <c:pt idx="99">
                  <c:v>64.199742138683945</c:v>
                </c:pt>
                <c:pt idx="100">
                  <c:v>64.012503945793526</c:v>
                </c:pt>
                <c:pt idx="101">
                  <c:v>63.805766924098158</c:v>
                </c:pt>
                <c:pt idx="102">
                  <c:v>63.57959404769737</c:v>
                </c:pt>
                <c:pt idx="103">
                  <c:v>63.334054211040289</c:v>
                </c:pt>
                <c:pt idx="104">
                  <c:v>63.069222207939774</c:v>
                </c:pt>
                <c:pt idx="105">
                  <c:v>62.785178708789438</c:v>
                </c:pt>
                <c:pt idx="106">
                  <c:v>62.482010235990728</c:v>
                </c:pt>
                <c:pt idx="107">
                  <c:v>62.159809137597307</c:v>
                </c:pt>
                <c:pt idx="108">
                  <c:v>61.818673559184987</c:v>
                </c:pt>
                <c:pt idx="109">
                  <c:v>61.458707413955594</c:v>
                </c:pt>
                <c:pt idx="110">
                  <c:v>61.080020351084045</c:v>
                </c:pt>
                <c:pt idx="111">
                  <c:v>60.682727722318113</c:v>
                </c:pt>
                <c:pt idx="112">
                  <c:v>60.26695054684118</c:v>
                </c:pt>
                <c:pt idx="113">
                  <c:v>59.832815474408626</c:v>
                </c:pt>
                <c:pt idx="114">
                  <c:v>59.380454746769061</c:v>
                </c:pt>
                <c:pt idx="115">
                  <c:v>58.910006157382256</c:v>
                </c:pt>
                <c:pt idx="116">
                  <c:v>58.421613009445849</c:v>
                </c:pt>
                <c:pt idx="117">
                  <c:v>57.915424072243916</c:v>
                </c:pt>
                <c:pt idx="118">
                  <c:v>57.39159353583026</c:v>
                </c:pt>
                <c:pt idx="119">
                  <c:v>56.85028096406073</c:v>
                </c:pt>
                <c:pt idx="120">
                  <c:v>56.291651245988518</c:v>
                </c:pt>
                <c:pt idx="121">
                  <c:v>55.715874545637298</c:v>
                </c:pt>
                <c:pt idx="122">
                  <c:v>55.123126250167694</c:v>
                </c:pt>
                <c:pt idx="123">
                  <c:v>54.513586916452553</c:v>
                </c:pt>
                <c:pt idx="124">
                  <c:v>53.887442216077716</c:v>
                </c:pt>
                <c:pt idx="125">
                  <c:v>53.24488287878448</c:v>
                </c:pt>
                <c:pt idx="126">
                  <c:v>52.586104634371587</c:v>
                </c:pt>
                <c:pt idx="127">
                  <c:v>51.911308153074025</c:v>
                </c:pt>
                <c:pt idx="128">
                  <c:v>51.220698984436929</c:v>
                </c:pt>
                <c:pt idx="129">
                  <c:v>50.514487494703118</c:v>
                </c:pt>
                <c:pt idx="130">
                  <c:v>49.792888802733572</c:v>
                </c:pt>
                <c:pt idx="131">
                  <c:v>49.056122714480168</c:v>
                </c:pt>
                <c:pt idx="132">
                  <c:v>48.304413656030626</c:v>
                </c:pt>
                <c:pt idx="133">
                  <c:v>47.537990605246087</c:v>
                </c:pt>
                <c:pt idx="134">
                  <c:v>46.757087022012342</c:v>
                </c:pt>
                <c:pt idx="135">
                  <c:v>45.961940777125591</c:v>
                </c:pt>
                <c:pt idx="136">
                  <c:v>45.152794079834813</c:v>
                </c:pt>
                <c:pt idx="137">
                  <c:v>44.32989340406241</c:v>
                </c:pt>
                <c:pt idx="138">
                  <c:v>43.49348941332579</c:v>
                </c:pt>
                <c:pt idx="139">
                  <c:v>42.643836884382971</c:v>
                </c:pt>
                <c:pt idx="140">
                  <c:v>41.781194629625062</c:v>
                </c:pt>
                <c:pt idx="141">
                  <c:v>40.905825418239452</c:v>
                </c:pt>
                <c:pt idx="142">
                  <c:v>40.017995896167797</c:v>
                </c:pt>
                <c:pt idx="143">
                  <c:v>39.117976504883131</c:v>
                </c:pt>
                <c:pt idx="144">
                  <c:v>38.206041399010758</c:v>
                </c:pt>
                <c:pt idx="145">
                  <c:v>37.282468362818015</c:v>
                </c:pt>
                <c:pt idx="146">
                  <c:v>36.347538725598547</c:v>
                </c:pt>
                <c:pt idx="147">
                  <c:v>35.40153727597675</c:v>
                </c:pt>
                <c:pt idx="148">
                  <c:v>34.444752175158321</c:v>
                </c:pt>
                <c:pt idx="149">
                  <c:v>33.477474869153532</c:v>
                </c:pt>
                <c:pt idx="150">
                  <c:v>32.499999999999993</c:v>
                </c:pt>
                <c:pt idx="151">
                  <c:v>31.512625316011917</c:v>
                </c:pt>
                <c:pt idx="152">
                  <c:v>30.515651581082921</c:v>
                </c:pt>
                <c:pt idx="153">
                  <c:v>29.509382483070546</c:v>
                </c:pt>
                <c:pt idx="154">
                  <c:v>28.494124541290024</c:v>
                </c:pt>
                <c:pt idx="155">
                  <c:v>27.470187013145466</c:v>
                </c:pt>
                <c:pt idx="156">
                  <c:v>26.437881799927027</c:v>
                </c:pt>
                <c:pt idx="157">
                  <c:v>25.397523351802821</c:v>
                </c:pt>
                <c:pt idx="158">
                  <c:v>24.349428572034295</c:v>
                </c:pt>
                <c:pt idx="159">
                  <c:v>23.293916720444514</c:v>
                </c:pt>
                <c:pt idx="160">
                  <c:v>22.231309316168478</c:v>
                </c:pt>
                <c:pt idx="161">
                  <c:v>21.161930039715209</c:v>
                </c:pt>
                <c:pt idx="162">
                  <c:v>20.086104634371587</c:v>
                </c:pt>
                <c:pt idx="163">
                  <c:v>19.004160806977907</c:v>
                </c:pt>
                <c:pt idx="164">
                  <c:v>17.916428128104979</c:v>
                </c:pt>
                <c:pt idx="165">
                  <c:v>16.823237931663865</c:v>
                </c:pt>
                <c:pt idx="166">
                  <c:v>15.724923213978402</c:v>
                </c:pt>
                <c:pt idx="167">
                  <c:v>14.621818532351211</c:v>
                </c:pt>
                <c:pt idx="168">
                  <c:v>13.514259903154356</c:v>
                </c:pt>
                <c:pt idx="169">
                  <c:v>12.402584699475423</c:v>
                </c:pt>
                <c:pt idx="170">
                  <c:v>11.287131548350468</c:v>
                </c:pt>
                <c:pt idx="171">
                  <c:v>10.168240227615014</c:v>
                </c:pt>
                <c:pt idx="172">
                  <c:v>9.0462515624042741</c:v>
                </c:pt>
                <c:pt idx="173">
                  <c:v>7.9215073213345901</c:v>
                </c:pt>
                <c:pt idx="174">
                  <c:v>6.7943501123974928</c:v>
                </c:pt>
                <c:pt idx="175">
                  <c:v>5.6651232785978118</c:v>
                </c:pt>
                <c:pt idx="176">
                  <c:v>4.5341707933681592</c:v>
                </c:pt>
                <c:pt idx="177">
                  <c:v>3.4018371557913474</c:v>
                </c:pt>
                <c:pt idx="178">
                  <c:v>2.2684672856625454</c:v>
                </c:pt>
                <c:pt idx="179">
                  <c:v>1.1344064184234235</c:v>
                </c:pt>
                <c:pt idx="180">
                  <c:v>7.9634649569060301E-15</c:v>
                </c:pt>
                <c:pt idx="181">
                  <c:v>-1.1344064184234075</c:v>
                </c:pt>
                <c:pt idx="182">
                  <c:v>-2.2684672856625583</c:v>
                </c:pt>
                <c:pt idx="183">
                  <c:v>-3.4018371557913314</c:v>
                </c:pt>
                <c:pt idx="184">
                  <c:v>-4.5341707933681139</c:v>
                </c:pt>
                <c:pt idx="185">
                  <c:v>-5.6651232785977665</c:v>
                </c:pt>
                <c:pt idx="186">
                  <c:v>-6.7943501123974483</c:v>
                </c:pt>
                <c:pt idx="187">
                  <c:v>-7.9215073213346034</c:v>
                </c:pt>
                <c:pt idx="188">
                  <c:v>-9.0462515624042581</c:v>
                </c:pt>
                <c:pt idx="189">
                  <c:v>-10.168240227614998</c:v>
                </c:pt>
                <c:pt idx="190">
                  <c:v>-11.28713154835048</c:v>
                </c:pt>
                <c:pt idx="191">
                  <c:v>-12.402584699475407</c:v>
                </c:pt>
                <c:pt idx="192">
                  <c:v>-13.51425990315434</c:v>
                </c:pt>
                <c:pt idx="193">
                  <c:v>-14.621818532351224</c:v>
                </c:pt>
                <c:pt idx="194">
                  <c:v>-15.724923213978387</c:v>
                </c:pt>
                <c:pt idx="195">
                  <c:v>-16.823237931663822</c:v>
                </c:pt>
                <c:pt idx="196">
                  <c:v>-17.916428128104936</c:v>
                </c:pt>
                <c:pt idx="197">
                  <c:v>-19.004160806977865</c:v>
                </c:pt>
                <c:pt idx="198">
                  <c:v>-20.086104634371601</c:v>
                </c:pt>
                <c:pt idx="199">
                  <c:v>-21.161930039715187</c:v>
                </c:pt>
                <c:pt idx="200">
                  <c:v>-22.231309316168463</c:v>
                </c:pt>
                <c:pt idx="201">
                  <c:v>-23.293916720444528</c:v>
                </c:pt>
                <c:pt idx="202">
                  <c:v>-24.349428572034281</c:v>
                </c:pt>
                <c:pt idx="203">
                  <c:v>-25.397523351802782</c:v>
                </c:pt>
                <c:pt idx="204">
                  <c:v>-26.437881799926988</c:v>
                </c:pt>
                <c:pt idx="205">
                  <c:v>-27.470187013145452</c:v>
                </c:pt>
                <c:pt idx="206">
                  <c:v>-28.494124541290009</c:v>
                </c:pt>
                <c:pt idx="207">
                  <c:v>-29.509382483070507</c:v>
                </c:pt>
                <c:pt idx="208">
                  <c:v>-30.515651581082906</c:v>
                </c:pt>
                <c:pt idx="209">
                  <c:v>-31.512625316011903</c:v>
                </c:pt>
                <c:pt idx="210">
                  <c:v>-32.500000000000007</c:v>
                </c:pt>
                <c:pt idx="211">
                  <c:v>-33.477474869153518</c:v>
                </c:pt>
                <c:pt idx="212">
                  <c:v>-34.444752175158314</c:v>
                </c:pt>
                <c:pt idx="213">
                  <c:v>-35.401537275976757</c:v>
                </c:pt>
                <c:pt idx="214">
                  <c:v>-36.347538725598532</c:v>
                </c:pt>
                <c:pt idx="215">
                  <c:v>-37.28246836281798</c:v>
                </c:pt>
                <c:pt idx="216">
                  <c:v>-38.206041399010743</c:v>
                </c:pt>
                <c:pt idx="217">
                  <c:v>-39.117976504883124</c:v>
                </c:pt>
                <c:pt idx="218">
                  <c:v>-40.017995896167761</c:v>
                </c:pt>
                <c:pt idx="219">
                  <c:v>-40.905825418239445</c:v>
                </c:pt>
                <c:pt idx="220">
                  <c:v>-41.781194629625048</c:v>
                </c:pt>
                <c:pt idx="221">
                  <c:v>-42.643836884382978</c:v>
                </c:pt>
                <c:pt idx="222">
                  <c:v>-43.493489413325783</c:v>
                </c:pt>
                <c:pt idx="223">
                  <c:v>-44.329893404062396</c:v>
                </c:pt>
                <c:pt idx="224">
                  <c:v>-45.152794079834827</c:v>
                </c:pt>
                <c:pt idx="225">
                  <c:v>-45.961940777125584</c:v>
                </c:pt>
                <c:pt idx="226">
                  <c:v>-46.757087022012307</c:v>
                </c:pt>
                <c:pt idx="227">
                  <c:v>-47.537990605246058</c:v>
                </c:pt>
                <c:pt idx="228">
                  <c:v>-48.304413656030611</c:v>
                </c:pt>
                <c:pt idx="229">
                  <c:v>-49.056122714480161</c:v>
                </c:pt>
                <c:pt idx="230">
                  <c:v>-49.792888802733565</c:v>
                </c:pt>
                <c:pt idx="231">
                  <c:v>-50.514487494703125</c:v>
                </c:pt>
                <c:pt idx="232">
                  <c:v>-51.220698984436936</c:v>
                </c:pt>
                <c:pt idx="233">
                  <c:v>-51.911308153074032</c:v>
                </c:pt>
                <c:pt idx="234">
                  <c:v>-52.58610463437158</c:v>
                </c:pt>
                <c:pt idx="235">
                  <c:v>-53.244882878784452</c:v>
                </c:pt>
                <c:pt idx="236">
                  <c:v>-53.887442216077694</c:v>
                </c:pt>
                <c:pt idx="237">
                  <c:v>-54.51358691645256</c:v>
                </c:pt>
                <c:pt idx="238">
                  <c:v>-55.123126250167687</c:v>
                </c:pt>
                <c:pt idx="239">
                  <c:v>-55.715874545637284</c:v>
                </c:pt>
                <c:pt idx="240">
                  <c:v>-56.291651245988497</c:v>
                </c:pt>
                <c:pt idx="241">
                  <c:v>-56.850280964060737</c:v>
                </c:pt>
                <c:pt idx="242">
                  <c:v>-57.391593535830253</c:v>
                </c:pt>
                <c:pt idx="243">
                  <c:v>-57.915424072243908</c:v>
                </c:pt>
                <c:pt idx="244">
                  <c:v>-58.421613009445842</c:v>
                </c:pt>
                <c:pt idx="245">
                  <c:v>-58.910006157382234</c:v>
                </c:pt>
                <c:pt idx="246">
                  <c:v>-59.380454746769061</c:v>
                </c:pt>
                <c:pt idx="247">
                  <c:v>-59.832815474408619</c:v>
                </c:pt>
                <c:pt idx="248">
                  <c:v>-60.266950546841173</c:v>
                </c:pt>
                <c:pt idx="249">
                  <c:v>-60.682727722318106</c:v>
                </c:pt>
                <c:pt idx="250">
                  <c:v>-61.08002035108403</c:v>
                </c:pt>
                <c:pt idx="251">
                  <c:v>-61.458707413955594</c:v>
                </c:pt>
                <c:pt idx="252">
                  <c:v>-61.81867355918498</c:v>
                </c:pt>
                <c:pt idx="253">
                  <c:v>-62.159809137597293</c:v>
                </c:pt>
                <c:pt idx="254">
                  <c:v>-62.482010235990735</c:v>
                </c:pt>
                <c:pt idx="255">
                  <c:v>-62.785178708789438</c:v>
                </c:pt>
                <c:pt idx="256">
                  <c:v>-63.069222207939774</c:v>
                </c:pt>
                <c:pt idx="257">
                  <c:v>-63.334054211040282</c:v>
                </c:pt>
                <c:pt idx="258">
                  <c:v>-63.579594047697363</c:v>
                </c:pt>
                <c:pt idx="259">
                  <c:v>-63.805766924098151</c:v>
                </c:pt>
                <c:pt idx="260">
                  <c:v>-64.012503945793526</c:v>
                </c:pt>
                <c:pt idx="261">
                  <c:v>-64.199742138683945</c:v>
                </c:pt>
                <c:pt idx="262">
                  <c:v>-64.367424468202074</c:v>
                </c:pt>
                <c:pt idx="263">
                  <c:v>-64.515499856685935</c:v>
                </c:pt>
                <c:pt idx="264">
                  <c:v>-64.64392319893777</c:v>
                </c:pt>
                <c:pt idx="265">
                  <c:v>-64.752655375963457</c:v>
                </c:pt>
                <c:pt idx="266">
                  <c:v>-64.841663266888574</c:v>
                </c:pt>
                <c:pt idx="267">
                  <c:v>-64.910919759047303</c:v>
                </c:pt>
                <c:pt idx="268">
                  <c:v>-64.96040375624122</c:v>
                </c:pt>
                <c:pt idx="269">
                  <c:v>-64.990100185165431</c:v>
                </c:pt>
                <c:pt idx="270">
                  <c:v>-65</c:v>
                </c:pt>
                <c:pt idx="271">
                  <c:v>-64.990100185165431</c:v>
                </c:pt>
                <c:pt idx="272">
                  <c:v>-64.96040375624122</c:v>
                </c:pt>
                <c:pt idx="273">
                  <c:v>-64.910919759047303</c:v>
                </c:pt>
                <c:pt idx="274">
                  <c:v>-64.841663266888574</c:v>
                </c:pt>
                <c:pt idx="275">
                  <c:v>-64.752655375963457</c:v>
                </c:pt>
                <c:pt idx="276">
                  <c:v>-64.64392319893777</c:v>
                </c:pt>
                <c:pt idx="277">
                  <c:v>-64.515499856685935</c:v>
                </c:pt>
                <c:pt idx="278">
                  <c:v>-64.367424468202074</c:v>
                </c:pt>
                <c:pt idx="279">
                  <c:v>-64.199742138683959</c:v>
                </c:pt>
                <c:pt idx="280">
                  <c:v>-64.012503945793526</c:v>
                </c:pt>
                <c:pt idx="281">
                  <c:v>-63.805766924098165</c:v>
                </c:pt>
                <c:pt idx="282">
                  <c:v>-63.579594047697377</c:v>
                </c:pt>
                <c:pt idx="283">
                  <c:v>-63.334054211040289</c:v>
                </c:pt>
                <c:pt idx="284">
                  <c:v>-63.069222207939781</c:v>
                </c:pt>
                <c:pt idx="285">
                  <c:v>-62.785178708789431</c:v>
                </c:pt>
                <c:pt idx="286">
                  <c:v>-62.482010235990721</c:v>
                </c:pt>
                <c:pt idx="287">
                  <c:v>-62.1598091375973</c:v>
                </c:pt>
                <c:pt idx="288">
                  <c:v>-61.818673559184987</c:v>
                </c:pt>
                <c:pt idx="289">
                  <c:v>-61.458707413955601</c:v>
                </c:pt>
                <c:pt idx="290">
                  <c:v>-61.080020351084052</c:v>
                </c:pt>
                <c:pt idx="291">
                  <c:v>-60.682727722318134</c:v>
                </c:pt>
                <c:pt idx="292">
                  <c:v>-60.26695054684118</c:v>
                </c:pt>
                <c:pt idx="293">
                  <c:v>-59.832815474408633</c:v>
                </c:pt>
                <c:pt idx="294">
                  <c:v>-59.380454746769047</c:v>
                </c:pt>
                <c:pt idx="295">
                  <c:v>-58.910006157382249</c:v>
                </c:pt>
                <c:pt idx="296">
                  <c:v>-58.421613009445856</c:v>
                </c:pt>
                <c:pt idx="297">
                  <c:v>-57.915424072243916</c:v>
                </c:pt>
                <c:pt idx="298">
                  <c:v>-57.39159353583026</c:v>
                </c:pt>
                <c:pt idx="299">
                  <c:v>-56.850280964060744</c:v>
                </c:pt>
                <c:pt idx="300">
                  <c:v>-56.291651245988511</c:v>
                </c:pt>
                <c:pt idx="301">
                  <c:v>-55.715874545637298</c:v>
                </c:pt>
                <c:pt idx="302">
                  <c:v>-55.123126250167701</c:v>
                </c:pt>
                <c:pt idx="303">
                  <c:v>-54.513586916452574</c:v>
                </c:pt>
                <c:pt idx="304">
                  <c:v>-53.887442216077737</c:v>
                </c:pt>
                <c:pt idx="305">
                  <c:v>-53.244882878784466</c:v>
                </c:pt>
                <c:pt idx="306">
                  <c:v>-52.586104634371594</c:v>
                </c:pt>
                <c:pt idx="307">
                  <c:v>-51.911308153074046</c:v>
                </c:pt>
                <c:pt idx="308">
                  <c:v>-51.220698984436915</c:v>
                </c:pt>
                <c:pt idx="309">
                  <c:v>-50.514487494703104</c:v>
                </c:pt>
                <c:pt idx="310">
                  <c:v>-49.792888802733579</c:v>
                </c:pt>
                <c:pt idx="311">
                  <c:v>-49.056122714480196</c:v>
                </c:pt>
                <c:pt idx="312">
                  <c:v>-48.304413656030647</c:v>
                </c:pt>
                <c:pt idx="313">
                  <c:v>-47.537990605246115</c:v>
                </c:pt>
                <c:pt idx="314">
                  <c:v>-46.757087022012364</c:v>
                </c:pt>
                <c:pt idx="315">
                  <c:v>-45.961940777125598</c:v>
                </c:pt>
                <c:pt idx="316">
                  <c:v>-45.152794079834841</c:v>
                </c:pt>
                <c:pt idx="317">
                  <c:v>-44.329893404062389</c:v>
                </c:pt>
                <c:pt idx="318">
                  <c:v>-43.493489413325776</c:v>
                </c:pt>
                <c:pt idx="319">
                  <c:v>-42.643836884382978</c:v>
                </c:pt>
                <c:pt idx="320">
                  <c:v>-41.78119462962507</c:v>
                </c:pt>
                <c:pt idx="321">
                  <c:v>-40.905825418239459</c:v>
                </c:pt>
                <c:pt idx="322">
                  <c:v>-40.017995896167825</c:v>
                </c:pt>
                <c:pt idx="323">
                  <c:v>-39.117976504883138</c:v>
                </c:pt>
                <c:pt idx="324">
                  <c:v>-38.206041399010772</c:v>
                </c:pt>
                <c:pt idx="325">
                  <c:v>-37.282468362818022</c:v>
                </c:pt>
                <c:pt idx="326">
                  <c:v>-36.347538725598575</c:v>
                </c:pt>
                <c:pt idx="327">
                  <c:v>-35.40153727597675</c:v>
                </c:pt>
                <c:pt idx="328">
                  <c:v>-34.444752175158378</c:v>
                </c:pt>
                <c:pt idx="329">
                  <c:v>-33.477474869153539</c:v>
                </c:pt>
                <c:pt idx="330">
                  <c:v>-32.500000000000028</c:v>
                </c:pt>
                <c:pt idx="331">
                  <c:v>-31.512625316011899</c:v>
                </c:pt>
                <c:pt idx="332">
                  <c:v>-30.515651581082903</c:v>
                </c:pt>
                <c:pt idx="333">
                  <c:v>-29.509382483070553</c:v>
                </c:pt>
                <c:pt idx="334">
                  <c:v>-28.494124541290006</c:v>
                </c:pt>
                <c:pt idx="335">
                  <c:v>-27.470187013145498</c:v>
                </c:pt>
                <c:pt idx="336">
                  <c:v>-26.437881799927009</c:v>
                </c:pt>
                <c:pt idx="337">
                  <c:v>-25.397523351802857</c:v>
                </c:pt>
                <c:pt idx="338">
                  <c:v>-24.349428572034302</c:v>
                </c:pt>
                <c:pt idx="339">
                  <c:v>-23.29391672044455</c:v>
                </c:pt>
                <c:pt idx="340">
                  <c:v>-22.23130931616846</c:v>
                </c:pt>
                <c:pt idx="341">
                  <c:v>-21.161930039715241</c:v>
                </c:pt>
                <c:pt idx="342">
                  <c:v>-20.086104634371594</c:v>
                </c:pt>
                <c:pt idx="343">
                  <c:v>-19.004160806977858</c:v>
                </c:pt>
                <c:pt idx="344">
                  <c:v>-17.916428128104986</c:v>
                </c:pt>
                <c:pt idx="345">
                  <c:v>-16.823237931663844</c:v>
                </c:pt>
                <c:pt idx="346">
                  <c:v>-15.724923213978412</c:v>
                </c:pt>
                <c:pt idx="347">
                  <c:v>-14.621818532351247</c:v>
                </c:pt>
                <c:pt idx="348">
                  <c:v>-13.514259903154391</c:v>
                </c:pt>
                <c:pt idx="349">
                  <c:v>-12.402584699475403</c:v>
                </c:pt>
                <c:pt idx="350">
                  <c:v>-11.287131548350533</c:v>
                </c:pt>
                <c:pt idx="351">
                  <c:v>-10.168240227615023</c:v>
                </c:pt>
                <c:pt idx="352">
                  <c:v>-9.046251562404283</c:v>
                </c:pt>
                <c:pt idx="353">
                  <c:v>-7.9215073213346274</c:v>
                </c:pt>
                <c:pt idx="354">
                  <c:v>-6.7943501123974723</c:v>
                </c:pt>
                <c:pt idx="355">
                  <c:v>-5.6651232785977905</c:v>
                </c:pt>
                <c:pt idx="356">
                  <c:v>-4.5341707933681095</c:v>
                </c:pt>
                <c:pt idx="357">
                  <c:v>-3.4018371557913838</c:v>
                </c:pt>
                <c:pt idx="358">
                  <c:v>-2.2684672856625534</c:v>
                </c:pt>
                <c:pt idx="359">
                  <c:v>-1.1344064184234892</c:v>
                </c:pt>
                <c:pt idx="360">
                  <c:v>-1.592692991381206E-14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AC-4FF9-B950-4C852BE30FF8}"/>
            </c:ext>
          </c:extLst>
        </c:ser>
        <c:ser>
          <c:idx val="1"/>
          <c:order val="1"/>
          <c:tx>
            <c:v>Flow 1</c:v>
          </c:tx>
          <c:spPr>
            <a:ln w="38100">
              <a:headEnd type="oval" w="lg" len="lg"/>
              <a:tailEnd type="stealth" w="lg" len="lg"/>
            </a:ln>
          </c:spPr>
          <c:marker>
            <c:symbol val="diamond"/>
            <c:size val="2"/>
            <c:spPr>
              <a:ln w="3175">
                <a:solidFill>
                  <a:schemeClr val="accent2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(0,90)'!$D$11:$D$171</c:f>
              <c:numCache>
                <c:formatCode>General</c:formatCode>
                <c:ptCount val="161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74</c:v>
                </c:pt>
                <c:pt idx="6">
                  <c:v>73</c:v>
                </c:pt>
                <c:pt idx="7">
                  <c:v>72</c:v>
                </c:pt>
                <c:pt idx="8">
                  <c:v>71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67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63</c:v>
                </c:pt>
                <c:pt idx="17">
                  <c:v>62</c:v>
                </c:pt>
                <c:pt idx="18">
                  <c:v>61</c:v>
                </c:pt>
                <c:pt idx="19">
                  <c:v>60</c:v>
                </c:pt>
                <c:pt idx="20">
                  <c:v>59</c:v>
                </c:pt>
                <c:pt idx="21">
                  <c:v>58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47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-3</c:v>
                </c:pt>
                <c:pt idx="83">
                  <c:v>-4</c:v>
                </c:pt>
                <c:pt idx="84">
                  <c:v>-5</c:v>
                </c:pt>
                <c:pt idx="85">
                  <c:v>-6</c:v>
                </c:pt>
                <c:pt idx="86">
                  <c:v>-7</c:v>
                </c:pt>
                <c:pt idx="87">
                  <c:v>-8</c:v>
                </c:pt>
                <c:pt idx="88">
                  <c:v>-9</c:v>
                </c:pt>
                <c:pt idx="89">
                  <c:v>-10</c:v>
                </c:pt>
                <c:pt idx="90">
                  <c:v>-11</c:v>
                </c:pt>
                <c:pt idx="91">
                  <c:v>-12</c:v>
                </c:pt>
                <c:pt idx="92">
                  <c:v>-13</c:v>
                </c:pt>
                <c:pt idx="93">
                  <c:v>-14</c:v>
                </c:pt>
                <c:pt idx="94">
                  <c:v>-15</c:v>
                </c:pt>
                <c:pt idx="95">
                  <c:v>-16</c:v>
                </c:pt>
                <c:pt idx="96">
                  <c:v>-17</c:v>
                </c:pt>
                <c:pt idx="97">
                  <c:v>-18</c:v>
                </c:pt>
                <c:pt idx="98">
                  <c:v>-19</c:v>
                </c:pt>
                <c:pt idx="99">
                  <c:v>-20</c:v>
                </c:pt>
                <c:pt idx="100">
                  <c:v>-21</c:v>
                </c:pt>
                <c:pt idx="101">
                  <c:v>-22</c:v>
                </c:pt>
                <c:pt idx="102">
                  <c:v>-23</c:v>
                </c:pt>
                <c:pt idx="103">
                  <c:v>-24</c:v>
                </c:pt>
                <c:pt idx="104">
                  <c:v>-25</c:v>
                </c:pt>
                <c:pt idx="105">
                  <c:v>-26</c:v>
                </c:pt>
                <c:pt idx="106">
                  <c:v>-27</c:v>
                </c:pt>
                <c:pt idx="107">
                  <c:v>-28</c:v>
                </c:pt>
                <c:pt idx="108">
                  <c:v>-29</c:v>
                </c:pt>
                <c:pt idx="109">
                  <c:v>-30</c:v>
                </c:pt>
                <c:pt idx="110">
                  <c:v>-31</c:v>
                </c:pt>
                <c:pt idx="111">
                  <c:v>-32</c:v>
                </c:pt>
                <c:pt idx="112">
                  <c:v>-33</c:v>
                </c:pt>
                <c:pt idx="113">
                  <c:v>-34</c:v>
                </c:pt>
                <c:pt idx="114">
                  <c:v>-35</c:v>
                </c:pt>
                <c:pt idx="115">
                  <c:v>-36</c:v>
                </c:pt>
                <c:pt idx="116">
                  <c:v>-37</c:v>
                </c:pt>
                <c:pt idx="117">
                  <c:v>-38</c:v>
                </c:pt>
                <c:pt idx="118">
                  <c:v>-39</c:v>
                </c:pt>
                <c:pt idx="119">
                  <c:v>-40</c:v>
                </c:pt>
                <c:pt idx="120">
                  <c:v>-41</c:v>
                </c:pt>
                <c:pt idx="121">
                  <c:v>-42</c:v>
                </c:pt>
                <c:pt idx="122">
                  <c:v>-43</c:v>
                </c:pt>
                <c:pt idx="123">
                  <c:v>-44</c:v>
                </c:pt>
                <c:pt idx="124">
                  <c:v>-45</c:v>
                </c:pt>
                <c:pt idx="125">
                  <c:v>-46</c:v>
                </c:pt>
                <c:pt idx="126">
                  <c:v>-47</c:v>
                </c:pt>
                <c:pt idx="127">
                  <c:v>-48</c:v>
                </c:pt>
                <c:pt idx="128">
                  <c:v>-49</c:v>
                </c:pt>
                <c:pt idx="129">
                  <c:v>-50</c:v>
                </c:pt>
                <c:pt idx="130">
                  <c:v>-51</c:v>
                </c:pt>
                <c:pt idx="131">
                  <c:v>-52</c:v>
                </c:pt>
                <c:pt idx="132">
                  <c:v>-53</c:v>
                </c:pt>
                <c:pt idx="133">
                  <c:v>-54</c:v>
                </c:pt>
                <c:pt idx="134">
                  <c:v>-55</c:v>
                </c:pt>
                <c:pt idx="135">
                  <c:v>-56</c:v>
                </c:pt>
                <c:pt idx="136">
                  <c:v>-57</c:v>
                </c:pt>
                <c:pt idx="137">
                  <c:v>-58</c:v>
                </c:pt>
                <c:pt idx="138">
                  <c:v>-59</c:v>
                </c:pt>
                <c:pt idx="139">
                  <c:v>-60</c:v>
                </c:pt>
                <c:pt idx="140">
                  <c:v>-61</c:v>
                </c:pt>
                <c:pt idx="141">
                  <c:v>-62</c:v>
                </c:pt>
                <c:pt idx="142">
                  <c:v>-63</c:v>
                </c:pt>
                <c:pt idx="143">
                  <c:v>-64</c:v>
                </c:pt>
                <c:pt idx="144">
                  <c:v>-65</c:v>
                </c:pt>
                <c:pt idx="145">
                  <c:v>-66</c:v>
                </c:pt>
                <c:pt idx="146">
                  <c:v>-67</c:v>
                </c:pt>
                <c:pt idx="147">
                  <c:v>-68</c:v>
                </c:pt>
                <c:pt idx="148">
                  <c:v>-69</c:v>
                </c:pt>
                <c:pt idx="149">
                  <c:v>-70</c:v>
                </c:pt>
                <c:pt idx="150">
                  <c:v>-71</c:v>
                </c:pt>
                <c:pt idx="151">
                  <c:v>-72</c:v>
                </c:pt>
                <c:pt idx="152">
                  <c:v>-73</c:v>
                </c:pt>
                <c:pt idx="153">
                  <c:v>-74</c:v>
                </c:pt>
                <c:pt idx="154">
                  <c:v>-75</c:v>
                </c:pt>
                <c:pt idx="155">
                  <c:v>-76</c:v>
                </c:pt>
                <c:pt idx="156">
                  <c:v>-77</c:v>
                </c:pt>
                <c:pt idx="157">
                  <c:v>-78</c:v>
                </c:pt>
                <c:pt idx="158">
                  <c:v>-79</c:v>
                </c:pt>
                <c:pt idx="159">
                  <c:v>-80</c:v>
                </c:pt>
                <c:pt idx="160">
                  <c:v>-81</c:v>
                </c:pt>
              </c:numCache>
            </c:numRef>
          </c:xVal>
          <c:yVal>
            <c:numRef>
              <c:f>'θ ϵ (0,90)'!$C$11:$C$171</c:f>
              <c:numCache>
                <c:formatCode>General</c:formatCode>
                <c:ptCount val="161"/>
                <c:pt idx="0">
                  <c:v>3.9298314759687329</c:v>
                </c:pt>
                <c:pt idx="1">
                  <c:v>3.7535044952602679</c:v>
                </c:pt>
                <c:pt idx="2">
                  <c:v>3.5771775145518028</c:v>
                </c:pt>
                <c:pt idx="3">
                  <c:v>3.4008505338433377</c:v>
                </c:pt>
                <c:pt idx="4">
                  <c:v>3.2245235531348726</c:v>
                </c:pt>
                <c:pt idx="5">
                  <c:v>3.0481965724264075</c:v>
                </c:pt>
                <c:pt idx="6">
                  <c:v>2.8718695917179424</c:v>
                </c:pt>
                <c:pt idx="7">
                  <c:v>2.6955426110094791</c:v>
                </c:pt>
                <c:pt idx="8">
                  <c:v>2.519215630301014</c:v>
                </c:pt>
                <c:pt idx="9">
                  <c:v>2.3428886495925489</c:v>
                </c:pt>
                <c:pt idx="10">
                  <c:v>2.1665616688840839</c:v>
                </c:pt>
                <c:pt idx="11">
                  <c:v>1.9902346881756188</c:v>
                </c:pt>
                <c:pt idx="12">
                  <c:v>1.8139077074671537</c:v>
                </c:pt>
                <c:pt idx="13">
                  <c:v>1.6375807267586886</c:v>
                </c:pt>
                <c:pt idx="14">
                  <c:v>1.4612537460502235</c:v>
                </c:pt>
                <c:pt idx="15">
                  <c:v>1.2849267653417584</c:v>
                </c:pt>
                <c:pt idx="16">
                  <c:v>1.1085997846332933</c:v>
                </c:pt>
                <c:pt idx="17">
                  <c:v>0.93227280392482825</c:v>
                </c:pt>
                <c:pt idx="18">
                  <c:v>0.75594582321636317</c:v>
                </c:pt>
                <c:pt idx="19">
                  <c:v>0.57961884250789808</c:v>
                </c:pt>
                <c:pt idx="20">
                  <c:v>0.40329186179943299</c:v>
                </c:pt>
                <c:pt idx="21">
                  <c:v>0.22696488109096791</c:v>
                </c:pt>
                <c:pt idx="22">
                  <c:v>5.0637900382502821E-2</c:v>
                </c:pt>
                <c:pt idx="23">
                  <c:v>-0.12568908032596227</c:v>
                </c:pt>
                <c:pt idx="24">
                  <c:v>-0.30201606103442558</c:v>
                </c:pt>
                <c:pt idx="25">
                  <c:v>-0.47834304174289066</c:v>
                </c:pt>
                <c:pt idx="26">
                  <c:v>-0.65467002245135575</c:v>
                </c:pt>
                <c:pt idx="27">
                  <c:v>-0.83099700315982084</c:v>
                </c:pt>
                <c:pt idx="28">
                  <c:v>-1.0073239838682859</c:v>
                </c:pt>
                <c:pt idx="29">
                  <c:v>-1.183650964576751</c:v>
                </c:pt>
                <c:pt idx="30">
                  <c:v>-1.3599779452852161</c:v>
                </c:pt>
                <c:pt idx="31">
                  <c:v>-1.5363049259936812</c:v>
                </c:pt>
                <c:pt idx="32">
                  <c:v>-1.7126319067021463</c:v>
                </c:pt>
                <c:pt idx="33">
                  <c:v>-1.8889588874106114</c:v>
                </c:pt>
                <c:pt idx="34">
                  <c:v>-2.0652858681190764</c:v>
                </c:pt>
                <c:pt idx="35">
                  <c:v>-2.2416128488275415</c:v>
                </c:pt>
                <c:pt idx="36">
                  <c:v>-2.4179398295360057</c:v>
                </c:pt>
                <c:pt idx="37">
                  <c:v>-2.5942668102444708</c:v>
                </c:pt>
                <c:pt idx="38">
                  <c:v>-2.7705937909529359</c:v>
                </c:pt>
                <c:pt idx="39">
                  <c:v>-2.946920771661401</c:v>
                </c:pt>
                <c:pt idx="40">
                  <c:v>-3.1232477523698661</c:v>
                </c:pt>
                <c:pt idx="41">
                  <c:v>-3.2995747330783312</c:v>
                </c:pt>
                <c:pt idx="42">
                  <c:v>-3.4759017137867962</c:v>
                </c:pt>
                <c:pt idx="43">
                  <c:v>-3.6522286944952604</c:v>
                </c:pt>
                <c:pt idx="44">
                  <c:v>-3.8285556752037255</c:v>
                </c:pt>
                <c:pt idx="45">
                  <c:v>-4.0048826559121906</c:v>
                </c:pt>
                <c:pt idx="46">
                  <c:v>-4.1812096366206557</c:v>
                </c:pt>
                <c:pt idx="47">
                  <c:v>-4.3575366173291208</c:v>
                </c:pt>
                <c:pt idx="48">
                  <c:v>-4.5338635980375859</c:v>
                </c:pt>
                <c:pt idx="49">
                  <c:v>-4.710190578746051</c:v>
                </c:pt>
                <c:pt idx="50">
                  <c:v>-4.886517559454516</c:v>
                </c:pt>
                <c:pt idx="51">
                  <c:v>-5.0628445401629811</c:v>
                </c:pt>
                <c:pt idx="52">
                  <c:v>-5.2391715208714453</c:v>
                </c:pt>
                <c:pt idx="53">
                  <c:v>-5.4154985015799104</c:v>
                </c:pt>
                <c:pt idx="54">
                  <c:v>-5.5918254822883755</c:v>
                </c:pt>
                <c:pt idx="55">
                  <c:v>-5.7681524629968406</c:v>
                </c:pt>
                <c:pt idx="56">
                  <c:v>-5.9444794437053057</c:v>
                </c:pt>
                <c:pt idx="57">
                  <c:v>-6.1208064244137708</c:v>
                </c:pt>
                <c:pt idx="58">
                  <c:v>-6.297133405122235</c:v>
                </c:pt>
                <c:pt idx="59">
                  <c:v>-6.4734603858307</c:v>
                </c:pt>
                <c:pt idx="60">
                  <c:v>-6.6497873665391651</c:v>
                </c:pt>
                <c:pt idx="61">
                  <c:v>-6.8261143472476302</c:v>
                </c:pt>
                <c:pt idx="62">
                  <c:v>-7.0024413279560953</c:v>
                </c:pt>
                <c:pt idx="63">
                  <c:v>-7.1787683086645604</c:v>
                </c:pt>
                <c:pt idx="64">
                  <c:v>-7.3550952893730255</c:v>
                </c:pt>
                <c:pt idx="65">
                  <c:v>-7.5314222700814906</c:v>
                </c:pt>
                <c:pt idx="66">
                  <c:v>-7.7077492507899557</c:v>
                </c:pt>
                <c:pt idx="67">
                  <c:v>-7.8840762314984207</c:v>
                </c:pt>
                <c:pt idx="68">
                  <c:v>-8.0604032122068858</c:v>
                </c:pt>
                <c:pt idx="69">
                  <c:v>-8.2367301929153509</c:v>
                </c:pt>
                <c:pt idx="70">
                  <c:v>-8.413057173623816</c:v>
                </c:pt>
                <c:pt idx="71">
                  <c:v>-8.5893841543322793</c:v>
                </c:pt>
                <c:pt idx="72">
                  <c:v>-8.7657111350407462</c:v>
                </c:pt>
                <c:pt idx="73">
                  <c:v>-8.9420381157492095</c:v>
                </c:pt>
                <c:pt idx="74">
                  <c:v>-9.1183650964576746</c:v>
                </c:pt>
                <c:pt idx="75">
                  <c:v>-9.2946920771661397</c:v>
                </c:pt>
                <c:pt idx="76">
                  <c:v>-9.4710190578746047</c:v>
                </c:pt>
                <c:pt idx="77">
                  <c:v>-9.6473460385830698</c:v>
                </c:pt>
                <c:pt idx="78">
                  <c:v>-9.8236730192915349</c:v>
                </c:pt>
                <c:pt idx="79">
                  <c:v>-10</c:v>
                </c:pt>
                <c:pt idx="80">
                  <c:v>-10.176326980708465</c:v>
                </c:pt>
                <c:pt idx="81">
                  <c:v>-10.35265396141693</c:v>
                </c:pt>
                <c:pt idx="82">
                  <c:v>-10.528980942125395</c:v>
                </c:pt>
                <c:pt idx="83">
                  <c:v>-10.70530792283386</c:v>
                </c:pt>
                <c:pt idx="84">
                  <c:v>-10.881634903542325</c:v>
                </c:pt>
                <c:pt idx="85">
                  <c:v>-11.057961884250791</c:v>
                </c:pt>
                <c:pt idx="86">
                  <c:v>-11.234288864959254</c:v>
                </c:pt>
                <c:pt idx="87">
                  <c:v>-11.410615845667721</c:v>
                </c:pt>
                <c:pt idx="88">
                  <c:v>-11.586942826376184</c:v>
                </c:pt>
                <c:pt idx="89">
                  <c:v>-11.763269807084649</c:v>
                </c:pt>
                <c:pt idx="90">
                  <c:v>-11.939596787793114</c:v>
                </c:pt>
                <c:pt idx="91">
                  <c:v>-12.115923768501579</c:v>
                </c:pt>
                <c:pt idx="92">
                  <c:v>-12.292250749210044</c:v>
                </c:pt>
                <c:pt idx="93">
                  <c:v>-12.468577729918509</c:v>
                </c:pt>
                <c:pt idx="94">
                  <c:v>-12.644904710626975</c:v>
                </c:pt>
                <c:pt idx="95">
                  <c:v>-12.82123169133544</c:v>
                </c:pt>
                <c:pt idx="96">
                  <c:v>-12.997558672043905</c:v>
                </c:pt>
                <c:pt idx="97">
                  <c:v>-13.17388565275237</c:v>
                </c:pt>
                <c:pt idx="98">
                  <c:v>-13.350212633460835</c:v>
                </c:pt>
                <c:pt idx="99">
                  <c:v>-13.5265396141693</c:v>
                </c:pt>
                <c:pt idx="100">
                  <c:v>-13.702866594877765</c:v>
                </c:pt>
                <c:pt idx="101">
                  <c:v>-13.879193575586228</c:v>
                </c:pt>
                <c:pt idx="102">
                  <c:v>-14.055520556294695</c:v>
                </c:pt>
                <c:pt idx="103">
                  <c:v>-14.231847537003159</c:v>
                </c:pt>
                <c:pt idx="104">
                  <c:v>-14.408174517711625</c:v>
                </c:pt>
                <c:pt idx="105">
                  <c:v>-14.584501498420089</c:v>
                </c:pt>
                <c:pt idx="106">
                  <c:v>-14.760828479128556</c:v>
                </c:pt>
                <c:pt idx="107">
                  <c:v>-14.937155459837019</c:v>
                </c:pt>
                <c:pt idx="108">
                  <c:v>-15.113482440545484</c:v>
                </c:pt>
                <c:pt idx="109">
                  <c:v>-15.289809421253949</c:v>
                </c:pt>
                <c:pt idx="110">
                  <c:v>-15.466136401962414</c:v>
                </c:pt>
                <c:pt idx="111">
                  <c:v>-15.642463382670879</c:v>
                </c:pt>
                <c:pt idx="112">
                  <c:v>-15.818790363379344</c:v>
                </c:pt>
                <c:pt idx="113">
                  <c:v>-15.995117344087809</c:v>
                </c:pt>
                <c:pt idx="114">
                  <c:v>-16.171444324796276</c:v>
                </c:pt>
                <c:pt idx="115">
                  <c:v>-16.34777130550474</c:v>
                </c:pt>
                <c:pt idx="116">
                  <c:v>-16.524098286213203</c:v>
                </c:pt>
                <c:pt idx="117">
                  <c:v>-16.70042526692167</c:v>
                </c:pt>
                <c:pt idx="118">
                  <c:v>-16.876752247630133</c:v>
                </c:pt>
                <c:pt idx="119">
                  <c:v>-17.0530792283386</c:v>
                </c:pt>
                <c:pt idx="120">
                  <c:v>-17.229406209047063</c:v>
                </c:pt>
                <c:pt idx="121">
                  <c:v>-17.40573318975553</c:v>
                </c:pt>
                <c:pt idx="122">
                  <c:v>-17.582060170463993</c:v>
                </c:pt>
                <c:pt idx="123">
                  <c:v>-17.758387151172457</c:v>
                </c:pt>
                <c:pt idx="124">
                  <c:v>-17.934714131880924</c:v>
                </c:pt>
                <c:pt idx="125">
                  <c:v>-18.11104111258939</c:v>
                </c:pt>
                <c:pt idx="126">
                  <c:v>-18.287368093297854</c:v>
                </c:pt>
                <c:pt idx="127">
                  <c:v>-18.463695074006317</c:v>
                </c:pt>
                <c:pt idx="128">
                  <c:v>-18.640022054714784</c:v>
                </c:pt>
                <c:pt idx="129">
                  <c:v>-18.816349035423251</c:v>
                </c:pt>
                <c:pt idx="130">
                  <c:v>-18.992676016131714</c:v>
                </c:pt>
                <c:pt idx="131">
                  <c:v>-19.169002996840177</c:v>
                </c:pt>
                <c:pt idx="132">
                  <c:v>-19.345329977548644</c:v>
                </c:pt>
                <c:pt idx="133">
                  <c:v>-19.521656958257111</c:v>
                </c:pt>
                <c:pt idx="134">
                  <c:v>-19.697983938965574</c:v>
                </c:pt>
                <c:pt idx="135">
                  <c:v>-19.874310919674038</c:v>
                </c:pt>
                <c:pt idx="136">
                  <c:v>-20.050637900382505</c:v>
                </c:pt>
                <c:pt idx="137">
                  <c:v>-20.226964881090968</c:v>
                </c:pt>
                <c:pt idx="138">
                  <c:v>-20.403291861799431</c:v>
                </c:pt>
                <c:pt idx="139">
                  <c:v>-20.579618842507898</c:v>
                </c:pt>
                <c:pt idx="140">
                  <c:v>-20.755945823216365</c:v>
                </c:pt>
                <c:pt idx="141">
                  <c:v>-20.932272803924828</c:v>
                </c:pt>
                <c:pt idx="142">
                  <c:v>-21.108599784633292</c:v>
                </c:pt>
                <c:pt idx="143">
                  <c:v>-21.284926765341758</c:v>
                </c:pt>
                <c:pt idx="144">
                  <c:v>-21.461253746050225</c:v>
                </c:pt>
                <c:pt idx="145">
                  <c:v>-21.637580726758689</c:v>
                </c:pt>
                <c:pt idx="146">
                  <c:v>-21.813907707467152</c:v>
                </c:pt>
                <c:pt idx="147">
                  <c:v>-21.990234688175619</c:v>
                </c:pt>
                <c:pt idx="148">
                  <c:v>-22.166561668884086</c:v>
                </c:pt>
                <c:pt idx="149">
                  <c:v>-22.342888649592549</c:v>
                </c:pt>
                <c:pt idx="150">
                  <c:v>-22.519215630301012</c:v>
                </c:pt>
                <c:pt idx="151">
                  <c:v>-22.695542611009479</c:v>
                </c:pt>
                <c:pt idx="152">
                  <c:v>-22.871869591717942</c:v>
                </c:pt>
                <c:pt idx="153">
                  <c:v>-23.048196572426406</c:v>
                </c:pt>
                <c:pt idx="154">
                  <c:v>-23.224523553134873</c:v>
                </c:pt>
                <c:pt idx="155">
                  <c:v>-23.400850533843339</c:v>
                </c:pt>
                <c:pt idx="156">
                  <c:v>-23.577177514551803</c:v>
                </c:pt>
                <c:pt idx="157">
                  <c:v>-23.753504495260266</c:v>
                </c:pt>
                <c:pt idx="158">
                  <c:v>-23.929831475968733</c:v>
                </c:pt>
                <c:pt idx="159">
                  <c:v>-24.1061584566772</c:v>
                </c:pt>
                <c:pt idx="160">
                  <c:v>-24.282485437385663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AC-4FF9-B950-4C852BE30FF8}"/>
            </c:ext>
          </c:extLst>
        </c:ser>
        <c:ser>
          <c:idx val="2"/>
          <c:order val="2"/>
          <c:tx>
            <c:v>Flow 1 line tangent to W.C.</c:v>
          </c:tx>
          <c:spPr>
            <a:ln w="25400">
              <a:solidFill>
                <a:srgbClr val="C00000"/>
              </a:solidFill>
              <a:prstDash val="sysDash"/>
              <a:headEnd type="oval" w="lg" len="lg"/>
              <a:tailEnd type="stealth" w="lg" len="lg"/>
            </a:ln>
          </c:spPr>
          <c:marker>
            <c:symbol val="x"/>
            <c:size val="2"/>
            <c:spPr>
              <a:ln w="3175">
                <a:solidFill>
                  <a:srgbClr val="C00000">
                    <a:alpha val="0"/>
                  </a:srgbClr>
                </a:solidFill>
              </a:ln>
            </c:spPr>
          </c:marker>
          <c:xVal>
            <c:numRef>
              <c:f>'θ ϵ (0,90)'!$H$11:$H$171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'θ ϵ (0,90)'!$G$11:$G$171</c:f>
              <c:numCache>
                <c:formatCode>General</c:formatCode>
                <c:ptCount val="161"/>
                <c:pt idx="0">
                  <c:v>-57.362707717858648</c:v>
                </c:pt>
                <c:pt idx="1">
                  <c:v>-57.539034698567114</c:v>
                </c:pt>
                <c:pt idx="2">
                  <c:v>-57.715361679275574</c:v>
                </c:pt>
                <c:pt idx="3">
                  <c:v>-57.891688659984041</c:v>
                </c:pt>
                <c:pt idx="4">
                  <c:v>-58.068015640692508</c:v>
                </c:pt>
                <c:pt idx="5">
                  <c:v>-58.244342621400975</c:v>
                </c:pt>
                <c:pt idx="6">
                  <c:v>-58.420669602109434</c:v>
                </c:pt>
                <c:pt idx="7">
                  <c:v>-58.596996582817901</c:v>
                </c:pt>
                <c:pt idx="8">
                  <c:v>-58.773323563526368</c:v>
                </c:pt>
                <c:pt idx="9">
                  <c:v>-58.949650544234835</c:v>
                </c:pt>
                <c:pt idx="10">
                  <c:v>-59.125977524943295</c:v>
                </c:pt>
                <c:pt idx="11">
                  <c:v>-59.302304505651762</c:v>
                </c:pt>
                <c:pt idx="12">
                  <c:v>-59.478631486360229</c:v>
                </c:pt>
                <c:pt idx="13">
                  <c:v>-59.654958467068695</c:v>
                </c:pt>
                <c:pt idx="14">
                  <c:v>-59.831285447777155</c:v>
                </c:pt>
                <c:pt idx="15">
                  <c:v>-60.007612428485622</c:v>
                </c:pt>
                <c:pt idx="16">
                  <c:v>-60.183939409194089</c:v>
                </c:pt>
                <c:pt idx="17">
                  <c:v>-60.360266389902549</c:v>
                </c:pt>
                <c:pt idx="18">
                  <c:v>-60.536593370611016</c:v>
                </c:pt>
                <c:pt idx="19">
                  <c:v>-60.712920351319482</c:v>
                </c:pt>
                <c:pt idx="20">
                  <c:v>-60.889247332027949</c:v>
                </c:pt>
                <c:pt idx="21">
                  <c:v>-61.065574312736416</c:v>
                </c:pt>
                <c:pt idx="22">
                  <c:v>-61.241901293444876</c:v>
                </c:pt>
                <c:pt idx="23">
                  <c:v>-61.418228274153343</c:v>
                </c:pt>
                <c:pt idx="24">
                  <c:v>-61.59455525486181</c:v>
                </c:pt>
                <c:pt idx="25">
                  <c:v>-61.770882235570269</c:v>
                </c:pt>
                <c:pt idx="26">
                  <c:v>-61.947209216278736</c:v>
                </c:pt>
                <c:pt idx="27">
                  <c:v>-62.123536196987203</c:v>
                </c:pt>
                <c:pt idx="28">
                  <c:v>-62.29986317769567</c:v>
                </c:pt>
                <c:pt idx="29">
                  <c:v>-62.47619015840413</c:v>
                </c:pt>
                <c:pt idx="30">
                  <c:v>-62.652517139112597</c:v>
                </c:pt>
                <c:pt idx="31">
                  <c:v>-62.828844119821063</c:v>
                </c:pt>
                <c:pt idx="32">
                  <c:v>-63.005171100529523</c:v>
                </c:pt>
                <c:pt idx="33">
                  <c:v>-63.18149808123799</c:v>
                </c:pt>
                <c:pt idx="34">
                  <c:v>-63.357825061946457</c:v>
                </c:pt>
                <c:pt idx="35">
                  <c:v>-63.534152042654924</c:v>
                </c:pt>
                <c:pt idx="36">
                  <c:v>-63.710479023363384</c:v>
                </c:pt>
                <c:pt idx="37">
                  <c:v>-63.88680600407185</c:v>
                </c:pt>
                <c:pt idx="38">
                  <c:v>-64.06313298478031</c:v>
                </c:pt>
                <c:pt idx="39">
                  <c:v>-64.239459965488777</c:v>
                </c:pt>
                <c:pt idx="40">
                  <c:v>-64.415786946197244</c:v>
                </c:pt>
                <c:pt idx="41">
                  <c:v>-64.592113926905711</c:v>
                </c:pt>
                <c:pt idx="42">
                  <c:v>-64.768440907614178</c:v>
                </c:pt>
                <c:pt idx="43">
                  <c:v>-64.944767888322644</c:v>
                </c:pt>
                <c:pt idx="44">
                  <c:v>-65.121094869031111</c:v>
                </c:pt>
                <c:pt idx="45">
                  <c:v>-65.297421849739578</c:v>
                </c:pt>
                <c:pt idx="46">
                  <c:v>-65.473748830448031</c:v>
                </c:pt>
                <c:pt idx="47">
                  <c:v>-65.650075811156498</c:v>
                </c:pt>
                <c:pt idx="48">
                  <c:v>-65.826402791864965</c:v>
                </c:pt>
                <c:pt idx="49">
                  <c:v>-66.002729772573431</c:v>
                </c:pt>
                <c:pt idx="50">
                  <c:v>-66.179056753281898</c:v>
                </c:pt>
                <c:pt idx="51">
                  <c:v>-66.355383733990365</c:v>
                </c:pt>
                <c:pt idx="52">
                  <c:v>-66.531710714698832</c:v>
                </c:pt>
                <c:pt idx="53">
                  <c:v>-66.708037695407285</c:v>
                </c:pt>
                <c:pt idx="54">
                  <c:v>-66.884364676115752</c:v>
                </c:pt>
                <c:pt idx="55">
                  <c:v>-67.060691656824218</c:v>
                </c:pt>
                <c:pt idx="56">
                  <c:v>-67.237018637532685</c:v>
                </c:pt>
                <c:pt idx="57">
                  <c:v>-67.413345618241152</c:v>
                </c:pt>
                <c:pt idx="58">
                  <c:v>-67.589672598949619</c:v>
                </c:pt>
                <c:pt idx="59">
                  <c:v>-67.765999579658086</c:v>
                </c:pt>
                <c:pt idx="60">
                  <c:v>-67.942326560366553</c:v>
                </c:pt>
                <c:pt idx="61">
                  <c:v>-68.118653541075005</c:v>
                </c:pt>
                <c:pt idx="62">
                  <c:v>-68.294980521783472</c:v>
                </c:pt>
                <c:pt idx="63">
                  <c:v>-68.471307502491939</c:v>
                </c:pt>
                <c:pt idx="64">
                  <c:v>-68.647634483200406</c:v>
                </c:pt>
                <c:pt idx="65">
                  <c:v>-68.823961463908873</c:v>
                </c:pt>
                <c:pt idx="66">
                  <c:v>-69.00028844461734</c:v>
                </c:pt>
                <c:pt idx="67">
                  <c:v>-69.176615425325807</c:v>
                </c:pt>
                <c:pt idx="68">
                  <c:v>-69.352942406034259</c:v>
                </c:pt>
                <c:pt idx="69">
                  <c:v>-69.529269386742726</c:v>
                </c:pt>
                <c:pt idx="70">
                  <c:v>-69.705596367451193</c:v>
                </c:pt>
                <c:pt idx="71">
                  <c:v>-69.88192334815966</c:v>
                </c:pt>
                <c:pt idx="72">
                  <c:v>-70.058250328868127</c:v>
                </c:pt>
                <c:pt idx="73">
                  <c:v>-70.234577309576594</c:v>
                </c:pt>
                <c:pt idx="74">
                  <c:v>-70.41090429028506</c:v>
                </c:pt>
                <c:pt idx="75">
                  <c:v>-70.587231270993527</c:v>
                </c:pt>
                <c:pt idx="76">
                  <c:v>-70.76355825170198</c:v>
                </c:pt>
                <c:pt idx="77">
                  <c:v>-70.939885232410447</c:v>
                </c:pt>
                <c:pt idx="78">
                  <c:v>-71.116212213118914</c:v>
                </c:pt>
                <c:pt idx="79">
                  <c:v>-71.29253919382738</c:v>
                </c:pt>
                <c:pt idx="80">
                  <c:v>-71.468866174535847</c:v>
                </c:pt>
                <c:pt idx="81">
                  <c:v>-71.645193155244314</c:v>
                </c:pt>
                <c:pt idx="82">
                  <c:v>-71.821520135952781</c:v>
                </c:pt>
                <c:pt idx="83">
                  <c:v>-71.997847116661234</c:v>
                </c:pt>
                <c:pt idx="84">
                  <c:v>-72.174174097369701</c:v>
                </c:pt>
                <c:pt idx="85">
                  <c:v>-72.350501078078167</c:v>
                </c:pt>
                <c:pt idx="86">
                  <c:v>-72.526828058786634</c:v>
                </c:pt>
                <c:pt idx="87">
                  <c:v>-72.703155039495101</c:v>
                </c:pt>
                <c:pt idx="88">
                  <c:v>-72.879482020203568</c:v>
                </c:pt>
                <c:pt idx="89">
                  <c:v>-73.055809000912035</c:v>
                </c:pt>
                <c:pt idx="90">
                  <c:v>-73.232135981620502</c:v>
                </c:pt>
                <c:pt idx="91">
                  <c:v>-73.408462962328954</c:v>
                </c:pt>
                <c:pt idx="92">
                  <c:v>-73.584789943037421</c:v>
                </c:pt>
                <c:pt idx="93">
                  <c:v>-73.761116923745888</c:v>
                </c:pt>
                <c:pt idx="94">
                  <c:v>-73.937443904454355</c:v>
                </c:pt>
                <c:pt idx="95">
                  <c:v>-74.113770885162822</c:v>
                </c:pt>
                <c:pt idx="96">
                  <c:v>-74.290097865871289</c:v>
                </c:pt>
                <c:pt idx="97">
                  <c:v>-74.466424846579756</c:v>
                </c:pt>
                <c:pt idx="98">
                  <c:v>-74.642751827288208</c:v>
                </c:pt>
                <c:pt idx="99">
                  <c:v>-74.819078807996675</c:v>
                </c:pt>
                <c:pt idx="100">
                  <c:v>-74.995405788705142</c:v>
                </c:pt>
                <c:pt idx="101">
                  <c:v>-75.171732769413609</c:v>
                </c:pt>
                <c:pt idx="102">
                  <c:v>-75.348059750122076</c:v>
                </c:pt>
                <c:pt idx="103">
                  <c:v>-75.524386730830543</c:v>
                </c:pt>
                <c:pt idx="104">
                  <c:v>-75.700713711539009</c:v>
                </c:pt>
                <c:pt idx="105">
                  <c:v>-75.877040692247476</c:v>
                </c:pt>
                <c:pt idx="106">
                  <c:v>-76.053367672955929</c:v>
                </c:pt>
                <c:pt idx="107">
                  <c:v>-76.229694653664396</c:v>
                </c:pt>
                <c:pt idx="108">
                  <c:v>-76.406021634372863</c:v>
                </c:pt>
                <c:pt idx="109">
                  <c:v>-76.58234861508133</c:v>
                </c:pt>
                <c:pt idx="110">
                  <c:v>-76.758675595789796</c:v>
                </c:pt>
                <c:pt idx="111">
                  <c:v>-76.935002576498263</c:v>
                </c:pt>
                <c:pt idx="112">
                  <c:v>-77.11132955720673</c:v>
                </c:pt>
                <c:pt idx="113">
                  <c:v>-77.287656537915183</c:v>
                </c:pt>
                <c:pt idx="114">
                  <c:v>-77.46398351862365</c:v>
                </c:pt>
                <c:pt idx="115">
                  <c:v>-77.640310499332116</c:v>
                </c:pt>
                <c:pt idx="116">
                  <c:v>-77.816637480040583</c:v>
                </c:pt>
                <c:pt idx="117">
                  <c:v>-77.99296446074905</c:v>
                </c:pt>
                <c:pt idx="118">
                  <c:v>-78.169291441457517</c:v>
                </c:pt>
                <c:pt idx="119">
                  <c:v>-78.345618422165984</c:v>
                </c:pt>
                <c:pt idx="120">
                  <c:v>-78.521945402874451</c:v>
                </c:pt>
                <c:pt idx="121">
                  <c:v>-78.698272383582918</c:v>
                </c:pt>
                <c:pt idx="122">
                  <c:v>-78.87459936429137</c:v>
                </c:pt>
                <c:pt idx="123">
                  <c:v>-79.050926344999837</c:v>
                </c:pt>
                <c:pt idx="124">
                  <c:v>-79.227253325708304</c:v>
                </c:pt>
                <c:pt idx="125">
                  <c:v>-79.403580306416771</c:v>
                </c:pt>
                <c:pt idx="126">
                  <c:v>-79.579907287125238</c:v>
                </c:pt>
                <c:pt idx="127">
                  <c:v>-79.756234267833705</c:v>
                </c:pt>
                <c:pt idx="128">
                  <c:v>-79.932561248542157</c:v>
                </c:pt>
                <c:pt idx="129">
                  <c:v>-80.108888229250624</c:v>
                </c:pt>
                <c:pt idx="130">
                  <c:v>-80.285215209959091</c:v>
                </c:pt>
                <c:pt idx="131">
                  <c:v>-80.461542190667558</c:v>
                </c:pt>
                <c:pt idx="132">
                  <c:v>-80.637869171376025</c:v>
                </c:pt>
                <c:pt idx="133">
                  <c:v>-80.814196152084492</c:v>
                </c:pt>
                <c:pt idx="134">
                  <c:v>-80.990523132792958</c:v>
                </c:pt>
                <c:pt idx="135">
                  <c:v>-81.166850113501425</c:v>
                </c:pt>
                <c:pt idx="136">
                  <c:v>-81.343177094209892</c:v>
                </c:pt>
                <c:pt idx="137">
                  <c:v>-81.519504074918345</c:v>
                </c:pt>
                <c:pt idx="138">
                  <c:v>-81.695831055626812</c:v>
                </c:pt>
                <c:pt idx="139">
                  <c:v>-81.872158036335279</c:v>
                </c:pt>
                <c:pt idx="140">
                  <c:v>-82.048485017043745</c:v>
                </c:pt>
                <c:pt idx="141">
                  <c:v>-82.224811997752212</c:v>
                </c:pt>
                <c:pt idx="142">
                  <c:v>-82.401138978460679</c:v>
                </c:pt>
                <c:pt idx="143">
                  <c:v>-82.577465959169132</c:v>
                </c:pt>
                <c:pt idx="144">
                  <c:v>-82.753792939877599</c:v>
                </c:pt>
                <c:pt idx="145">
                  <c:v>-82.930119920586066</c:v>
                </c:pt>
                <c:pt idx="146">
                  <c:v>-83.106446901294532</c:v>
                </c:pt>
                <c:pt idx="147">
                  <c:v>-83.282773882002999</c:v>
                </c:pt>
                <c:pt idx="148">
                  <c:v>-83.459100862711466</c:v>
                </c:pt>
                <c:pt idx="149">
                  <c:v>-83.635427843419933</c:v>
                </c:pt>
                <c:pt idx="150">
                  <c:v>-83.8117548241284</c:v>
                </c:pt>
                <c:pt idx="151">
                  <c:v>-83.988081804836867</c:v>
                </c:pt>
                <c:pt idx="152">
                  <c:v>-84.164408785545319</c:v>
                </c:pt>
                <c:pt idx="153">
                  <c:v>-84.340735766253786</c:v>
                </c:pt>
                <c:pt idx="154">
                  <c:v>-84.517062746962253</c:v>
                </c:pt>
                <c:pt idx="155">
                  <c:v>-84.69338972767072</c:v>
                </c:pt>
                <c:pt idx="156">
                  <c:v>-84.869716708379187</c:v>
                </c:pt>
                <c:pt idx="157">
                  <c:v>-85.046043689087654</c:v>
                </c:pt>
                <c:pt idx="158">
                  <c:v>-85.222370669796106</c:v>
                </c:pt>
                <c:pt idx="159">
                  <c:v>-85.398697650504573</c:v>
                </c:pt>
                <c:pt idx="160">
                  <c:v>-85.57502463121304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AC-4FF9-B950-4C852BE30FF8}"/>
            </c:ext>
          </c:extLst>
        </c:ser>
        <c:ser>
          <c:idx val="3"/>
          <c:order val="3"/>
          <c:tx>
            <c:v>Flow 2</c:v>
          </c:tx>
          <c:spPr>
            <a:ln w="38100">
              <a:headEnd type="oval" w="lg" len="lg"/>
              <a:tailEnd type="stealth" w="lg" len="lg"/>
            </a:ln>
          </c:spPr>
          <c:marker>
            <c:symbol val="diamond"/>
            <c:size val="2"/>
            <c:spPr>
              <a:ln w="3175">
                <a:solidFill>
                  <a:schemeClr val="accent4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'θ ϵ (0,90)'!$M$11:$M$336</c:f>
              <c:numCache>
                <c:formatCode>General</c:formatCode>
                <c:ptCount val="32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AC-4FF9-B950-4C852BE30FF8}"/>
            </c:ext>
          </c:extLst>
        </c:ser>
        <c:ser>
          <c:idx val="4"/>
          <c:order val="4"/>
          <c:tx>
            <c:v>Flow 2 line tangent to W.C.</c:v>
          </c:tx>
          <c:spPr>
            <a:ln w="25400">
              <a:solidFill>
                <a:srgbClr val="7030A0"/>
              </a:solidFill>
              <a:prstDash val="sysDash"/>
              <a:headEnd type="oval" w="lg" len="lg"/>
              <a:tailEnd type="stealth" w="lg" len="lg"/>
            </a:ln>
          </c:spPr>
          <c:marker>
            <c:symbol val="triangle"/>
            <c:size val="2"/>
            <c:spPr>
              <a:ln w="3175">
                <a:solidFill>
                  <a:srgbClr val="7030A0">
                    <a:alpha val="0"/>
                  </a:srgbClr>
                </a:solidFill>
              </a:ln>
            </c:spPr>
          </c:marker>
          <c:xVal>
            <c:numRef>
              <c:f>'θ ϵ (0,90)'!$R$11:$R$336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'θ ϵ (0,90)'!$Q$11:$Q$336</c:f>
              <c:numCache>
                <c:formatCode>General</c:formatCode>
                <c:ptCount val="326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AAC-4FF9-B950-4C852BE30FF8}"/>
            </c:ext>
          </c:extLst>
        </c:ser>
        <c:ser>
          <c:idx val="5"/>
          <c:order val="5"/>
          <c:tx>
            <c:v>Ray</c:v>
          </c:tx>
          <c:spPr>
            <a:ln w="25400">
              <a:prstDash val="dash"/>
            </a:ln>
          </c:spPr>
          <c:marker>
            <c:symbol val="plus"/>
            <c:size val="2"/>
            <c:spPr>
              <a:ln w="6350">
                <a:solidFill>
                  <a:schemeClr val="accent6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'θ ϵ (0,90)'!$U$11:$U$171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-8.7488663525923993E-2</c:v>
                </c:pt>
                <c:pt idx="2">
                  <c:v>-0.17497732705184799</c:v>
                </c:pt>
                <c:pt idx="3">
                  <c:v>-0.26246599057777198</c:v>
                </c:pt>
                <c:pt idx="4">
                  <c:v>-0.34995465410369597</c:v>
                </c:pt>
                <c:pt idx="5">
                  <c:v>-0.43744331762961997</c:v>
                </c:pt>
                <c:pt idx="6">
                  <c:v>-0.52493198115554396</c:v>
                </c:pt>
                <c:pt idx="7">
                  <c:v>-0.61242064468146795</c:v>
                </c:pt>
                <c:pt idx="8">
                  <c:v>-0.69990930820739194</c:v>
                </c:pt>
                <c:pt idx="9">
                  <c:v>-0.78739797173331594</c:v>
                </c:pt>
                <c:pt idx="10">
                  <c:v>-0.87488663525923993</c:v>
                </c:pt>
                <c:pt idx="11">
                  <c:v>-0.96237529878516392</c:v>
                </c:pt>
                <c:pt idx="12">
                  <c:v>-1.0498639623110879</c:v>
                </c:pt>
                <c:pt idx="13">
                  <c:v>-1.1373526258370119</c:v>
                </c:pt>
                <c:pt idx="14">
                  <c:v>-1.2248412893629359</c:v>
                </c:pt>
                <c:pt idx="15">
                  <c:v>-1.3123299528888599</c:v>
                </c:pt>
                <c:pt idx="16">
                  <c:v>-1.3998186164147839</c:v>
                </c:pt>
                <c:pt idx="17">
                  <c:v>-1.4873072799407079</c:v>
                </c:pt>
                <c:pt idx="18">
                  <c:v>-1.5747959434666319</c:v>
                </c:pt>
                <c:pt idx="19">
                  <c:v>-1.6622846069925559</c:v>
                </c:pt>
                <c:pt idx="20">
                  <c:v>-1.7497732705184799</c:v>
                </c:pt>
                <c:pt idx="21">
                  <c:v>-1.8372619340444039</c:v>
                </c:pt>
                <c:pt idx="22">
                  <c:v>-1.9247505975703278</c:v>
                </c:pt>
                <c:pt idx="23">
                  <c:v>-2.0122392610962518</c:v>
                </c:pt>
                <c:pt idx="24">
                  <c:v>-2.0997279246221758</c:v>
                </c:pt>
                <c:pt idx="25">
                  <c:v>-2.1872165881480998</c:v>
                </c:pt>
                <c:pt idx="26">
                  <c:v>-2.2747052516740238</c:v>
                </c:pt>
                <c:pt idx="27">
                  <c:v>-2.3621939151999478</c:v>
                </c:pt>
                <c:pt idx="28">
                  <c:v>-2.4496825787258718</c:v>
                </c:pt>
                <c:pt idx="29">
                  <c:v>-2.5371712422517958</c:v>
                </c:pt>
                <c:pt idx="30">
                  <c:v>-2.6246599057777198</c:v>
                </c:pt>
                <c:pt idx="31">
                  <c:v>-2.7121485693036438</c:v>
                </c:pt>
                <c:pt idx="32">
                  <c:v>-2.7996372328295678</c:v>
                </c:pt>
                <c:pt idx="33">
                  <c:v>-2.8871258963554918</c:v>
                </c:pt>
                <c:pt idx="34">
                  <c:v>-2.9746145598814158</c:v>
                </c:pt>
                <c:pt idx="35">
                  <c:v>-3.0621032234073398</c:v>
                </c:pt>
                <c:pt idx="36">
                  <c:v>-3.1495918869332638</c:v>
                </c:pt>
                <c:pt idx="37">
                  <c:v>-3.2370805504591877</c:v>
                </c:pt>
                <c:pt idx="38">
                  <c:v>-3.3245692139851117</c:v>
                </c:pt>
                <c:pt idx="39">
                  <c:v>-3.4120578775110357</c:v>
                </c:pt>
                <c:pt idx="40">
                  <c:v>-3.4995465410369597</c:v>
                </c:pt>
                <c:pt idx="41">
                  <c:v>-3.5870352045628837</c:v>
                </c:pt>
                <c:pt idx="42">
                  <c:v>-3.6745238680888077</c:v>
                </c:pt>
                <c:pt idx="43">
                  <c:v>-3.7620125316147317</c:v>
                </c:pt>
                <c:pt idx="44">
                  <c:v>-3.8495011951406557</c:v>
                </c:pt>
                <c:pt idx="45">
                  <c:v>-3.9369898586665797</c:v>
                </c:pt>
                <c:pt idx="46">
                  <c:v>-4.0244785221925037</c:v>
                </c:pt>
                <c:pt idx="47">
                  <c:v>-4.1119671857184272</c:v>
                </c:pt>
                <c:pt idx="48">
                  <c:v>-4.1994558492443517</c:v>
                </c:pt>
                <c:pt idx="49">
                  <c:v>-4.2869445127702761</c:v>
                </c:pt>
                <c:pt idx="50">
                  <c:v>-4.3744331762961997</c:v>
                </c:pt>
                <c:pt idx="51">
                  <c:v>-4.4619218398221232</c:v>
                </c:pt>
                <c:pt idx="52">
                  <c:v>-4.5494105033480476</c:v>
                </c:pt>
                <c:pt idx="53">
                  <c:v>-4.6368991668739721</c:v>
                </c:pt>
                <c:pt idx="54">
                  <c:v>-4.7243878303998956</c:v>
                </c:pt>
                <c:pt idx="55">
                  <c:v>-4.8118764939258192</c:v>
                </c:pt>
                <c:pt idx="56">
                  <c:v>-4.8993651574517436</c:v>
                </c:pt>
                <c:pt idx="57">
                  <c:v>-4.9868538209776681</c:v>
                </c:pt>
                <c:pt idx="58">
                  <c:v>-5.0743424845035916</c:v>
                </c:pt>
                <c:pt idx="59">
                  <c:v>-5.1618311480295151</c:v>
                </c:pt>
                <c:pt idx="60">
                  <c:v>-5.2493198115554396</c:v>
                </c:pt>
                <c:pt idx="61">
                  <c:v>-5.336808475081364</c:v>
                </c:pt>
                <c:pt idx="62">
                  <c:v>-5.4242971386072876</c:v>
                </c:pt>
                <c:pt idx="63">
                  <c:v>-5.5117858021332111</c:v>
                </c:pt>
                <c:pt idx="64">
                  <c:v>-5.5992744656591356</c:v>
                </c:pt>
                <c:pt idx="65">
                  <c:v>-5.68676312918506</c:v>
                </c:pt>
                <c:pt idx="66">
                  <c:v>-5.7742517927109835</c:v>
                </c:pt>
                <c:pt idx="67">
                  <c:v>-5.8617404562369071</c:v>
                </c:pt>
                <c:pt idx="68">
                  <c:v>-5.9492291197628315</c:v>
                </c:pt>
                <c:pt idx="69">
                  <c:v>-6.036717783288756</c:v>
                </c:pt>
                <c:pt idx="70">
                  <c:v>-6.1242064468146795</c:v>
                </c:pt>
                <c:pt idx="71">
                  <c:v>-6.2116951103406031</c:v>
                </c:pt>
                <c:pt idx="72">
                  <c:v>-6.2991837738665275</c:v>
                </c:pt>
                <c:pt idx="73">
                  <c:v>-6.3866724373924519</c:v>
                </c:pt>
                <c:pt idx="74">
                  <c:v>-6.4741611009183755</c:v>
                </c:pt>
                <c:pt idx="75">
                  <c:v>-6.561649764444299</c:v>
                </c:pt>
                <c:pt idx="76">
                  <c:v>-6.6491384279702235</c:v>
                </c:pt>
                <c:pt idx="77">
                  <c:v>-6.7366270914961479</c:v>
                </c:pt>
                <c:pt idx="78">
                  <c:v>-6.8241157550220715</c:v>
                </c:pt>
                <c:pt idx="79">
                  <c:v>-6.911604418547995</c:v>
                </c:pt>
                <c:pt idx="80">
                  <c:v>-6.9990930820739194</c:v>
                </c:pt>
                <c:pt idx="81">
                  <c:v>-7.0865817455998439</c:v>
                </c:pt>
                <c:pt idx="82">
                  <c:v>-7.1740704091257674</c:v>
                </c:pt>
                <c:pt idx="83">
                  <c:v>-7.261559072651691</c:v>
                </c:pt>
                <c:pt idx="84">
                  <c:v>-7.3490477361776154</c:v>
                </c:pt>
                <c:pt idx="85">
                  <c:v>-7.4365363997035399</c:v>
                </c:pt>
                <c:pt idx="86">
                  <c:v>-7.5240250632294634</c:v>
                </c:pt>
                <c:pt idx="87">
                  <c:v>-7.611513726755387</c:v>
                </c:pt>
                <c:pt idx="88">
                  <c:v>-7.6990023902813114</c:v>
                </c:pt>
                <c:pt idx="89">
                  <c:v>-7.7864910538072358</c:v>
                </c:pt>
                <c:pt idx="90">
                  <c:v>-7.8739797173331594</c:v>
                </c:pt>
                <c:pt idx="91">
                  <c:v>-7.9614683808590829</c:v>
                </c:pt>
                <c:pt idx="92">
                  <c:v>-8.0489570443850074</c:v>
                </c:pt>
                <c:pt idx="93">
                  <c:v>-8.1364457079109318</c:v>
                </c:pt>
                <c:pt idx="94">
                  <c:v>-8.2239343714368545</c:v>
                </c:pt>
                <c:pt idx="95">
                  <c:v>-8.3114230349627789</c:v>
                </c:pt>
                <c:pt idx="96">
                  <c:v>-8.3989116984887033</c:v>
                </c:pt>
                <c:pt idx="97">
                  <c:v>-8.4864003620146278</c:v>
                </c:pt>
                <c:pt idx="98">
                  <c:v>-8.5738890255405522</c:v>
                </c:pt>
                <c:pt idx="99">
                  <c:v>-8.6613776890664749</c:v>
                </c:pt>
                <c:pt idx="100">
                  <c:v>-8.7488663525923993</c:v>
                </c:pt>
                <c:pt idx="101">
                  <c:v>-8.8363550161183237</c:v>
                </c:pt>
                <c:pt idx="102">
                  <c:v>-8.9238436796442464</c:v>
                </c:pt>
                <c:pt idx="103">
                  <c:v>-9.0113323431701708</c:v>
                </c:pt>
                <c:pt idx="104">
                  <c:v>-9.0988210066960953</c:v>
                </c:pt>
                <c:pt idx="105">
                  <c:v>-9.1863096702220197</c:v>
                </c:pt>
                <c:pt idx="106">
                  <c:v>-9.2737983337479442</c:v>
                </c:pt>
                <c:pt idx="107">
                  <c:v>-9.3612869972738668</c:v>
                </c:pt>
                <c:pt idx="108">
                  <c:v>-9.4487756607997913</c:v>
                </c:pt>
                <c:pt idx="109">
                  <c:v>-9.5362643243257157</c:v>
                </c:pt>
                <c:pt idx="110">
                  <c:v>-9.6237529878516384</c:v>
                </c:pt>
                <c:pt idx="111">
                  <c:v>-9.7112416513775628</c:v>
                </c:pt>
                <c:pt idx="112">
                  <c:v>-9.7987303149034872</c:v>
                </c:pt>
                <c:pt idx="113">
                  <c:v>-9.8862189784294117</c:v>
                </c:pt>
                <c:pt idx="114">
                  <c:v>-9.9737076419553361</c:v>
                </c:pt>
                <c:pt idx="115">
                  <c:v>-10.061196305481259</c:v>
                </c:pt>
                <c:pt idx="116">
                  <c:v>-10.148684969007183</c:v>
                </c:pt>
                <c:pt idx="117">
                  <c:v>-10.236173632533108</c:v>
                </c:pt>
                <c:pt idx="118">
                  <c:v>-10.32366229605903</c:v>
                </c:pt>
                <c:pt idx="119">
                  <c:v>-10.411150959584955</c:v>
                </c:pt>
                <c:pt idx="120">
                  <c:v>-10.498639623110879</c:v>
                </c:pt>
                <c:pt idx="121">
                  <c:v>-10.586128286636804</c:v>
                </c:pt>
                <c:pt idx="122">
                  <c:v>-10.673616950162728</c:v>
                </c:pt>
                <c:pt idx="123">
                  <c:v>-10.761105613688651</c:v>
                </c:pt>
                <c:pt idx="124">
                  <c:v>-10.848594277214575</c:v>
                </c:pt>
                <c:pt idx="125">
                  <c:v>-10.9360829407405</c:v>
                </c:pt>
                <c:pt idx="126">
                  <c:v>-11.023571604266422</c:v>
                </c:pt>
                <c:pt idx="127">
                  <c:v>-11.111060267792347</c:v>
                </c:pt>
                <c:pt idx="128">
                  <c:v>-11.198548931318271</c:v>
                </c:pt>
                <c:pt idx="129">
                  <c:v>-11.286037594844196</c:v>
                </c:pt>
                <c:pt idx="130">
                  <c:v>-11.37352625837012</c:v>
                </c:pt>
                <c:pt idx="131">
                  <c:v>-11.461014921896043</c:v>
                </c:pt>
                <c:pt idx="132">
                  <c:v>-11.548503585421967</c:v>
                </c:pt>
                <c:pt idx="133">
                  <c:v>-11.635992248947892</c:v>
                </c:pt>
                <c:pt idx="134">
                  <c:v>-11.723480912473814</c:v>
                </c:pt>
                <c:pt idx="135">
                  <c:v>-11.810969575999739</c:v>
                </c:pt>
                <c:pt idx="136">
                  <c:v>-11.898458239525663</c:v>
                </c:pt>
                <c:pt idx="137">
                  <c:v>-11.985946903051587</c:v>
                </c:pt>
                <c:pt idx="138">
                  <c:v>-12.073435566577512</c:v>
                </c:pt>
                <c:pt idx="139">
                  <c:v>-12.160924230103435</c:v>
                </c:pt>
                <c:pt idx="140">
                  <c:v>-12.248412893629359</c:v>
                </c:pt>
                <c:pt idx="141">
                  <c:v>-12.335901557155283</c:v>
                </c:pt>
                <c:pt idx="142">
                  <c:v>-12.423390220681206</c:v>
                </c:pt>
                <c:pt idx="143">
                  <c:v>-12.510878884207131</c:v>
                </c:pt>
                <c:pt idx="144">
                  <c:v>-12.598367547733055</c:v>
                </c:pt>
                <c:pt idx="145">
                  <c:v>-12.685856211258979</c:v>
                </c:pt>
                <c:pt idx="146">
                  <c:v>-12.773344874784904</c:v>
                </c:pt>
                <c:pt idx="147">
                  <c:v>-12.860833538310827</c:v>
                </c:pt>
                <c:pt idx="148">
                  <c:v>-12.948322201836751</c:v>
                </c:pt>
                <c:pt idx="149">
                  <c:v>-13.035810865362675</c:v>
                </c:pt>
                <c:pt idx="150">
                  <c:v>-13.123299528888598</c:v>
                </c:pt>
                <c:pt idx="151">
                  <c:v>-13.210788192414523</c:v>
                </c:pt>
                <c:pt idx="152">
                  <c:v>-13.298276855940447</c:v>
                </c:pt>
                <c:pt idx="153">
                  <c:v>-13.385765519466371</c:v>
                </c:pt>
                <c:pt idx="154">
                  <c:v>-13.473254182992296</c:v>
                </c:pt>
                <c:pt idx="155">
                  <c:v>-13.560742846518218</c:v>
                </c:pt>
                <c:pt idx="156">
                  <c:v>-13.648231510044143</c:v>
                </c:pt>
                <c:pt idx="157">
                  <c:v>-13.735720173570067</c:v>
                </c:pt>
                <c:pt idx="158">
                  <c:v>-13.82320883709599</c:v>
                </c:pt>
                <c:pt idx="159">
                  <c:v>-13.910697500621914</c:v>
                </c:pt>
                <c:pt idx="160">
                  <c:v>-13.998186164147839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AAC-4FF9-B950-4C852BE30FF8}"/>
            </c:ext>
          </c:extLst>
        </c:ser>
        <c:ser>
          <c:idx val="6"/>
          <c:order val="6"/>
          <c:tx>
            <c:v>Control zone</c:v>
          </c:tx>
          <c:spPr>
            <a:ln w="25400" cap="rnd" cmpd="dbl">
              <a:solidFill>
                <a:srgbClr val="0070C0"/>
              </a:solidFill>
              <a:prstDash val="sysDot"/>
            </a:ln>
          </c:spPr>
          <c:marker>
            <c:symbol val="square"/>
            <c:size val="2"/>
            <c:spPr>
              <a:ln w="0">
                <a:solidFill>
                  <a:schemeClr val="accent1">
                    <a:tint val="77000"/>
                    <a:shade val="95000"/>
                    <a:satMod val="105000"/>
                    <a:alpha val="0"/>
                  </a:schemeClr>
                </a:solidFill>
                <a:prstDash val="sysDot"/>
              </a:ln>
            </c:spPr>
          </c:marker>
          <c:xVal>
            <c:numRef>
              <c:f>'θ ϵ (0,90)'!$AA$17:$AA$377</c:f>
              <c:numCache>
                <c:formatCode>General</c:formatCode>
                <c:ptCount val="361"/>
                <c:pt idx="0">
                  <c:v>1489.7367272413107</c:v>
                </c:pt>
                <c:pt idx="1">
                  <c:v>1489.622988523397</c:v>
                </c:pt>
                <c:pt idx="2">
                  <c:v>1489.2818070155704</c:v>
                </c:pt>
                <c:pt idx="3">
                  <c:v>1488.7132866450236</c:v>
                </c:pt>
                <c:pt idx="4">
                  <c:v>1487.9176005885688</c:v>
                </c:pt>
                <c:pt idx="5">
                  <c:v>1486.8949912198873</c:v>
                </c:pt>
                <c:pt idx="6">
                  <c:v>1485.6457700356982</c:v>
                </c:pt>
                <c:pt idx="7">
                  <c:v>1484.1703175608759</c:v>
                </c:pt>
                <c:pt idx="8">
                  <c:v>1482.4690832325377</c:v>
                </c:pt>
                <c:pt idx="9">
                  <c:v>1480.5425852631399</c:v>
                </c:pt>
                <c:pt idx="10">
                  <c:v>1478.3914104826263</c:v>
                </c:pt>
                <c:pt idx="11">
                  <c:v>1476.0162141596743</c:v>
                </c:pt>
                <c:pt idx="12">
                  <c:v>1473.4177198020925</c:v>
                </c:pt>
                <c:pt idx="13">
                  <c:v>1470.5967189364346</c:v>
                </c:pt>
                <c:pt idx="14">
                  <c:v>1467.5540708668923</c:v>
                </c:pt>
                <c:pt idx="15">
                  <c:v>1464.2907024135416</c:v>
                </c:pt>
                <c:pt idx="16">
                  <c:v>1460.8076076300267</c:v>
                </c:pt>
                <c:pt idx="17">
                  <c:v>1457.1058475007603</c:v>
                </c:pt>
                <c:pt idx="18">
                  <c:v>1453.1865496177375</c:v>
                </c:pt>
                <c:pt idx="19">
                  <c:v>1449.0509078370605</c:v>
                </c:pt>
                <c:pt idx="20">
                  <c:v>1444.7001819152788</c:v>
                </c:pt>
                <c:pt idx="21">
                  <c:v>1440.1356971256539</c:v>
                </c:pt>
                <c:pt idx="22">
                  <c:v>1435.3588438544707</c:v>
                </c:pt>
                <c:pt idx="23">
                  <c:v>1430.3710771775095</c:v>
                </c:pt>
                <c:pt idx="24">
                  <c:v>1425.1739164168175</c:v>
                </c:pt>
                <c:pt idx="25">
                  <c:v>1419.7689446779091</c:v>
                </c:pt>
                <c:pt idx="26">
                  <c:v>1414.1578083675349</c:v>
                </c:pt>
                <c:pt idx="27">
                  <c:v>1408.342216692171</c:v>
                </c:pt>
                <c:pt idx="28">
                  <c:v>1402.3239411373788</c:v>
                </c:pt>
                <c:pt idx="29">
                  <c:v>1396.1048149281928</c:v>
                </c:pt>
                <c:pt idx="30">
                  <c:v>1389.6867324707023</c:v>
                </c:pt>
                <c:pt idx="31">
                  <c:v>1383.0716487749969</c:v>
                </c:pt>
                <c:pt idx="32">
                  <c:v>1376.2615788596522</c:v>
                </c:pt>
                <c:pt idx="33">
                  <c:v>1369.2585971379353</c:v>
                </c:pt>
                <c:pt idx="34">
                  <c:v>1362.064836785918</c:v>
                </c:pt>
                <c:pt idx="35">
                  <c:v>1354.6824890926907</c:v>
                </c:pt>
                <c:pt idx="36">
                  <c:v>1347.1138027928755</c:v>
                </c:pt>
                <c:pt idx="37">
                  <c:v>1339.3610833816388</c:v>
                </c:pt>
                <c:pt idx="38">
                  <c:v>1331.4266924124154</c:v>
                </c:pt>
                <c:pt idx="39">
                  <c:v>1323.3130467775568</c:v>
                </c:pt>
                <c:pt idx="40">
                  <c:v>1315.0226179721217</c:v>
                </c:pt>
                <c:pt idx="41">
                  <c:v>1306.557931341036</c:v>
                </c:pt>
                <c:pt idx="42">
                  <c:v>1297.9215653098463</c:v>
                </c:pt>
                <c:pt idx="43">
                  <c:v>1289.1161505993084</c:v>
                </c:pt>
                <c:pt idx="44">
                  <c:v>1280.1443694240429</c:v>
                </c:pt>
                <c:pt idx="45">
                  <c:v>1271.0089546755075</c:v>
                </c:pt>
                <c:pt idx="46">
                  <c:v>1261.7126890895313</c:v>
                </c:pt>
                <c:pt idx="47">
                  <c:v>1252.2584043986665</c:v>
                </c:pt>
                <c:pt idx="48">
                  <c:v>1242.6489804696162</c:v>
                </c:pt>
                <c:pt idx="49">
                  <c:v>1232.8873444259971</c:v>
                </c:pt>
                <c:pt idx="50">
                  <c:v>1222.9764697567118</c:v>
                </c:pt>
                <c:pt idx="51">
                  <c:v>1212.919375410193</c:v>
                </c:pt>
                <c:pt idx="52">
                  <c:v>1202.7191248748038</c:v>
                </c:pt>
                <c:pt idx="53">
                  <c:v>1192.3788252456698</c:v>
                </c:pt>
                <c:pt idx="54">
                  <c:v>1181.9016262782263</c:v>
                </c:pt>
                <c:pt idx="55">
                  <c:v>1171.2907194287741</c:v>
                </c:pt>
                <c:pt idx="56">
                  <c:v>1160.549336882329</c:v>
                </c:pt>
                <c:pt idx="57">
                  <c:v>1149.6807505680699</c:v>
                </c:pt>
                <c:pt idx="58">
                  <c:v>1138.6882711626731</c:v>
                </c:pt>
                <c:pt idx="59">
                  <c:v>1127.5752470818534</c:v>
                </c:pt>
                <c:pt idx="60">
                  <c:v>1116.3450634603992</c:v>
                </c:pt>
                <c:pt idx="61">
                  <c:v>1105.001141121031</c:v>
                </c:pt>
                <c:pt idx="62">
                  <c:v>1093.5469355323844</c:v>
                </c:pt>
                <c:pt idx="63">
                  <c:v>1081.9859357564412</c:v>
                </c:pt>
                <c:pt idx="64">
                  <c:v>1070.3216633857271</c:v>
                </c:pt>
                <c:pt idx="65">
                  <c:v>1058.5576714706006</c:v>
                </c:pt>
                <c:pt idx="66">
                  <c:v>1046.6975434369592</c:v>
                </c:pt>
                <c:pt idx="67">
                  <c:v>1034.7448919946937</c:v>
                </c:pt>
                <c:pt idx="68">
                  <c:v>1022.7033580372211</c:v>
                </c:pt>
                <c:pt idx="69">
                  <c:v>1010.5766095324344</c:v>
                </c:pt>
                <c:pt idx="70">
                  <c:v>998.36834040540202</c:v>
                </c:pt>
                <c:pt idx="71">
                  <c:v>986.08226941316457</c:v>
                </c:pt>
                <c:pt idx="72">
                  <c:v>973.72213901196392</c:v>
                </c:pt>
                <c:pt idx="73">
                  <c:v>961.29171421725562</c:v>
                </c:pt>
                <c:pt idx="74">
                  <c:v>948.79478145684834</c:v>
                </c:pt>
                <c:pt idx="75">
                  <c:v>936.23514741752138</c:v>
                </c:pt>
                <c:pt idx="76">
                  <c:v>923.61663788547139</c:v>
                </c:pt>
                <c:pt idx="77">
                  <c:v>910.94309658093937</c:v>
                </c:pt>
                <c:pt idx="78">
                  <c:v>898.21838398737873</c:v>
                </c:pt>
                <c:pt idx="79">
                  <c:v>885.44637617551211</c:v>
                </c:pt>
                <c:pt idx="80">
                  <c:v>872.63096362264434</c:v>
                </c:pt>
                <c:pt idx="81">
                  <c:v>859.77605002758469</c:v>
                </c:pt>
                <c:pt idx="82">
                  <c:v>846.88555112154279</c:v>
                </c:pt>
                <c:pt idx="83">
                  <c:v>833.96339347535798</c:v>
                </c:pt>
                <c:pt idx="84">
                  <c:v>821.01351330342936</c:v>
                </c:pt>
                <c:pt idx="85">
                  <c:v>808.03985526470569</c:v>
                </c:pt>
                <c:pt idx="86">
                  <c:v>795.04637126110435</c:v>
                </c:pt>
                <c:pt idx="87">
                  <c:v>782.03701923372307</c:v>
                </c:pt>
                <c:pt idx="88">
                  <c:v>769.01576195721395</c:v>
                </c:pt>
                <c:pt idx="89">
                  <c:v>755.98656583268325</c:v>
                </c:pt>
                <c:pt idx="90">
                  <c:v>742.95339967948735</c:v>
                </c:pt>
                <c:pt idx="91">
                  <c:v>729.92023352629144</c:v>
                </c:pt>
                <c:pt idx="92">
                  <c:v>716.89103740176097</c:v>
                </c:pt>
                <c:pt idx="93">
                  <c:v>703.86978012525196</c:v>
                </c:pt>
                <c:pt idx="94">
                  <c:v>690.86042809787045</c:v>
                </c:pt>
                <c:pt idx="95">
                  <c:v>677.86694409426889</c:v>
                </c:pt>
                <c:pt idx="96">
                  <c:v>664.89328605554533</c:v>
                </c:pt>
                <c:pt idx="97">
                  <c:v>651.94340588361683</c:v>
                </c:pt>
                <c:pt idx="98">
                  <c:v>639.02124823743213</c:v>
                </c:pt>
                <c:pt idx="99">
                  <c:v>626.13074933138989</c:v>
                </c:pt>
                <c:pt idx="100">
                  <c:v>613.27583573633046</c:v>
                </c:pt>
                <c:pt idx="101">
                  <c:v>600.46042318346258</c:v>
                </c:pt>
                <c:pt idx="102">
                  <c:v>587.68841537159619</c:v>
                </c:pt>
                <c:pt idx="103">
                  <c:v>574.96370277803544</c:v>
                </c:pt>
                <c:pt idx="104">
                  <c:v>562.29016147350342</c:v>
                </c:pt>
                <c:pt idx="105">
                  <c:v>549.67165194145321</c:v>
                </c:pt>
                <c:pt idx="106">
                  <c:v>537.11201790212647</c:v>
                </c:pt>
                <c:pt idx="107">
                  <c:v>524.61508514171919</c:v>
                </c:pt>
                <c:pt idx="108">
                  <c:v>512.18466034701089</c:v>
                </c:pt>
                <c:pt idx="109">
                  <c:v>499.82452994581035</c:v>
                </c:pt>
                <c:pt idx="110">
                  <c:v>487.53845895357267</c:v>
                </c:pt>
                <c:pt idx="111">
                  <c:v>475.33018982654039</c:v>
                </c:pt>
                <c:pt idx="112">
                  <c:v>463.20344132175347</c:v>
                </c:pt>
                <c:pt idx="113">
                  <c:v>451.16190736428121</c:v>
                </c:pt>
                <c:pt idx="114">
                  <c:v>439.2092559220157</c:v>
                </c:pt>
                <c:pt idx="115">
                  <c:v>427.34912788837426</c:v>
                </c:pt>
                <c:pt idx="116">
                  <c:v>415.58513597324753</c:v>
                </c:pt>
                <c:pt idx="117">
                  <c:v>403.92086360253353</c:v>
                </c:pt>
                <c:pt idx="118">
                  <c:v>392.35986382659053</c:v>
                </c:pt>
                <c:pt idx="119">
                  <c:v>380.90565823794384</c:v>
                </c:pt>
                <c:pt idx="120">
                  <c:v>369.56173589857582</c:v>
                </c:pt>
                <c:pt idx="121">
                  <c:v>358.33155227712138</c:v>
                </c:pt>
                <c:pt idx="122">
                  <c:v>347.21852819630152</c:v>
                </c:pt>
                <c:pt idx="123">
                  <c:v>336.226048790905</c:v>
                </c:pt>
                <c:pt idx="124">
                  <c:v>325.35746247664565</c:v>
                </c:pt>
                <c:pt idx="125">
                  <c:v>314.61607993020095</c:v>
                </c:pt>
                <c:pt idx="126">
                  <c:v>304.00517308074848</c:v>
                </c:pt>
                <c:pt idx="127">
                  <c:v>293.52797411330488</c:v>
                </c:pt>
                <c:pt idx="128">
                  <c:v>283.18767448417083</c:v>
                </c:pt>
                <c:pt idx="129">
                  <c:v>272.9874239487819</c:v>
                </c:pt>
                <c:pt idx="130">
                  <c:v>262.93032960226293</c:v>
                </c:pt>
                <c:pt idx="131">
                  <c:v>253.0194549329774</c:v>
                </c:pt>
                <c:pt idx="132">
                  <c:v>243.25781888935859</c:v>
                </c:pt>
                <c:pt idx="133">
                  <c:v>233.64839496030828</c:v>
                </c:pt>
                <c:pt idx="134">
                  <c:v>224.19411026944374</c:v>
                </c:pt>
                <c:pt idx="135">
                  <c:v>214.89784468346727</c:v>
                </c:pt>
                <c:pt idx="136">
                  <c:v>205.76242993493179</c:v>
                </c:pt>
                <c:pt idx="137">
                  <c:v>196.79064875966628</c:v>
                </c:pt>
                <c:pt idx="138">
                  <c:v>187.98523404912851</c:v>
                </c:pt>
                <c:pt idx="139">
                  <c:v>179.3488680179388</c:v>
                </c:pt>
                <c:pt idx="140">
                  <c:v>170.88418138685313</c:v>
                </c:pt>
                <c:pt idx="141">
                  <c:v>162.59375258141824</c:v>
                </c:pt>
                <c:pt idx="142">
                  <c:v>154.48010694655943</c:v>
                </c:pt>
                <c:pt idx="143">
                  <c:v>146.54571597733593</c:v>
                </c:pt>
                <c:pt idx="144">
                  <c:v>138.79299656609919</c:v>
                </c:pt>
                <c:pt idx="145">
                  <c:v>131.22431026628408</c:v>
                </c:pt>
                <c:pt idx="146">
                  <c:v>123.84196257305678</c:v>
                </c:pt>
                <c:pt idx="147">
                  <c:v>116.64820222103924</c:v>
                </c:pt>
                <c:pt idx="148">
                  <c:v>109.64522049932236</c:v>
                </c:pt>
                <c:pt idx="149">
                  <c:v>102.83515058397791</c:v>
                </c:pt>
                <c:pt idx="150">
                  <c:v>96.220066888272527</c:v>
                </c:pt>
                <c:pt idx="151">
                  <c:v>89.801984430781886</c:v>
                </c:pt>
                <c:pt idx="152">
                  <c:v>83.582858221595984</c:v>
                </c:pt>
                <c:pt idx="153">
                  <c:v>77.564582666803744</c:v>
                </c:pt>
                <c:pt idx="154">
                  <c:v>71.748990991439769</c:v>
                </c:pt>
                <c:pt idx="155">
                  <c:v>66.137854681065505</c:v>
                </c:pt>
                <c:pt idx="156">
                  <c:v>60.732882942157175</c:v>
                </c:pt>
                <c:pt idx="157">
                  <c:v>55.53572218146553</c:v>
                </c:pt>
                <c:pt idx="158">
                  <c:v>50.547955504504216</c:v>
                </c:pt>
                <c:pt idx="159">
                  <c:v>45.771102233320789</c:v>
                </c:pt>
                <c:pt idx="160">
                  <c:v>41.206617443696132</c:v>
                </c:pt>
                <c:pt idx="161">
                  <c:v>36.855891521914145</c:v>
                </c:pt>
                <c:pt idx="162">
                  <c:v>32.720249741237126</c:v>
                </c:pt>
                <c:pt idx="163">
                  <c:v>28.800951858214262</c:v>
                </c:pt>
                <c:pt idx="164">
                  <c:v>25.099191728948085</c:v>
                </c:pt>
                <c:pt idx="165">
                  <c:v>21.616096945433242</c:v>
                </c:pt>
                <c:pt idx="166">
                  <c:v>18.35272849208252</c:v>
                </c:pt>
                <c:pt idx="167">
                  <c:v>15.310080422539954</c:v>
                </c:pt>
                <c:pt idx="168">
                  <c:v>12.489079556882075</c:v>
                </c:pt>
                <c:pt idx="169">
                  <c:v>9.8905851993004035</c:v>
                </c:pt>
                <c:pt idx="170">
                  <c:v>7.515388876348311</c:v>
                </c:pt>
                <c:pt idx="171">
                  <c:v>5.3642140958348818</c:v>
                </c:pt>
                <c:pt idx="172">
                  <c:v>3.437716126437067</c:v>
                </c:pt>
                <c:pt idx="173">
                  <c:v>1.7364817980987937</c:v>
                </c:pt>
                <c:pt idx="174">
                  <c:v>0.26102932327660255</c:v>
                </c:pt>
                <c:pt idx="175">
                  <c:v>-0.98819186091247957</c:v>
                </c:pt>
                <c:pt idx="176">
                  <c:v>-2.0108012295942217</c:v>
                </c:pt>
                <c:pt idx="177">
                  <c:v>-2.8064872860488776</c:v>
                </c:pt>
                <c:pt idx="178">
                  <c:v>-3.3750076565955851</c:v>
                </c:pt>
                <c:pt idx="179">
                  <c:v>-3.7161891644221896</c:v>
                </c:pt>
                <c:pt idx="180">
                  <c:v>-3.829927882336051</c:v>
                </c:pt>
                <c:pt idx="181">
                  <c:v>-3.7161891644221896</c:v>
                </c:pt>
                <c:pt idx="182">
                  <c:v>-3.3750076565955851</c:v>
                </c:pt>
                <c:pt idx="183">
                  <c:v>-2.8064872860488776</c:v>
                </c:pt>
                <c:pt idx="184">
                  <c:v>-2.0108012295943354</c:v>
                </c:pt>
                <c:pt idx="185">
                  <c:v>-0.98819186091247957</c:v>
                </c:pt>
                <c:pt idx="186">
                  <c:v>0.26102932327660255</c:v>
                </c:pt>
                <c:pt idx="187">
                  <c:v>1.7364817980987937</c:v>
                </c:pt>
                <c:pt idx="188">
                  <c:v>3.437716126437067</c:v>
                </c:pt>
                <c:pt idx="189">
                  <c:v>5.3642140958347682</c:v>
                </c:pt>
                <c:pt idx="190">
                  <c:v>7.515388876348311</c:v>
                </c:pt>
                <c:pt idx="191">
                  <c:v>9.8905851993004035</c:v>
                </c:pt>
                <c:pt idx="192">
                  <c:v>12.489079556882075</c:v>
                </c:pt>
                <c:pt idx="193">
                  <c:v>15.310080422539954</c:v>
                </c:pt>
                <c:pt idx="194">
                  <c:v>18.35272849208252</c:v>
                </c:pt>
                <c:pt idx="195">
                  <c:v>21.616096945433014</c:v>
                </c:pt>
                <c:pt idx="196">
                  <c:v>25.099191728947858</c:v>
                </c:pt>
                <c:pt idx="197">
                  <c:v>28.800951858214148</c:v>
                </c:pt>
                <c:pt idx="198">
                  <c:v>32.720249741237126</c:v>
                </c:pt>
                <c:pt idx="199">
                  <c:v>36.855891521914145</c:v>
                </c:pt>
                <c:pt idx="200">
                  <c:v>41.206617443696018</c:v>
                </c:pt>
                <c:pt idx="201">
                  <c:v>45.771102233320789</c:v>
                </c:pt>
                <c:pt idx="202">
                  <c:v>50.547955504504102</c:v>
                </c:pt>
                <c:pt idx="203">
                  <c:v>55.535722181465303</c:v>
                </c:pt>
                <c:pt idx="204">
                  <c:v>60.732882942156948</c:v>
                </c:pt>
                <c:pt idx="205">
                  <c:v>66.137854681065392</c:v>
                </c:pt>
                <c:pt idx="206">
                  <c:v>71.748990991439769</c:v>
                </c:pt>
                <c:pt idx="207">
                  <c:v>77.564582666803517</c:v>
                </c:pt>
                <c:pt idx="208">
                  <c:v>83.58285822159587</c:v>
                </c:pt>
                <c:pt idx="209">
                  <c:v>89.801984430781886</c:v>
                </c:pt>
                <c:pt idx="210">
                  <c:v>96.220066888272527</c:v>
                </c:pt>
                <c:pt idx="211">
                  <c:v>102.83515058397779</c:v>
                </c:pt>
                <c:pt idx="212">
                  <c:v>109.64522049932236</c:v>
                </c:pt>
                <c:pt idx="213">
                  <c:v>116.64820222103924</c:v>
                </c:pt>
                <c:pt idx="214">
                  <c:v>123.84196257305655</c:v>
                </c:pt>
                <c:pt idx="215">
                  <c:v>131.22431026628374</c:v>
                </c:pt>
                <c:pt idx="216">
                  <c:v>138.79299656609908</c:v>
                </c:pt>
                <c:pt idx="217">
                  <c:v>146.54571597733582</c:v>
                </c:pt>
                <c:pt idx="218">
                  <c:v>154.4801069465592</c:v>
                </c:pt>
                <c:pt idx="219">
                  <c:v>162.59375258141813</c:v>
                </c:pt>
                <c:pt idx="220">
                  <c:v>170.88418138685302</c:v>
                </c:pt>
                <c:pt idx="221">
                  <c:v>179.3488680179388</c:v>
                </c:pt>
                <c:pt idx="222">
                  <c:v>187.98523404912839</c:v>
                </c:pt>
                <c:pt idx="223">
                  <c:v>196.79064875966628</c:v>
                </c:pt>
                <c:pt idx="224">
                  <c:v>205.76242993493179</c:v>
                </c:pt>
                <c:pt idx="225">
                  <c:v>214.89784468346716</c:v>
                </c:pt>
                <c:pt idx="226">
                  <c:v>224.19411026944329</c:v>
                </c:pt>
                <c:pt idx="227">
                  <c:v>233.64839496030783</c:v>
                </c:pt>
                <c:pt idx="228">
                  <c:v>243.25781888935842</c:v>
                </c:pt>
                <c:pt idx="229">
                  <c:v>253.01945493297728</c:v>
                </c:pt>
                <c:pt idx="230">
                  <c:v>262.93032960226287</c:v>
                </c:pt>
                <c:pt idx="231">
                  <c:v>272.98742394878201</c:v>
                </c:pt>
                <c:pt idx="232">
                  <c:v>283.187674484171</c:v>
                </c:pt>
                <c:pt idx="233">
                  <c:v>293.52797411330494</c:v>
                </c:pt>
                <c:pt idx="234">
                  <c:v>304.00517308074831</c:v>
                </c:pt>
                <c:pt idx="235">
                  <c:v>314.61607993020056</c:v>
                </c:pt>
                <c:pt idx="236">
                  <c:v>325.3574624766452</c:v>
                </c:pt>
                <c:pt idx="237">
                  <c:v>336.22604879090505</c:v>
                </c:pt>
                <c:pt idx="238">
                  <c:v>347.21852819630135</c:v>
                </c:pt>
                <c:pt idx="239">
                  <c:v>358.3315522771212</c:v>
                </c:pt>
                <c:pt idx="240">
                  <c:v>369.56173589857531</c:v>
                </c:pt>
                <c:pt idx="241">
                  <c:v>380.90565823794395</c:v>
                </c:pt>
                <c:pt idx="242">
                  <c:v>392.35986382659036</c:v>
                </c:pt>
                <c:pt idx="243">
                  <c:v>403.92086360253336</c:v>
                </c:pt>
                <c:pt idx="244">
                  <c:v>415.58513597324736</c:v>
                </c:pt>
                <c:pt idx="245">
                  <c:v>427.3491278883738</c:v>
                </c:pt>
                <c:pt idx="246">
                  <c:v>439.2092559220157</c:v>
                </c:pt>
                <c:pt idx="247">
                  <c:v>451.16190736428109</c:v>
                </c:pt>
                <c:pt idx="248">
                  <c:v>463.2034413217533</c:v>
                </c:pt>
                <c:pt idx="249">
                  <c:v>475.33018982654005</c:v>
                </c:pt>
                <c:pt idx="250">
                  <c:v>487.53845895357222</c:v>
                </c:pt>
                <c:pt idx="251">
                  <c:v>499.82452994581024</c:v>
                </c:pt>
                <c:pt idx="252">
                  <c:v>512.18466034701078</c:v>
                </c:pt>
                <c:pt idx="253">
                  <c:v>524.61508514171885</c:v>
                </c:pt>
                <c:pt idx="254">
                  <c:v>537.11201790212658</c:v>
                </c:pt>
                <c:pt idx="255">
                  <c:v>549.67165194145332</c:v>
                </c:pt>
                <c:pt idx="256">
                  <c:v>562.29016147350342</c:v>
                </c:pt>
                <c:pt idx="257">
                  <c:v>574.9637027780351</c:v>
                </c:pt>
                <c:pt idx="258">
                  <c:v>587.68841537159574</c:v>
                </c:pt>
                <c:pt idx="259">
                  <c:v>600.46042318346213</c:v>
                </c:pt>
                <c:pt idx="260">
                  <c:v>613.27583573633046</c:v>
                </c:pt>
                <c:pt idx="261">
                  <c:v>626.13074933138989</c:v>
                </c:pt>
                <c:pt idx="262">
                  <c:v>639.02124823743247</c:v>
                </c:pt>
                <c:pt idx="263">
                  <c:v>651.94340588361695</c:v>
                </c:pt>
                <c:pt idx="264">
                  <c:v>664.89328605554533</c:v>
                </c:pt>
                <c:pt idx="265">
                  <c:v>677.86694409426889</c:v>
                </c:pt>
                <c:pt idx="266">
                  <c:v>690.86042809787023</c:v>
                </c:pt>
                <c:pt idx="267">
                  <c:v>703.8697801252514</c:v>
                </c:pt>
                <c:pt idx="268">
                  <c:v>716.89103740176029</c:v>
                </c:pt>
                <c:pt idx="269">
                  <c:v>729.92023352629144</c:v>
                </c:pt>
                <c:pt idx="270">
                  <c:v>742.95339967948723</c:v>
                </c:pt>
                <c:pt idx="271">
                  <c:v>755.98656583268303</c:v>
                </c:pt>
                <c:pt idx="272">
                  <c:v>769.01576195721418</c:v>
                </c:pt>
                <c:pt idx="273">
                  <c:v>782.03701923372296</c:v>
                </c:pt>
                <c:pt idx="274">
                  <c:v>795.04637126110413</c:v>
                </c:pt>
                <c:pt idx="275">
                  <c:v>808.03985526470558</c:v>
                </c:pt>
                <c:pt idx="276">
                  <c:v>821.01351330342902</c:v>
                </c:pt>
                <c:pt idx="277">
                  <c:v>833.96339347535809</c:v>
                </c:pt>
                <c:pt idx="278">
                  <c:v>846.88555112154268</c:v>
                </c:pt>
                <c:pt idx="279">
                  <c:v>859.77605002758457</c:v>
                </c:pt>
                <c:pt idx="280">
                  <c:v>872.630963622644</c:v>
                </c:pt>
                <c:pt idx="281">
                  <c:v>885.44637617551166</c:v>
                </c:pt>
                <c:pt idx="282">
                  <c:v>898.21838398737805</c:v>
                </c:pt>
                <c:pt idx="283">
                  <c:v>910.94309658093937</c:v>
                </c:pt>
                <c:pt idx="284">
                  <c:v>923.61663788547105</c:v>
                </c:pt>
                <c:pt idx="285">
                  <c:v>936.23514741752172</c:v>
                </c:pt>
                <c:pt idx="286">
                  <c:v>948.79478145684845</c:v>
                </c:pt>
                <c:pt idx="287">
                  <c:v>961.2917142172555</c:v>
                </c:pt>
                <c:pt idx="288">
                  <c:v>973.72213901196369</c:v>
                </c:pt>
                <c:pt idx="289">
                  <c:v>986.08226941316423</c:v>
                </c:pt>
                <c:pt idx="290">
                  <c:v>998.36834040540157</c:v>
                </c:pt>
                <c:pt idx="291">
                  <c:v>1010.5766095324338</c:v>
                </c:pt>
                <c:pt idx="292">
                  <c:v>1022.7033580372211</c:v>
                </c:pt>
                <c:pt idx="293">
                  <c:v>1034.7448919946933</c:v>
                </c:pt>
                <c:pt idx="294">
                  <c:v>1046.6975434369592</c:v>
                </c:pt>
                <c:pt idx="295">
                  <c:v>1058.5576714706008</c:v>
                </c:pt>
                <c:pt idx="296">
                  <c:v>1070.3216633857271</c:v>
                </c:pt>
                <c:pt idx="297">
                  <c:v>1081.985935756441</c:v>
                </c:pt>
                <c:pt idx="298">
                  <c:v>1093.5469355323842</c:v>
                </c:pt>
                <c:pt idx="299">
                  <c:v>1105.0011411210305</c:v>
                </c:pt>
                <c:pt idx="300">
                  <c:v>1116.3450634603992</c:v>
                </c:pt>
                <c:pt idx="301">
                  <c:v>1127.5752470818534</c:v>
                </c:pt>
                <c:pt idx="302">
                  <c:v>1138.6882711626731</c:v>
                </c:pt>
                <c:pt idx="303">
                  <c:v>1149.6807505680695</c:v>
                </c:pt>
                <c:pt idx="304">
                  <c:v>1160.5493368823286</c:v>
                </c:pt>
                <c:pt idx="305">
                  <c:v>1171.2907194287739</c:v>
                </c:pt>
                <c:pt idx="306">
                  <c:v>1181.9016262782261</c:v>
                </c:pt>
                <c:pt idx="307">
                  <c:v>1192.3788252456695</c:v>
                </c:pt>
                <c:pt idx="308">
                  <c:v>1202.719124874804</c:v>
                </c:pt>
                <c:pt idx="309">
                  <c:v>1212.919375410193</c:v>
                </c:pt>
                <c:pt idx="310">
                  <c:v>1222.9764697567116</c:v>
                </c:pt>
                <c:pt idx="311">
                  <c:v>1232.8873444259971</c:v>
                </c:pt>
                <c:pt idx="312">
                  <c:v>1242.6489804696157</c:v>
                </c:pt>
                <c:pt idx="313">
                  <c:v>1252.2584043986662</c:v>
                </c:pt>
                <c:pt idx="314">
                  <c:v>1261.7126890895306</c:v>
                </c:pt>
                <c:pt idx="315">
                  <c:v>1271.0089546755073</c:v>
                </c:pt>
                <c:pt idx="316">
                  <c:v>1280.1443694240427</c:v>
                </c:pt>
                <c:pt idx="317">
                  <c:v>1289.1161505993086</c:v>
                </c:pt>
                <c:pt idx="318">
                  <c:v>1297.9215653098463</c:v>
                </c:pt>
                <c:pt idx="319">
                  <c:v>1306.5579313410358</c:v>
                </c:pt>
                <c:pt idx="320">
                  <c:v>1315.0226179721217</c:v>
                </c:pt>
                <c:pt idx="321">
                  <c:v>1323.3130467775563</c:v>
                </c:pt>
                <c:pt idx="322">
                  <c:v>1331.4266924124149</c:v>
                </c:pt>
                <c:pt idx="323">
                  <c:v>1339.3610833816388</c:v>
                </c:pt>
                <c:pt idx="324">
                  <c:v>1347.1138027928755</c:v>
                </c:pt>
                <c:pt idx="325">
                  <c:v>1354.6824890926905</c:v>
                </c:pt>
                <c:pt idx="326">
                  <c:v>1362.0648367859178</c:v>
                </c:pt>
                <c:pt idx="327">
                  <c:v>1369.2585971379353</c:v>
                </c:pt>
                <c:pt idx="328">
                  <c:v>1376.2615788596518</c:v>
                </c:pt>
                <c:pt idx="329">
                  <c:v>1383.0716487749967</c:v>
                </c:pt>
                <c:pt idx="330">
                  <c:v>1389.6867324707018</c:v>
                </c:pt>
                <c:pt idx="331">
                  <c:v>1396.1048149281928</c:v>
                </c:pt>
                <c:pt idx="332">
                  <c:v>1402.3239411373788</c:v>
                </c:pt>
                <c:pt idx="333">
                  <c:v>1408.342216692171</c:v>
                </c:pt>
                <c:pt idx="334">
                  <c:v>1414.1578083675349</c:v>
                </c:pt>
                <c:pt idx="335">
                  <c:v>1419.7689446779091</c:v>
                </c:pt>
                <c:pt idx="336">
                  <c:v>1425.1739164168177</c:v>
                </c:pt>
                <c:pt idx="337">
                  <c:v>1430.3710771775091</c:v>
                </c:pt>
                <c:pt idx="338">
                  <c:v>1435.3588438544705</c:v>
                </c:pt>
                <c:pt idx="339">
                  <c:v>1440.1356971256537</c:v>
                </c:pt>
                <c:pt idx="340">
                  <c:v>1444.7001819152788</c:v>
                </c:pt>
                <c:pt idx="341">
                  <c:v>1449.0509078370605</c:v>
                </c:pt>
                <c:pt idx="342">
                  <c:v>1453.1865496177375</c:v>
                </c:pt>
                <c:pt idx="343">
                  <c:v>1457.1058475007605</c:v>
                </c:pt>
                <c:pt idx="344">
                  <c:v>1460.8076076300267</c:v>
                </c:pt>
                <c:pt idx="345">
                  <c:v>1464.2907024135416</c:v>
                </c:pt>
                <c:pt idx="346">
                  <c:v>1467.5540708668923</c:v>
                </c:pt>
                <c:pt idx="347">
                  <c:v>1470.5967189364346</c:v>
                </c:pt>
                <c:pt idx="348">
                  <c:v>1473.4177198020925</c:v>
                </c:pt>
                <c:pt idx="349">
                  <c:v>1476.0162141596743</c:v>
                </c:pt>
                <c:pt idx="350">
                  <c:v>1478.3914104826263</c:v>
                </c:pt>
                <c:pt idx="351">
                  <c:v>1480.5425852631397</c:v>
                </c:pt>
                <c:pt idx="352">
                  <c:v>1482.4690832325377</c:v>
                </c:pt>
                <c:pt idx="353">
                  <c:v>1484.1703175608759</c:v>
                </c:pt>
                <c:pt idx="354">
                  <c:v>1485.6457700356982</c:v>
                </c:pt>
                <c:pt idx="355">
                  <c:v>1486.8949912198873</c:v>
                </c:pt>
                <c:pt idx="356">
                  <c:v>1487.917600588569</c:v>
                </c:pt>
                <c:pt idx="357">
                  <c:v>1488.7132866450236</c:v>
                </c:pt>
                <c:pt idx="358">
                  <c:v>1489.2818070155704</c:v>
                </c:pt>
                <c:pt idx="359">
                  <c:v>1489.622988523397</c:v>
                </c:pt>
                <c:pt idx="360">
                  <c:v>1489.7367272413107</c:v>
                </c:pt>
              </c:numCache>
            </c:numRef>
          </c:xVal>
          <c:yVal>
            <c:numRef>
              <c:f>'θ ϵ (0,90)'!$AB$17:$AB$377</c:f>
              <c:numCache>
                <c:formatCode>General</c:formatCode>
                <c:ptCount val="361"/>
                <c:pt idx="0">
                  <c:v>65</c:v>
                </c:pt>
                <c:pt idx="1">
                  <c:v>78.033166153195964</c:v>
                </c:pt>
                <c:pt idx="2">
                  <c:v>91.06236227772655</c:v>
                </c:pt>
                <c:pt idx="3">
                  <c:v>104.08361955423558</c:v>
                </c:pt>
                <c:pt idx="4">
                  <c:v>117.09297158161687</c:v>
                </c:pt>
                <c:pt idx="5">
                  <c:v>130.0864555852184</c:v>
                </c:pt>
                <c:pt idx="6">
                  <c:v>143.06011362394207</c:v>
                </c:pt>
                <c:pt idx="7">
                  <c:v>156.00999379587057</c:v>
                </c:pt>
                <c:pt idx="8">
                  <c:v>168.93215144205527</c:v>
                </c:pt>
                <c:pt idx="9">
                  <c:v>181.82265034809734</c:v>
                </c:pt>
                <c:pt idx="10">
                  <c:v>194.67756394315694</c:v>
                </c:pt>
                <c:pt idx="11">
                  <c:v>207.49297649602471</c:v>
                </c:pt>
                <c:pt idx="12">
                  <c:v>220.2649843078913</c:v>
                </c:pt>
                <c:pt idx="13">
                  <c:v>232.98969690145208</c:v>
                </c:pt>
                <c:pt idx="14">
                  <c:v>245.6632382059839</c:v>
                </c:pt>
                <c:pt idx="15">
                  <c:v>258.28174773803408</c:v>
                </c:pt>
                <c:pt idx="16">
                  <c:v>270.84138177736099</c:v>
                </c:pt>
                <c:pt idx="17">
                  <c:v>283.33831453776827</c:v>
                </c:pt>
                <c:pt idx="18">
                  <c:v>295.76873933247646</c:v>
                </c:pt>
                <c:pt idx="19">
                  <c:v>308.12886973367711</c:v>
                </c:pt>
                <c:pt idx="20">
                  <c:v>320.41494072591468</c:v>
                </c:pt>
                <c:pt idx="21">
                  <c:v>332.62320985294696</c:v>
                </c:pt>
                <c:pt idx="22">
                  <c:v>344.74995835773382</c:v>
                </c:pt>
                <c:pt idx="23">
                  <c:v>356.7914923152062</c:v>
                </c:pt>
                <c:pt idx="24">
                  <c:v>368.7441437574717</c:v>
                </c:pt>
                <c:pt idx="25">
                  <c:v>380.60427179111315</c:v>
                </c:pt>
                <c:pt idx="26">
                  <c:v>392.36826370623976</c:v>
                </c:pt>
                <c:pt idx="27">
                  <c:v>404.03253607695382</c:v>
                </c:pt>
                <c:pt idx="28">
                  <c:v>415.59353585289705</c:v>
                </c:pt>
                <c:pt idx="29">
                  <c:v>427.04774144154356</c:v>
                </c:pt>
                <c:pt idx="30">
                  <c:v>438.39166378091164</c:v>
                </c:pt>
                <c:pt idx="31">
                  <c:v>449.62184740236592</c:v>
                </c:pt>
                <c:pt idx="32">
                  <c:v>460.73487148318588</c:v>
                </c:pt>
                <c:pt idx="33">
                  <c:v>471.72735088858235</c:v>
                </c:pt>
                <c:pt idx="34">
                  <c:v>482.59593720284187</c:v>
                </c:pt>
                <c:pt idx="35">
                  <c:v>493.33731974928656</c:v>
                </c:pt>
                <c:pt idx="36">
                  <c:v>503.94822659873898</c:v>
                </c:pt>
                <c:pt idx="37">
                  <c:v>514.42542556618241</c:v>
                </c:pt>
                <c:pt idx="38">
                  <c:v>524.76572519531646</c:v>
                </c:pt>
                <c:pt idx="39">
                  <c:v>534.96597573070551</c:v>
                </c:pt>
                <c:pt idx="40">
                  <c:v>545.02307007722425</c:v>
                </c:pt>
                <c:pt idx="41">
                  <c:v>554.93394474650972</c:v>
                </c:pt>
                <c:pt idx="42">
                  <c:v>564.69558079012882</c:v>
                </c:pt>
                <c:pt idx="43">
                  <c:v>574.30500471917912</c:v>
                </c:pt>
                <c:pt idx="44">
                  <c:v>583.75928941004383</c:v>
                </c:pt>
                <c:pt idx="45">
                  <c:v>593.05555499602008</c:v>
                </c:pt>
                <c:pt idx="46">
                  <c:v>602.19096974455556</c:v>
                </c:pt>
                <c:pt idx="47">
                  <c:v>611.16275091982106</c:v>
                </c:pt>
                <c:pt idx="48">
                  <c:v>619.96816563035895</c:v>
                </c:pt>
                <c:pt idx="49">
                  <c:v>628.60453166154855</c:v>
                </c:pt>
                <c:pt idx="50">
                  <c:v>637.06921829263433</c:v>
                </c:pt>
                <c:pt idx="51">
                  <c:v>645.35964709806922</c:v>
                </c:pt>
                <c:pt idx="52">
                  <c:v>653.47329273292803</c:v>
                </c:pt>
                <c:pt idx="53">
                  <c:v>661.40768370215142</c:v>
                </c:pt>
                <c:pt idx="54">
                  <c:v>669.16040311338827</c:v>
                </c:pt>
                <c:pt idx="55">
                  <c:v>676.72908941320338</c:v>
                </c:pt>
                <c:pt idx="56">
                  <c:v>684.11143710643069</c:v>
                </c:pt>
                <c:pt idx="57">
                  <c:v>691.30519745844799</c:v>
                </c:pt>
                <c:pt idx="58">
                  <c:v>698.30817918016498</c:v>
                </c:pt>
                <c:pt idx="59">
                  <c:v>705.11824909550944</c:v>
                </c:pt>
                <c:pt idx="60">
                  <c:v>711.73333279121482</c:v>
                </c:pt>
                <c:pt idx="61">
                  <c:v>718.15141524870546</c:v>
                </c:pt>
                <c:pt idx="62">
                  <c:v>724.37054145789148</c:v>
                </c:pt>
                <c:pt idx="63">
                  <c:v>730.3888170126836</c:v>
                </c:pt>
                <c:pt idx="64">
                  <c:v>736.20440868804758</c:v>
                </c:pt>
                <c:pt idx="65">
                  <c:v>741.81554499842184</c:v>
                </c:pt>
                <c:pt idx="66">
                  <c:v>747.22051673733029</c:v>
                </c:pt>
                <c:pt idx="67">
                  <c:v>752.41767749802193</c:v>
                </c:pt>
                <c:pt idx="68">
                  <c:v>757.40544417498324</c:v>
                </c:pt>
                <c:pt idx="69">
                  <c:v>762.18229744616656</c:v>
                </c:pt>
                <c:pt idx="70">
                  <c:v>766.74678223579122</c:v>
                </c:pt>
                <c:pt idx="71">
                  <c:v>771.0975081575732</c:v>
                </c:pt>
                <c:pt idx="72">
                  <c:v>775.23314993825022</c:v>
                </c:pt>
                <c:pt idx="73">
                  <c:v>779.15244782127309</c:v>
                </c:pt>
                <c:pt idx="74">
                  <c:v>782.85420795053949</c:v>
                </c:pt>
                <c:pt idx="75">
                  <c:v>786.33730273405422</c:v>
                </c:pt>
                <c:pt idx="76">
                  <c:v>789.60067118740483</c:v>
                </c:pt>
                <c:pt idx="77">
                  <c:v>792.64331925694739</c:v>
                </c:pt>
                <c:pt idx="78">
                  <c:v>795.46432012260516</c:v>
                </c:pt>
                <c:pt idx="79">
                  <c:v>798.06281448018694</c:v>
                </c:pt>
                <c:pt idx="80">
                  <c:v>800.43801080313904</c:v>
                </c:pt>
                <c:pt idx="81">
                  <c:v>802.58918558365258</c:v>
                </c:pt>
                <c:pt idx="82">
                  <c:v>804.51568355305028</c:v>
                </c:pt>
                <c:pt idx="83">
                  <c:v>806.21691788138855</c:v>
                </c:pt>
                <c:pt idx="84">
                  <c:v>807.69237035621074</c:v>
                </c:pt>
                <c:pt idx="85">
                  <c:v>808.94159154039983</c:v>
                </c:pt>
                <c:pt idx="86">
                  <c:v>809.96420090908157</c:v>
                </c:pt>
                <c:pt idx="87">
                  <c:v>810.75988696553623</c:v>
                </c:pt>
                <c:pt idx="88">
                  <c:v>811.32840733608293</c:v>
                </c:pt>
                <c:pt idx="89">
                  <c:v>811.66958884390954</c:v>
                </c:pt>
                <c:pt idx="90">
                  <c:v>811.7833275618234</c:v>
                </c:pt>
                <c:pt idx="91">
                  <c:v>811.66958884390954</c:v>
                </c:pt>
                <c:pt idx="92">
                  <c:v>811.32840733608293</c:v>
                </c:pt>
                <c:pt idx="93">
                  <c:v>810.75988696553623</c:v>
                </c:pt>
                <c:pt idx="94">
                  <c:v>809.96420090908157</c:v>
                </c:pt>
                <c:pt idx="95">
                  <c:v>808.94159154039983</c:v>
                </c:pt>
                <c:pt idx="96">
                  <c:v>807.69237035621074</c:v>
                </c:pt>
                <c:pt idx="97">
                  <c:v>806.21691788138867</c:v>
                </c:pt>
                <c:pt idx="98">
                  <c:v>804.51568355305039</c:v>
                </c:pt>
                <c:pt idx="99">
                  <c:v>802.58918558365247</c:v>
                </c:pt>
                <c:pt idx="100">
                  <c:v>800.43801080313904</c:v>
                </c:pt>
                <c:pt idx="101">
                  <c:v>798.06281448018694</c:v>
                </c:pt>
                <c:pt idx="102">
                  <c:v>795.46432012260527</c:v>
                </c:pt>
                <c:pt idx="103">
                  <c:v>792.64331925694739</c:v>
                </c:pt>
                <c:pt idx="104">
                  <c:v>789.60067118740483</c:v>
                </c:pt>
                <c:pt idx="105">
                  <c:v>786.33730273405422</c:v>
                </c:pt>
                <c:pt idx="106">
                  <c:v>782.85420795053949</c:v>
                </c:pt>
                <c:pt idx="107">
                  <c:v>779.1524478212732</c:v>
                </c:pt>
                <c:pt idx="108">
                  <c:v>775.23314993825034</c:v>
                </c:pt>
                <c:pt idx="109">
                  <c:v>771.09750815757332</c:v>
                </c:pt>
                <c:pt idx="110">
                  <c:v>766.74678223579133</c:v>
                </c:pt>
                <c:pt idx="111">
                  <c:v>762.18229744616656</c:v>
                </c:pt>
                <c:pt idx="112">
                  <c:v>757.40544417498324</c:v>
                </c:pt>
                <c:pt idx="113">
                  <c:v>752.41767749802204</c:v>
                </c:pt>
                <c:pt idx="114">
                  <c:v>747.2205167373304</c:v>
                </c:pt>
                <c:pt idx="115">
                  <c:v>741.81554499842196</c:v>
                </c:pt>
                <c:pt idx="116">
                  <c:v>736.20440868804747</c:v>
                </c:pt>
                <c:pt idx="117">
                  <c:v>730.38881701268372</c:v>
                </c:pt>
                <c:pt idx="118">
                  <c:v>724.37054145789159</c:v>
                </c:pt>
                <c:pt idx="119">
                  <c:v>718.15141524870546</c:v>
                </c:pt>
                <c:pt idx="120">
                  <c:v>711.73333279121482</c:v>
                </c:pt>
                <c:pt idx="121">
                  <c:v>705.11824909550955</c:v>
                </c:pt>
                <c:pt idx="122">
                  <c:v>698.30817918016498</c:v>
                </c:pt>
                <c:pt idx="123">
                  <c:v>691.30519745844799</c:v>
                </c:pt>
                <c:pt idx="124">
                  <c:v>684.11143710643069</c:v>
                </c:pt>
                <c:pt idx="125">
                  <c:v>676.72908941320361</c:v>
                </c:pt>
                <c:pt idx="126">
                  <c:v>669.16040311338827</c:v>
                </c:pt>
                <c:pt idx="127">
                  <c:v>661.4076837021513</c:v>
                </c:pt>
                <c:pt idx="128">
                  <c:v>653.47329273292803</c:v>
                </c:pt>
                <c:pt idx="129">
                  <c:v>645.35964709806933</c:v>
                </c:pt>
                <c:pt idx="130">
                  <c:v>637.06921829263433</c:v>
                </c:pt>
                <c:pt idx="131">
                  <c:v>628.60453166154844</c:v>
                </c:pt>
                <c:pt idx="132">
                  <c:v>619.96816563035895</c:v>
                </c:pt>
                <c:pt idx="133">
                  <c:v>611.16275091982106</c:v>
                </c:pt>
                <c:pt idx="134">
                  <c:v>602.19096974455579</c:v>
                </c:pt>
                <c:pt idx="135">
                  <c:v>593.05555499602019</c:v>
                </c:pt>
                <c:pt idx="136">
                  <c:v>583.75928941004372</c:v>
                </c:pt>
                <c:pt idx="137">
                  <c:v>574.30500471917924</c:v>
                </c:pt>
                <c:pt idx="138">
                  <c:v>564.69558079012882</c:v>
                </c:pt>
                <c:pt idx="139">
                  <c:v>554.93394474650972</c:v>
                </c:pt>
                <c:pt idx="140">
                  <c:v>545.02307007722447</c:v>
                </c:pt>
                <c:pt idx="141">
                  <c:v>534.96597573070574</c:v>
                </c:pt>
                <c:pt idx="142">
                  <c:v>524.76572519531669</c:v>
                </c:pt>
                <c:pt idx="143">
                  <c:v>514.4254255661823</c:v>
                </c:pt>
                <c:pt idx="144">
                  <c:v>503.94822659873904</c:v>
                </c:pt>
                <c:pt idx="145">
                  <c:v>493.33731974928679</c:v>
                </c:pt>
                <c:pt idx="146">
                  <c:v>482.59593720284187</c:v>
                </c:pt>
                <c:pt idx="147">
                  <c:v>471.72735088858229</c:v>
                </c:pt>
                <c:pt idx="148">
                  <c:v>460.73487148318588</c:v>
                </c:pt>
                <c:pt idx="149">
                  <c:v>449.62184740236609</c:v>
                </c:pt>
                <c:pt idx="150">
                  <c:v>438.39166378091164</c:v>
                </c:pt>
                <c:pt idx="151">
                  <c:v>427.04774144154362</c:v>
                </c:pt>
                <c:pt idx="152">
                  <c:v>415.59353585289722</c:v>
                </c:pt>
                <c:pt idx="153">
                  <c:v>404.03253607695393</c:v>
                </c:pt>
                <c:pt idx="154">
                  <c:v>392.3682637062397</c:v>
                </c:pt>
                <c:pt idx="155">
                  <c:v>380.60427179111321</c:v>
                </c:pt>
                <c:pt idx="156">
                  <c:v>368.74414375747193</c:v>
                </c:pt>
                <c:pt idx="157">
                  <c:v>356.79149231520654</c:v>
                </c:pt>
                <c:pt idx="158">
                  <c:v>344.74995835773399</c:v>
                </c:pt>
                <c:pt idx="159">
                  <c:v>332.62320985294696</c:v>
                </c:pt>
                <c:pt idx="160">
                  <c:v>320.41494072591479</c:v>
                </c:pt>
                <c:pt idx="161">
                  <c:v>308.12886973367745</c:v>
                </c:pt>
                <c:pt idx="162">
                  <c:v>295.76873933247657</c:v>
                </c:pt>
                <c:pt idx="163">
                  <c:v>283.33831453776844</c:v>
                </c:pt>
                <c:pt idx="164">
                  <c:v>270.84138177736133</c:v>
                </c:pt>
                <c:pt idx="165">
                  <c:v>258.28174773803426</c:v>
                </c:pt>
                <c:pt idx="166">
                  <c:v>245.6632382059839</c:v>
                </c:pt>
                <c:pt idx="167">
                  <c:v>232.98969690145191</c:v>
                </c:pt>
                <c:pt idx="168">
                  <c:v>220.2649843078913</c:v>
                </c:pt>
                <c:pt idx="169">
                  <c:v>207.49297649602482</c:v>
                </c:pt>
                <c:pt idx="170">
                  <c:v>194.67756394315691</c:v>
                </c:pt>
                <c:pt idx="171">
                  <c:v>181.82265034809743</c:v>
                </c:pt>
                <c:pt idx="172">
                  <c:v>168.9321514420555</c:v>
                </c:pt>
                <c:pt idx="173">
                  <c:v>156.00999379587063</c:v>
                </c:pt>
                <c:pt idx="174">
                  <c:v>143.0601136239423</c:v>
                </c:pt>
                <c:pt idx="175">
                  <c:v>130.08645558521877</c:v>
                </c:pt>
                <c:pt idx="176">
                  <c:v>117.09297158161702</c:v>
                </c:pt>
                <c:pt idx="177">
                  <c:v>104.08361955423555</c:v>
                </c:pt>
                <c:pt idx="178">
                  <c:v>91.062362277726351</c:v>
                </c:pt>
                <c:pt idx="179">
                  <c:v>78.033166153195907</c:v>
                </c:pt>
                <c:pt idx="180">
                  <c:v>65.000000000000085</c:v>
                </c:pt>
                <c:pt idx="181">
                  <c:v>51.966833846804271</c:v>
                </c:pt>
                <c:pt idx="182">
                  <c:v>38.937637722273493</c:v>
                </c:pt>
                <c:pt idx="183">
                  <c:v>25.916380445764624</c:v>
                </c:pt>
                <c:pt idx="184">
                  <c:v>12.90702841838349</c:v>
                </c:pt>
                <c:pt idx="185">
                  <c:v>-8.6455585218260467E-2</c:v>
                </c:pt>
                <c:pt idx="186">
                  <c:v>-13.060113623941774</c:v>
                </c:pt>
                <c:pt idx="187">
                  <c:v>-26.009993795870784</c:v>
                </c:pt>
                <c:pt idx="188">
                  <c:v>-38.932151442055329</c:v>
                </c:pt>
                <c:pt idx="189">
                  <c:v>-51.822650348097241</c:v>
                </c:pt>
                <c:pt idx="190">
                  <c:v>-64.677563943157054</c:v>
                </c:pt>
                <c:pt idx="191">
                  <c:v>-77.492976496024653</c:v>
                </c:pt>
                <c:pt idx="192">
                  <c:v>-90.264984307891126</c:v>
                </c:pt>
                <c:pt idx="193">
                  <c:v>-102.98969690145205</c:v>
                </c:pt>
                <c:pt idx="194">
                  <c:v>-115.66323820598373</c:v>
                </c:pt>
                <c:pt idx="195">
                  <c:v>-128.2817477380338</c:v>
                </c:pt>
                <c:pt idx="196">
                  <c:v>-140.84138177736082</c:v>
                </c:pt>
                <c:pt idx="197">
                  <c:v>-153.33831453776796</c:v>
                </c:pt>
                <c:pt idx="198">
                  <c:v>-165.76873933247674</c:v>
                </c:pt>
                <c:pt idx="199">
                  <c:v>-178.12886973367722</c:v>
                </c:pt>
                <c:pt idx="200">
                  <c:v>-190.41494072591459</c:v>
                </c:pt>
                <c:pt idx="201">
                  <c:v>-202.62320985294707</c:v>
                </c:pt>
                <c:pt idx="202">
                  <c:v>-214.74995835773382</c:v>
                </c:pt>
                <c:pt idx="203">
                  <c:v>-226.79149231520609</c:v>
                </c:pt>
                <c:pt idx="204">
                  <c:v>-238.74414375747148</c:v>
                </c:pt>
                <c:pt idx="205">
                  <c:v>-250.60427179111304</c:v>
                </c:pt>
                <c:pt idx="206">
                  <c:v>-262.36826370623953</c:v>
                </c:pt>
                <c:pt idx="207">
                  <c:v>-274.03253607695348</c:v>
                </c:pt>
                <c:pt idx="208">
                  <c:v>-285.59353585289705</c:v>
                </c:pt>
                <c:pt idx="209">
                  <c:v>-297.04774144154345</c:v>
                </c:pt>
                <c:pt idx="210">
                  <c:v>-308.39166378091176</c:v>
                </c:pt>
                <c:pt idx="211">
                  <c:v>-319.62184740236592</c:v>
                </c:pt>
                <c:pt idx="212">
                  <c:v>-330.73487148318583</c:v>
                </c:pt>
                <c:pt idx="213">
                  <c:v>-341.72735088858235</c:v>
                </c:pt>
                <c:pt idx="214">
                  <c:v>-352.5959372028417</c:v>
                </c:pt>
                <c:pt idx="215">
                  <c:v>-363.33731974928639</c:v>
                </c:pt>
                <c:pt idx="216">
                  <c:v>-373.94822659873887</c:v>
                </c:pt>
                <c:pt idx="217">
                  <c:v>-384.42542556618224</c:v>
                </c:pt>
                <c:pt idx="218">
                  <c:v>-394.76572519531618</c:v>
                </c:pt>
                <c:pt idx="219">
                  <c:v>-404.96597573070568</c:v>
                </c:pt>
                <c:pt idx="220">
                  <c:v>-415.0230700772243</c:v>
                </c:pt>
                <c:pt idx="221">
                  <c:v>-424.93394474650989</c:v>
                </c:pt>
                <c:pt idx="222">
                  <c:v>-434.69558079012876</c:v>
                </c:pt>
                <c:pt idx="223">
                  <c:v>-444.30500471917907</c:v>
                </c:pt>
                <c:pt idx="224">
                  <c:v>-453.75928941004395</c:v>
                </c:pt>
                <c:pt idx="225">
                  <c:v>-463.05555499602008</c:v>
                </c:pt>
                <c:pt idx="226">
                  <c:v>-472.19096974455533</c:v>
                </c:pt>
                <c:pt idx="227">
                  <c:v>-481.16275091982072</c:v>
                </c:pt>
                <c:pt idx="228">
                  <c:v>-489.96816563035884</c:v>
                </c:pt>
                <c:pt idx="229">
                  <c:v>-498.60453166154832</c:v>
                </c:pt>
                <c:pt idx="230">
                  <c:v>-507.06921829263422</c:v>
                </c:pt>
                <c:pt idx="231">
                  <c:v>-515.35964709806944</c:v>
                </c:pt>
                <c:pt idx="232">
                  <c:v>-523.47329273292803</c:v>
                </c:pt>
                <c:pt idx="233">
                  <c:v>-531.40768370215142</c:v>
                </c:pt>
                <c:pt idx="234">
                  <c:v>-539.16040311338816</c:v>
                </c:pt>
                <c:pt idx="235">
                  <c:v>-546.72908941320327</c:v>
                </c:pt>
                <c:pt idx="236">
                  <c:v>-554.11143710643046</c:v>
                </c:pt>
                <c:pt idx="237">
                  <c:v>-561.30519745844811</c:v>
                </c:pt>
                <c:pt idx="238">
                  <c:v>-568.30817918016498</c:v>
                </c:pt>
                <c:pt idx="239">
                  <c:v>-575.11824909550933</c:v>
                </c:pt>
                <c:pt idx="240">
                  <c:v>-581.73333279121459</c:v>
                </c:pt>
                <c:pt idx="241">
                  <c:v>-588.15141524870558</c:v>
                </c:pt>
                <c:pt idx="242">
                  <c:v>-594.37054145789159</c:v>
                </c:pt>
                <c:pt idx="243">
                  <c:v>-600.3888170126836</c:v>
                </c:pt>
                <c:pt idx="244">
                  <c:v>-606.20440868804735</c:v>
                </c:pt>
                <c:pt idx="245">
                  <c:v>-611.81554499842161</c:v>
                </c:pt>
                <c:pt idx="246">
                  <c:v>-617.2205167373304</c:v>
                </c:pt>
                <c:pt idx="247">
                  <c:v>-622.41767749802193</c:v>
                </c:pt>
                <c:pt idx="248">
                  <c:v>-627.40544417498313</c:v>
                </c:pt>
                <c:pt idx="249">
                  <c:v>-632.18229744616656</c:v>
                </c:pt>
                <c:pt idx="250">
                  <c:v>-636.74678223579122</c:v>
                </c:pt>
                <c:pt idx="251">
                  <c:v>-641.09750815757332</c:v>
                </c:pt>
                <c:pt idx="252">
                  <c:v>-645.23314993825022</c:v>
                </c:pt>
                <c:pt idx="253">
                  <c:v>-649.15244782127297</c:v>
                </c:pt>
                <c:pt idx="254">
                  <c:v>-652.8542079505396</c:v>
                </c:pt>
                <c:pt idx="255">
                  <c:v>-656.33730273405422</c:v>
                </c:pt>
                <c:pt idx="256">
                  <c:v>-659.60067118740483</c:v>
                </c:pt>
                <c:pt idx="257">
                  <c:v>-662.64331925694728</c:v>
                </c:pt>
                <c:pt idx="258">
                  <c:v>-665.46432012260516</c:v>
                </c:pt>
                <c:pt idx="259">
                  <c:v>-668.06281448018683</c:v>
                </c:pt>
                <c:pt idx="260">
                  <c:v>-670.43801080313904</c:v>
                </c:pt>
                <c:pt idx="261">
                  <c:v>-672.58918558365247</c:v>
                </c:pt>
                <c:pt idx="262">
                  <c:v>-674.51568355305039</c:v>
                </c:pt>
                <c:pt idx="263">
                  <c:v>-676.21691788138867</c:v>
                </c:pt>
                <c:pt idx="264">
                  <c:v>-677.69237035621074</c:v>
                </c:pt>
                <c:pt idx="265">
                  <c:v>-678.94159154039983</c:v>
                </c:pt>
                <c:pt idx="266">
                  <c:v>-679.96420090908157</c:v>
                </c:pt>
                <c:pt idx="267">
                  <c:v>-680.75988696553623</c:v>
                </c:pt>
                <c:pt idx="268">
                  <c:v>-681.32840733608293</c:v>
                </c:pt>
                <c:pt idx="269">
                  <c:v>-681.66958884390954</c:v>
                </c:pt>
                <c:pt idx="270">
                  <c:v>-681.7833275618234</c:v>
                </c:pt>
                <c:pt idx="271">
                  <c:v>-681.66958884390954</c:v>
                </c:pt>
                <c:pt idx="272">
                  <c:v>-681.32840733608293</c:v>
                </c:pt>
                <c:pt idx="273">
                  <c:v>-680.75988696553623</c:v>
                </c:pt>
                <c:pt idx="274">
                  <c:v>-679.96420090908168</c:v>
                </c:pt>
                <c:pt idx="275">
                  <c:v>-678.94159154039983</c:v>
                </c:pt>
                <c:pt idx="276">
                  <c:v>-677.69237035621074</c:v>
                </c:pt>
                <c:pt idx="277">
                  <c:v>-676.21691788138855</c:v>
                </c:pt>
                <c:pt idx="278">
                  <c:v>-674.51568355305039</c:v>
                </c:pt>
                <c:pt idx="279">
                  <c:v>-672.58918558365258</c:v>
                </c:pt>
                <c:pt idx="280">
                  <c:v>-670.43801080313915</c:v>
                </c:pt>
                <c:pt idx="281">
                  <c:v>-668.06281448018706</c:v>
                </c:pt>
                <c:pt idx="282">
                  <c:v>-665.46432012260539</c:v>
                </c:pt>
                <c:pt idx="283">
                  <c:v>-662.64331925694739</c:v>
                </c:pt>
                <c:pt idx="284">
                  <c:v>-659.60067118740494</c:v>
                </c:pt>
                <c:pt idx="285">
                  <c:v>-656.33730273405411</c:v>
                </c:pt>
                <c:pt idx="286">
                  <c:v>-652.85420795053938</c:v>
                </c:pt>
                <c:pt idx="287">
                  <c:v>-649.15244782127309</c:v>
                </c:pt>
                <c:pt idx="288">
                  <c:v>-645.23314993825034</c:v>
                </c:pt>
                <c:pt idx="289">
                  <c:v>-641.09750815757343</c:v>
                </c:pt>
                <c:pt idx="290">
                  <c:v>-636.74678223579144</c:v>
                </c:pt>
                <c:pt idx="291">
                  <c:v>-632.1822974461669</c:v>
                </c:pt>
                <c:pt idx="292">
                  <c:v>-627.40544417498324</c:v>
                </c:pt>
                <c:pt idx="293">
                  <c:v>-622.41767749802216</c:v>
                </c:pt>
                <c:pt idx="294">
                  <c:v>-617.22051673733017</c:v>
                </c:pt>
                <c:pt idx="295">
                  <c:v>-611.81554499842184</c:v>
                </c:pt>
                <c:pt idx="296">
                  <c:v>-606.20440868804758</c:v>
                </c:pt>
                <c:pt idx="297">
                  <c:v>-600.38881701268372</c:v>
                </c:pt>
                <c:pt idx="298">
                  <c:v>-594.37054145789159</c:v>
                </c:pt>
                <c:pt idx="299">
                  <c:v>-588.15141524870569</c:v>
                </c:pt>
                <c:pt idx="300">
                  <c:v>-581.73333279121482</c:v>
                </c:pt>
                <c:pt idx="301">
                  <c:v>-575.11824909550955</c:v>
                </c:pt>
                <c:pt idx="302">
                  <c:v>-568.3081791801651</c:v>
                </c:pt>
                <c:pt idx="303">
                  <c:v>-561.30519745844822</c:v>
                </c:pt>
                <c:pt idx="304">
                  <c:v>-554.11143710643091</c:v>
                </c:pt>
                <c:pt idx="305">
                  <c:v>-546.72908941320338</c:v>
                </c:pt>
                <c:pt idx="306">
                  <c:v>-539.16040311338827</c:v>
                </c:pt>
                <c:pt idx="307">
                  <c:v>-531.40768370215153</c:v>
                </c:pt>
                <c:pt idx="308">
                  <c:v>-523.4732927329278</c:v>
                </c:pt>
                <c:pt idx="309">
                  <c:v>-515.35964709806922</c:v>
                </c:pt>
                <c:pt idx="310">
                  <c:v>-507.06921829263445</c:v>
                </c:pt>
                <c:pt idx="311">
                  <c:v>-498.60453166154878</c:v>
                </c:pt>
                <c:pt idx="312">
                  <c:v>-489.96816563035918</c:v>
                </c:pt>
                <c:pt idx="313">
                  <c:v>-481.16275091982141</c:v>
                </c:pt>
                <c:pt idx="314">
                  <c:v>-472.19096974455601</c:v>
                </c:pt>
                <c:pt idx="315">
                  <c:v>-463.05555499602019</c:v>
                </c:pt>
                <c:pt idx="316">
                  <c:v>-453.75928941004406</c:v>
                </c:pt>
                <c:pt idx="317">
                  <c:v>-444.30500471917901</c:v>
                </c:pt>
                <c:pt idx="318">
                  <c:v>-434.69558079012864</c:v>
                </c:pt>
                <c:pt idx="319">
                  <c:v>-424.93394474650989</c:v>
                </c:pt>
                <c:pt idx="320">
                  <c:v>-415.02307007722459</c:v>
                </c:pt>
                <c:pt idx="321">
                  <c:v>-404.96597573070585</c:v>
                </c:pt>
                <c:pt idx="322">
                  <c:v>-394.76572519531692</c:v>
                </c:pt>
                <c:pt idx="323">
                  <c:v>-384.42542556618241</c:v>
                </c:pt>
                <c:pt idx="324">
                  <c:v>-373.94822659873915</c:v>
                </c:pt>
                <c:pt idx="325">
                  <c:v>-363.33731974928691</c:v>
                </c:pt>
                <c:pt idx="326">
                  <c:v>-352.59593720284221</c:v>
                </c:pt>
                <c:pt idx="327">
                  <c:v>-341.72735088858229</c:v>
                </c:pt>
                <c:pt idx="328">
                  <c:v>-330.73487148318657</c:v>
                </c:pt>
                <c:pt idx="329">
                  <c:v>-319.62184740236614</c:v>
                </c:pt>
                <c:pt idx="330">
                  <c:v>-308.39166378091204</c:v>
                </c:pt>
                <c:pt idx="331">
                  <c:v>-297.04774144154339</c:v>
                </c:pt>
                <c:pt idx="332">
                  <c:v>-285.59353585289705</c:v>
                </c:pt>
                <c:pt idx="333">
                  <c:v>-274.03253607695399</c:v>
                </c:pt>
                <c:pt idx="334">
                  <c:v>-262.36826370623947</c:v>
                </c:pt>
                <c:pt idx="335">
                  <c:v>-250.6042717911136</c:v>
                </c:pt>
                <c:pt idx="336">
                  <c:v>-238.7441437574717</c:v>
                </c:pt>
                <c:pt idx="337">
                  <c:v>-226.79149231520694</c:v>
                </c:pt>
                <c:pt idx="338">
                  <c:v>-214.74995835773404</c:v>
                </c:pt>
                <c:pt idx="339">
                  <c:v>-202.62320985294735</c:v>
                </c:pt>
                <c:pt idx="340">
                  <c:v>-190.41494072591456</c:v>
                </c:pt>
                <c:pt idx="341">
                  <c:v>-178.12886973367779</c:v>
                </c:pt>
                <c:pt idx="342">
                  <c:v>-165.76873933247666</c:v>
                </c:pt>
                <c:pt idx="343">
                  <c:v>-153.33831453776787</c:v>
                </c:pt>
                <c:pt idx="344">
                  <c:v>-140.84138177736142</c:v>
                </c:pt>
                <c:pt idx="345">
                  <c:v>-128.28174773803406</c:v>
                </c:pt>
                <c:pt idx="346">
                  <c:v>-115.66323820598402</c:v>
                </c:pt>
                <c:pt idx="347">
                  <c:v>-102.98969690145233</c:v>
                </c:pt>
                <c:pt idx="348">
                  <c:v>-90.264984307891723</c:v>
                </c:pt>
                <c:pt idx="349">
                  <c:v>-77.492976496024596</c:v>
                </c:pt>
                <c:pt idx="350">
                  <c:v>-64.677563943157651</c:v>
                </c:pt>
                <c:pt idx="351">
                  <c:v>-51.822650348097525</c:v>
                </c:pt>
                <c:pt idx="352">
                  <c:v>-38.932151442055599</c:v>
                </c:pt>
                <c:pt idx="353">
                  <c:v>-26.009993795871068</c:v>
                </c:pt>
                <c:pt idx="354">
                  <c:v>-13.060113623942044</c:v>
                </c:pt>
                <c:pt idx="355">
                  <c:v>-8.6455585218530473E-2</c:v>
                </c:pt>
                <c:pt idx="356">
                  <c:v>12.907028418383547</c:v>
                </c:pt>
                <c:pt idx="357">
                  <c:v>25.91638044576402</c:v>
                </c:pt>
                <c:pt idx="358">
                  <c:v>38.93763772227355</c:v>
                </c:pt>
                <c:pt idx="359">
                  <c:v>51.966833846803333</c:v>
                </c:pt>
                <c:pt idx="360">
                  <c:v>64.999999999999815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AAC-4FF9-B950-4C852BE30FF8}"/>
            </c:ext>
          </c:extLst>
        </c:ser>
        <c:ser>
          <c:idx val="7"/>
          <c:order val="7"/>
          <c:tx>
            <c:v>Control zone moved</c:v>
          </c:tx>
          <c:spPr>
            <a:ln w="25400"/>
          </c:spPr>
          <c:marker>
            <c:symbol val="circle"/>
            <c:size val="3"/>
            <c:spPr>
              <a:ln w="6350"/>
            </c:spPr>
          </c:marker>
          <c:xVal>
            <c:numRef>
              <c:f>'θ ϵ (0,90)'!$AI$19:$AI$379</c:f>
              <c:numCache>
                <c:formatCode>General</c:formatCode>
                <c:ptCount val="361"/>
                <c:pt idx="0">
                  <c:v>1555.4775744781864</c:v>
                </c:pt>
                <c:pt idx="1">
                  <c:v>1555.3638357602727</c:v>
                </c:pt>
                <c:pt idx="2">
                  <c:v>1555.022654252446</c:v>
                </c:pt>
                <c:pt idx="3">
                  <c:v>1554.4541338818995</c:v>
                </c:pt>
                <c:pt idx="4">
                  <c:v>1553.6584478254447</c:v>
                </c:pt>
                <c:pt idx="5">
                  <c:v>1552.6358384567629</c:v>
                </c:pt>
                <c:pt idx="6">
                  <c:v>1551.3866172725739</c:v>
                </c:pt>
                <c:pt idx="7">
                  <c:v>1549.9111647977516</c:v>
                </c:pt>
                <c:pt idx="8">
                  <c:v>1548.2099304694134</c:v>
                </c:pt>
                <c:pt idx="9">
                  <c:v>1546.2834325000158</c:v>
                </c:pt>
                <c:pt idx="10">
                  <c:v>1544.1322577195021</c:v>
                </c:pt>
                <c:pt idx="11">
                  <c:v>1541.7570613965499</c:v>
                </c:pt>
                <c:pt idx="12">
                  <c:v>1539.1585670389684</c:v>
                </c:pt>
                <c:pt idx="13">
                  <c:v>1536.3375661733105</c:v>
                </c:pt>
                <c:pt idx="14">
                  <c:v>1533.2949181037679</c:v>
                </c:pt>
                <c:pt idx="15">
                  <c:v>1530.0315496504172</c:v>
                </c:pt>
                <c:pt idx="16">
                  <c:v>1526.5484548669026</c:v>
                </c:pt>
                <c:pt idx="17">
                  <c:v>1522.8466947376362</c:v>
                </c:pt>
                <c:pt idx="18">
                  <c:v>1518.9273968546133</c:v>
                </c:pt>
                <c:pt idx="19">
                  <c:v>1514.7917550739364</c:v>
                </c:pt>
                <c:pt idx="20">
                  <c:v>1510.4410291521544</c:v>
                </c:pt>
                <c:pt idx="21">
                  <c:v>1505.8765443625298</c:v>
                </c:pt>
                <c:pt idx="22">
                  <c:v>1501.0996910913464</c:v>
                </c:pt>
                <c:pt idx="23">
                  <c:v>1496.1119244143852</c:v>
                </c:pt>
                <c:pt idx="24">
                  <c:v>1490.9147636536934</c:v>
                </c:pt>
                <c:pt idx="25">
                  <c:v>1485.509791914785</c:v>
                </c:pt>
                <c:pt idx="26">
                  <c:v>1479.8986556044106</c:v>
                </c:pt>
                <c:pt idx="27">
                  <c:v>1474.0830639290468</c:v>
                </c:pt>
                <c:pt idx="28">
                  <c:v>1468.0647883742547</c:v>
                </c:pt>
                <c:pt idx="29">
                  <c:v>1461.8456621650685</c:v>
                </c:pt>
                <c:pt idx="30">
                  <c:v>1455.4275797075779</c:v>
                </c:pt>
                <c:pt idx="31">
                  <c:v>1448.8124960118726</c:v>
                </c:pt>
                <c:pt idx="32">
                  <c:v>1442.0024260965281</c:v>
                </c:pt>
                <c:pt idx="33">
                  <c:v>1434.9994443748112</c:v>
                </c:pt>
                <c:pt idx="34">
                  <c:v>1427.8056840227937</c:v>
                </c:pt>
                <c:pt idx="35">
                  <c:v>1420.4233363295666</c:v>
                </c:pt>
                <c:pt idx="36">
                  <c:v>1412.8546500297514</c:v>
                </c:pt>
                <c:pt idx="37">
                  <c:v>1405.1019306185144</c:v>
                </c:pt>
                <c:pt idx="38">
                  <c:v>1397.167539649291</c:v>
                </c:pt>
                <c:pt idx="39">
                  <c:v>1389.0538940144324</c:v>
                </c:pt>
                <c:pt idx="40">
                  <c:v>1380.7634652089973</c:v>
                </c:pt>
                <c:pt idx="41">
                  <c:v>1372.2987785779119</c:v>
                </c:pt>
                <c:pt idx="42">
                  <c:v>1363.662412546722</c:v>
                </c:pt>
                <c:pt idx="43">
                  <c:v>1354.8569978361843</c:v>
                </c:pt>
                <c:pt idx="44">
                  <c:v>1345.8852166609186</c:v>
                </c:pt>
                <c:pt idx="45">
                  <c:v>1336.7498019123832</c:v>
                </c:pt>
                <c:pt idx="46">
                  <c:v>1327.4535363264072</c:v>
                </c:pt>
                <c:pt idx="47">
                  <c:v>1317.9992516355424</c:v>
                </c:pt>
                <c:pt idx="48">
                  <c:v>1308.3898277064918</c:v>
                </c:pt>
                <c:pt idx="49">
                  <c:v>1298.628191662873</c:v>
                </c:pt>
                <c:pt idx="50">
                  <c:v>1288.7173169935875</c:v>
                </c:pt>
                <c:pt idx="51">
                  <c:v>1278.6602226470686</c:v>
                </c:pt>
                <c:pt idx="52">
                  <c:v>1268.4599721116797</c:v>
                </c:pt>
                <c:pt idx="53">
                  <c:v>1258.1196724825456</c:v>
                </c:pt>
                <c:pt idx="54">
                  <c:v>1247.6424735151022</c:v>
                </c:pt>
                <c:pt idx="55">
                  <c:v>1237.0315666656497</c:v>
                </c:pt>
                <c:pt idx="56">
                  <c:v>1226.2901841192049</c:v>
                </c:pt>
                <c:pt idx="57">
                  <c:v>1215.4215978049456</c:v>
                </c:pt>
                <c:pt idx="58">
                  <c:v>1204.429118399549</c:v>
                </c:pt>
                <c:pt idx="59">
                  <c:v>1193.3160943187293</c:v>
                </c:pt>
                <c:pt idx="60">
                  <c:v>1182.0859106972748</c:v>
                </c:pt>
                <c:pt idx="61">
                  <c:v>1170.7419883579066</c:v>
                </c:pt>
                <c:pt idx="62">
                  <c:v>1159.28778276926</c:v>
                </c:pt>
                <c:pt idx="63">
                  <c:v>1147.7267829933171</c:v>
                </c:pt>
                <c:pt idx="64">
                  <c:v>1136.062510622603</c:v>
                </c:pt>
                <c:pt idx="65">
                  <c:v>1124.2985187074762</c:v>
                </c:pt>
                <c:pt idx="66">
                  <c:v>1112.4383906738349</c:v>
                </c:pt>
                <c:pt idx="67">
                  <c:v>1100.4857392315694</c:v>
                </c:pt>
                <c:pt idx="68">
                  <c:v>1088.4442052740969</c:v>
                </c:pt>
                <c:pt idx="69">
                  <c:v>1076.3174567693102</c:v>
                </c:pt>
                <c:pt idx="70">
                  <c:v>1064.1091876422779</c:v>
                </c:pt>
                <c:pt idx="71">
                  <c:v>1051.8231166500404</c:v>
                </c:pt>
                <c:pt idx="72">
                  <c:v>1039.4629862488396</c:v>
                </c:pt>
                <c:pt idx="73">
                  <c:v>1027.0325614541314</c:v>
                </c:pt>
                <c:pt idx="74">
                  <c:v>1014.5356286937241</c:v>
                </c:pt>
                <c:pt idx="75">
                  <c:v>1001.9759946543973</c:v>
                </c:pt>
                <c:pt idx="76">
                  <c:v>989.35748512234716</c:v>
                </c:pt>
                <c:pt idx="77">
                  <c:v>976.68394381781513</c:v>
                </c:pt>
                <c:pt idx="78">
                  <c:v>963.95923122425449</c:v>
                </c:pt>
                <c:pt idx="79">
                  <c:v>951.18722341238788</c:v>
                </c:pt>
                <c:pt idx="80">
                  <c:v>938.37181085952011</c:v>
                </c:pt>
                <c:pt idx="81">
                  <c:v>925.51689726446045</c:v>
                </c:pt>
                <c:pt idx="82">
                  <c:v>912.62639835841856</c:v>
                </c:pt>
                <c:pt idx="83">
                  <c:v>899.70424071223374</c:v>
                </c:pt>
                <c:pt idx="84">
                  <c:v>886.75436054030524</c:v>
                </c:pt>
                <c:pt idx="85">
                  <c:v>873.78070250158157</c:v>
                </c:pt>
                <c:pt idx="86">
                  <c:v>860.78721849798012</c:v>
                </c:pt>
                <c:pt idx="87">
                  <c:v>847.77786647059884</c:v>
                </c:pt>
                <c:pt idx="88">
                  <c:v>834.75660919408972</c:v>
                </c:pt>
                <c:pt idx="89">
                  <c:v>821.72741306955902</c:v>
                </c:pt>
                <c:pt idx="90">
                  <c:v>808.69424691636311</c:v>
                </c:pt>
                <c:pt idx="91">
                  <c:v>795.66108076316721</c:v>
                </c:pt>
                <c:pt idx="92">
                  <c:v>782.63188463863673</c:v>
                </c:pt>
                <c:pt idx="93">
                  <c:v>769.61062736212773</c:v>
                </c:pt>
                <c:pt idx="94">
                  <c:v>756.60127533474622</c:v>
                </c:pt>
                <c:pt idx="95">
                  <c:v>743.60779133114465</c:v>
                </c:pt>
                <c:pt idx="96">
                  <c:v>730.6341332924211</c:v>
                </c:pt>
                <c:pt idx="97">
                  <c:v>717.6842531204926</c:v>
                </c:pt>
                <c:pt idx="98">
                  <c:v>704.7620954743079</c:v>
                </c:pt>
                <c:pt idx="99">
                  <c:v>691.87159656826566</c:v>
                </c:pt>
                <c:pt idx="100">
                  <c:v>679.01668297320623</c:v>
                </c:pt>
                <c:pt idx="101">
                  <c:v>666.20127042033846</c:v>
                </c:pt>
                <c:pt idx="102">
                  <c:v>653.42926260847196</c:v>
                </c:pt>
                <c:pt idx="103">
                  <c:v>640.70455001491121</c:v>
                </c:pt>
                <c:pt idx="104">
                  <c:v>628.03100871037918</c:v>
                </c:pt>
                <c:pt idx="105">
                  <c:v>615.41249917832897</c:v>
                </c:pt>
                <c:pt idx="106">
                  <c:v>602.85286513900223</c:v>
                </c:pt>
                <c:pt idx="107">
                  <c:v>590.35593237859496</c:v>
                </c:pt>
                <c:pt idx="108">
                  <c:v>577.92550758388666</c:v>
                </c:pt>
                <c:pt idx="109">
                  <c:v>565.56537718268612</c:v>
                </c:pt>
                <c:pt idx="110">
                  <c:v>553.27930619044844</c:v>
                </c:pt>
                <c:pt idx="111">
                  <c:v>541.07103706341616</c:v>
                </c:pt>
                <c:pt idx="112">
                  <c:v>528.9442885586293</c:v>
                </c:pt>
                <c:pt idx="113">
                  <c:v>516.90275460115697</c:v>
                </c:pt>
                <c:pt idx="114">
                  <c:v>504.95010315889147</c:v>
                </c:pt>
                <c:pt idx="115">
                  <c:v>493.08997512525002</c:v>
                </c:pt>
                <c:pt idx="116">
                  <c:v>481.3259832101233</c:v>
                </c:pt>
                <c:pt idx="117">
                  <c:v>469.6617108394093</c:v>
                </c:pt>
                <c:pt idx="118">
                  <c:v>458.10071106346629</c:v>
                </c:pt>
                <c:pt idx="119">
                  <c:v>446.64650547481961</c:v>
                </c:pt>
                <c:pt idx="120">
                  <c:v>435.30258313545158</c:v>
                </c:pt>
                <c:pt idx="121">
                  <c:v>424.07239951399714</c:v>
                </c:pt>
                <c:pt idx="122">
                  <c:v>412.95937543317729</c:v>
                </c:pt>
                <c:pt idx="123">
                  <c:v>401.96689602778076</c:v>
                </c:pt>
                <c:pt idx="124">
                  <c:v>391.09830971352142</c:v>
                </c:pt>
                <c:pt idx="125">
                  <c:v>380.35692716707672</c:v>
                </c:pt>
                <c:pt idx="126">
                  <c:v>369.74602031762424</c:v>
                </c:pt>
                <c:pt idx="127">
                  <c:v>359.26882135018064</c:v>
                </c:pt>
                <c:pt idx="128">
                  <c:v>348.92852172104659</c:v>
                </c:pt>
                <c:pt idx="129">
                  <c:v>338.72827118565766</c:v>
                </c:pt>
                <c:pt idx="130">
                  <c:v>328.6711768391387</c:v>
                </c:pt>
                <c:pt idx="131">
                  <c:v>318.76030216985316</c:v>
                </c:pt>
                <c:pt idx="132">
                  <c:v>308.99866612623435</c:v>
                </c:pt>
                <c:pt idx="133">
                  <c:v>299.38924219718405</c:v>
                </c:pt>
                <c:pt idx="134">
                  <c:v>289.93495750631951</c:v>
                </c:pt>
                <c:pt idx="135">
                  <c:v>280.63869192034304</c:v>
                </c:pt>
                <c:pt idx="136">
                  <c:v>271.50327717180755</c:v>
                </c:pt>
                <c:pt idx="137">
                  <c:v>262.53149599654205</c:v>
                </c:pt>
                <c:pt idx="138">
                  <c:v>253.72608128600427</c:v>
                </c:pt>
                <c:pt idx="139">
                  <c:v>245.08971525481456</c:v>
                </c:pt>
                <c:pt idx="140">
                  <c:v>236.62502862372889</c:v>
                </c:pt>
                <c:pt idx="141">
                  <c:v>228.33459981829401</c:v>
                </c:pt>
                <c:pt idx="142">
                  <c:v>220.2209541834352</c:v>
                </c:pt>
                <c:pt idx="143">
                  <c:v>212.2865632142117</c:v>
                </c:pt>
                <c:pt idx="144">
                  <c:v>204.53384380297496</c:v>
                </c:pt>
                <c:pt idx="145">
                  <c:v>196.96515750315984</c:v>
                </c:pt>
                <c:pt idx="146">
                  <c:v>189.58280980993254</c:v>
                </c:pt>
                <c:pt idx="147">
                  <c:v>182.38904945791501</c:v>
                </c:pt>
                <c:pt idx="148">
                  <c:v>175.38606773619813</c:v>
                </c:pt>
                <c:pt idx="149">
                  <c:v>168.57599782085367</c:v>
                </c:pt>
                <c:pt idx="150">
                  <c:v>161.96091412514829</c:v>
                </c:pt>
                <c:pt idx="151">
                  <c:v>155.54283166765765</c:v>
                </c:pt>
                <c:pt idx="152">
                  <c:v>149.32370545847175</c:v>
                </c:pt>
                <c:pt idx="153">
                  <c:v>143.30542990367951</c:v>
                </c:pt>
                <c:pt idx="154">
                  <c:v>137.48983822831553</c:v>
                </c:pt>
                <c:pt idx="155">
                  <c:v>131.87870191794127</c:v>
                </c:pt>
                <c:pt idx="156">
                  <c:v>126.47373017903294</c:v>
                </c:pt>
                <c:pt idx="157">
                  <c:v>121.2765694183413</c:v>
                </c:pt>
                <c:pt idx="158">
                  <c:v>116.28880274137998</c:v>
                </c:pt>
                <c:pt idx="159">
                  <c:v>111.51194947019656</c:v>
                </c:pt>
                <c:pt idx="160">
                  <c:v>106.9474646805719</c:v>
                </c:pt>
                <c:pt idx="161">
                  <c:v>102.59673875878991</c:v>
                </c:pt>
                <c:pt idx="162">
                  <c:v>98.461096978112892</c:v>
                </c:pt>
                <c:pt idx="163">
                  <c:v>94.541799095090028</c:v>
                </c:pt>
                <c:pt idx="164">
                  <c:v>90.840038965823851</c:v>
                </c:pt>
                <c:pt idx="165">
                  <c:v>87.356944182309007</c:v>
                </c:pt>
                <c:pt idx="166">
                  <c:v>84.093575728958285</c:v>
                </c:pt>
                <c:pt idx="167">
                  <c:v>81.05092765941572</c:v>
                </c:pt>
                <c:pt idx="168">
                  <c:v>78.229926793757841</c:v>
                </c:pt>
                <c:pt idx="169">
                  <c:v>75.631432436176169</c:v>
                </c:pt>
                <c:pt idx="170">
                  <c:v>73.256236113224077</c:v>
                </c:pt>
                <c:pt idx="171">
                  <c:v>71.105061332710648</c:v>
                </c:pt>
                <c:pt idx="172">
                  <c:v>69.178563363312833</c:v>
                </c:pt>
                <c:pt idx="173">
                  <c:v>67.477329034974559</c:v>
                </c:pt>
                <c:pt idx="174">
                  <c:v>66.001876560152368</c:v>
                </c:pt>
                <c:pt idx="175">
                  <c:v>64.752655375963286</c:v>
                </c:pt>
                <c:pt idx="176">
                  <c:v>63.730046007281544</c:v>
                </c:pt>
                <c:pt idx="177">
                  <c:v>62.934359950826888</c:v>
                </c:pt>
                <c:pt idx="178">
                  <c:v>62.365839580280181</c:v>
                </c:pt>
                <c:pt idx="179">
                  <c:v>62.024658072453576</c:v>
                </c:pt>
                <c:pt idx="180">
                  <c:v>61.910919354539715</c:v>
                </c:pt>
                <c:pt idx="181">
                  <c:v>62.024658072453576</c:v>
                </c:pt>
                <c:pt idx="182">
                  <c:v>62.365839580280181</c:v>
                </c:pt>
                <c:pt idx="183">
                  <c:v>62.934359950826888</c:v>
                </c:pt>
                <c:pt idx="184">
                  <c:v>63.73004600728143</c:v>
                </c:pt>
                <c:pt idx="185">
                  <c:v>64.752655375963286</c:v>
                </c:pt>
                <c:pt idx="186">
                  <c:v>66.001876560152368</c:v>
                </c:pt>
                <c:pt idx="187">
                  <c:v>67.477329034974559</c:v>
                </c:pt>
                <c:pt idx="188">
                  <c:v>69.178563363312833</c:v>
                </c:pt>
                <c:pt idx="189">
                  <c:v>71.105061332710534</c:v>
                </c:pt>
                <c:pt idx="190">
                  <c:v>73.256236113224077</c:v>
                </c:pt>
                <c:pt idx="191">
                  <c:v>75.631432436176169</c:v>
                </c:pt>
                <c:pt idx="192">
                  <c:v>78.229926793757841</c:v>
                </c:pt>
                <c:pt idx="193">
                  <c:v>81.05092765941572</c:v>
                </c:pt>
                <c:pt idx="194">
                  <c:v>84.093575728958285</c:v>
                </c:pt>
                <c:pt idx="195">
                  <c:v>87.35694418230878</c:v>
                </c:pt>
                <c:pt idx="196">
                  <c:v>90.840038965823624</c:v>
                </c:pt>
                <c:pt idx="197">
                  <c:v>94.541799095089914</c:v>
                </c:pt>
                <c:pt idx="198">
                  <c:v>98.461096978112892</c:v>
                </c:pt>
                <c:pt idx="199">
                  <c:v>102.59673875878991</c:v>
                </c:pt>
                <c:pt idx="200">
                  <c:v>106.94746468057178</c:v>
                </c:pt>
                <c:pt idx="201">
                  <c:v>111.51194947019656</c:v>
                </c:pt>
                <c:pt idx="202">
                  <c:v>116.28880274137987</c:v>
                </c:pt>
                <c:pt idx="203">
                  <c:v>121.27656941834107</c:v>
                </c:pt>
                <c:pt idx="204">
                  <c:v>126.47373017903271</c:v>
                </c:pt>
                <c:pt idx="205">
                  <c:v>131.87870191794116</c:v>
                </c:pt>
                <c:pt idx="206">
                  <c:v>137.48983822831553</c:v>
                </c:pt>
                <c:pt idx="207">
                  <c:v>143.30542990367928</c:v>
                </c:pt>
                <c:pt idx="208">
                  <c:v>149.32370545847164</c:v>
                </c:pt>
                <c:pt idx="209">
                  <c:v>155.54283166765765</c:v>
                </c:pt>
                <c:pt idx="210">
                  <c:v>161.96091412514829</c:v>
                </c:pt>
                <c:pt idx="211">
                  <c:v>168.57599782085356</c:v>
                </c:pt>
                <c:pt idx="212">
                  <c:v>175.38606773619813</c:v>
                </c:pt>
                <c:pt idx="213">
                  <c:v>182.38904945791501</c:v>
                </c:pt>
                <c:pt idx="214">
                  <c:v>189.58280980993231</c:v>
                </c:pt>
                <c:pt idx="215">
                  <c:v>196.9651575031595</c:v>
                </c:pt>
                <c:pt idx="216">
                  <c:v>204.53384380297484</c:v>
                </c:pt>
                <c:pt idx="217">
                  <c:v>212.28656321421158</c:v>
                </c:pt>
                <c:pt idx="218">
                  <c:v>220.22095418343497</c:v>
                </c:pt>
                <c:pt idx="219">
                  <c:v>228.3345998182939</c:v>
                </c:pt>
                <c:pt idx="220">
                  <c:v>236.62502862372878</c:v>
                </c:pt>
                <c:pt idx="221">
                  <c:v>245.08971525481456</c:v>
                </c:pt>
                <c:pt idx="222">
                  <c:v>253.72608128600416</c:v>
                </c:pt>
                <c:pt idx="223">
                  <c:v>262.53149599654205</c:v>
                </c:pt>
                <c:pt idx="224">
                  <c:v>271.50327717180755</c:v>
                </c:pt>
                <c:pt idx="225">
                  <c:v>280.63869192034292</c:v>
                </c:pt>
                <c:pt idx="226">
                  <c:v>289.93495750631905</c:v>
                </c:pt>
                <c:pt idx="227">
                  <c:v>299.38924219718359</c:v>
                </c:pt>
                <c:pt idx="228">
                  <c:v>308.99866612623418</c:v>
                </c:pt>
                <c:pt idx="229">
                  <c:v>318.76030216985305</c:v>
                </c:pt>
                <c:pt idx="230">
                  <c:v>328.67117683913864</c:v>
                </c:pt>
                <c:pt idx="231">
                  <c:v>338.72827118565777</c:v>
                </c:pt>
                <c:pt idx="232">
                  <c:v>348.92852172104676</c:v>
                </c:pt>
                <c:pt idx="233">
                  <c:v>359.2688213501807</c:v>
                </c:pt>
                <c:pt idx="234">
                  <c:v>369.74602031762407</c:v>
                </c:pt>
                <c:pt idx="235">
                  <c:v>380.35692716707632</c:v>
                </c:pt>
                <c:pt idx="236">
                  <c:v>391.09830971352096</c:v>
                </c:pt>
                <c:pt idx="237">
                  <c:v>401.96689602778082</c:v>
                </c:pt>
                <c:pt idx="238">
                  <c:v>412.95937543317712</c:v>
                </c:pt>
                <c:pt idx="239">
                  <c:v>424.07239951399697</c:v>
                </c:pt>
                <c:pt idx="240">
                  <c:v>435.30258313545107</c:v>
                </c:pt>
                <c:pt idx="241">
                  <c:v>446.64650547481972</c:v>
                </c:pt>
                <c:pt idx="242">
                  <c:v>458.10071106346612</c:v>
                </c:pt>
                <c:pt idx="243">
                  <c:v>469.66171083940912</c:v>
                </c:pt>
                <c:pt idx="244">
                  <c:v>481.32598321012313</c:v>
                </c:pt>
                <c:pt idx="245">
                  <c:v>493.08997512524957</c:v>
                </c:pt>
                <c:pt idx="246">
                  <c:v>504.95010315889147</c:v>
                </c:pt>
                <c:pt idx="247">
                  <c:v>516.90275460115686</c:v>
                </c:pt>
                <c:pt idx="248">
                  <c:v>528.94428855862907</c:v>
                </c:pt>
                <c:pt idx="249">
                  <c:v>541.07103706341582</c:v>
                </c:pt>
                <c:pt idx="250">
                  <c:v>553.27930619044798</c:v>
                </c:pt>
                <c:pt idx="251">
                  <c:v>565.56537718268601</c:v>
                </c:pt>
                <c:pt idx="252">
                  <c:v>577.92550758388654</c:v>
                </c:pt>
                <c:pt idx="253">
                  <c:v>590.35593237859462</c:v>
                </c:pt>
                <c:pt idx="254">
                  <c:v>602.85286513900235</c:v>
                </c:pt>
                <c:pt idx="255">
                  <c:v>615.41249917832909</c:v>
                </c:pt>
                <c:pt idx="256">
                  <c:v>628.03100871037918</c:v>
                </c:pt>
                <c:pt idx="257">
                  <c:v>640.70455001491086</c:v>
                </c:pt>
                <c:pt idx="258">
                  <c:v>653.42926260847139</c:v>
                </c:pt>
                <c:pt idx="259">
                  <c:v>666.20127042033789</c:v>
                </c:pt>
                <c:pt idx="260">
                  <c:v>679.01668297320612</c:v>
                </c:pt>
                <c:pt idx="261">
                  <c:v>691.87159656826566</c:v>
                </c:pt>
                <c:pt idx="262">
                  <c:v>704.76209547430824</c:v>
                </c:pt>
                <c:pt idx="263">
                  <c:v>717.68425312049271</c:v>
                </c:pt>
                <c:pt idx="264">
                  <c:v>730.6341332924211</c:v>
                </c:pt>
                <c:pt idx="265">
                  <c:v>743.60779133114465</c:v>
                </c:pt>
                <c:pt idx="266">
                  <c:v>756.60127533474611</c:v>
                </c:pt>
                <c:pt idx="267">
                  <c:v>769.61062736212716</c:v>
                </c:pt>
                <c:pt idx="268">
                  <c:v>782.63188463863605</c:v>
                </c:pt>
                <c:pt idx="269">
                  <c:v>795.66108076316721</c:v>
                </c:pt>
                <c:pt idx="270">
                  <c:v>808.694246916363</c:v>
                </c:pt>
                <c:pt idx="271">
                  <c:v>821.72741306955879</c:v>
                </c:pt>
                <c:pt idx="272">
                  <c:v>834.75660919408995</c:v>
                </c:pt>
                <c:pt idx="273">
                  <c:v>847.77786647059884</c:v>
                </c:pt>
                <c:pt idx="274">
                  <c:v>860.78721849797989</c:v>
                </c:pt>
                <c:pt idx="275">
                  <c:v>873.78070250158135</c:v>
                </c:pt>
                <c:pt idx="276">
                  <c:v>886.75436054030479</c:v>
                </c:pt>
                <c:pt idx="277">
                  <c:v>899.70424071223385</c:v>
                </c:pt>
                <c:pt idx="278">
                  <c:v>912.62639835841844</c:v>
                </c:pt>
                <c:pt idx="279">
                  <c:v>925.51689726446034</c:v>
                </c:pt>
                <c:pt idx="280">
                  <c:v>938.37181085951977</c:v>
                </c:pt>
                <c:pt idx="281">
                  <c:v>951.18722341238743</c:v>
                </c:pt>
                <c:pt idx="282">
                  <c:v>963.95923122425393</c:v>
                </c:pt>
                <c:pt idx="283">
                  <c:v>976.68394381781513</c:v>
                </c:pt>
                <c:pt idx="284">
                  <c:v>989.35748512234682</c:v>
                </c:pt>
                <c:pt idx="285">
                  <c:v>1001.9759946543975</c:v>
                </c:pt>
                <c:pt idx="286">
                  <c:v>1014.5356286937242</c:v>
                </c:pt>
                <c:pt idx="287">
                  <c:v>1027.0325614541314</c:v>
                </c:pt>
                <c:pt idx="288">
                  <c:v>1039.4629862488396</c:v>
                </c:pt>
                <c:pt idx="289">
                  <c:v>1051.82311665004</c:v>
                </c:pt>
                <c:pt idx="290">
                  <c:v>1064.1091876422774</c:v>
                </c:pt>
                <c:pt idx="291">
                  <c:v>1076.3174567693095</c:v>
                </c:pt>
                <c:pt idx="292">
                  <c:v>1088.4442052740969</c:v>
                </c:pt>
                <c:pt idx="293">
                  <c:v>1100.4857392315691</c:v>
                </c:pt>
                <c:pt idx="294">
                  <c:v>1112.4383906738351</c:v>
                </c:pt>
                <c:pt idx="295">
                  <c:v>1124.2985187074764</c:v>
                </c:pt>
                <c:pt idx="296">
                  <c:v>1136.062510622603</c:v>
                </c:pt>
                <c:pt idx="297">
                  <c:v>1147.7267829933169</c:v>
                </c:pt>
                <c:pt idx="298">
                  <c:v>1159.2877827692598</c:v>
                </c:pt>
                <c:pt idx="299">
                  <c:v>1170.7419883579062</c:v>
                </c:pt>
                <c:pt idx="300">
                  <c:v>1182.0859106972748</c:v>
                </c:pt>
                <c:pt idx="301">
                  <c:v>1193.316094318729</c:v>
                </c:pt>
                <c:pt idx="302">
                  <c:v>1204.4291183995488</c:v>
                </c:pt>
                <c:pt idx="303">
                  <c:v>1215.4215978049451</c:v>
                </c:pt>
                <c:pt idx="304">
                  <c:v>1226.2901841192045</c:v>
                </c:pt>
                <c:pt idx="305">
                  <c:v>1237.0315666656497</c:v>
                </c:pt>
                <c:pt idx="306">
                  <c:v>1247.642473515102</c:v>
                </c:pt>
                <c:pt idx="307">
                  <c:v>1258.1196724825452</c:v>
                </c:pt>
                <c:pt idx="308">
                  <c:v>1268.4599721116797</c:v>
                </c:pt>
                <c:pt idx="309">
                  <c:v>1278.6602226470686</c:v>
                </c:pt>
                <c:pt idx="310">
                  <c:v>1288.7173169935875</c:v>
                </c:pt>
                <c:pt idx="311">
                  <c:v>1298.6281916628727</c:v>
                </c:pt>
                <c:pt idx="312">
                  <c:v>1308.3898277064916</c:v>
                </c:pt>
                <c:pt idx="313">
                  <c:v>1317.9992516355419</c:v>
                </c:pt>
                <c:pt idx="314">
                  <c:v>1327.4535363264063</c:v>
                </c:pt>
                <c:pt idx="315">
                  <c:v>1336.7498019123832</c:v>
                </c:pt>
                <c:pt idx="316">
                  <c:v>1345.8852166609186</c:v>
                </c:pt>
                <c:pt idx="317">
                  <c:v>1354.8569978361843</c:v>
                </c:pt>
                <c:pt idx="318">
                  <c:v>1363.662412546722</c:v>
                </c:pt>
                <c:pt idx="319">
                  <c:v>1372.2987785779117</c:v>
                </c:pt>
                <c:pt idx="320">
                  <c:v>1380.7634652089973</c:v>
                </c:pt>
                <c:pt idx="321">
                  <c:v>1389.053894014432</c:v>
                </c:pt>
                <c:pt idx="322">
                  <c:v>1397.1675396492908</c:v>
                </c:pt>
                <c:pt idx="323">
                  <c:v>1405.1019306185144</c:v>
                </c:pt>
                <c:pt idx="324">
                  <c:v>1412.8546500297512</c:v>
                </c:pt>
                <c:pt idx="325">
                  <c:v>1420.4233363295664</c:v>
                </c:pt>
                <c:pt idx="326">
                  <c:v>1427.8056840227937</c:v>
                </c:pt>
                <c:pt idx="327">
                  <c:v>1434.9994443748112</c:v>
                </c:pt>
                <c:pt idx="328">
                  <c:v>1442.0024260965276</c:v>
                </c:pt>
                <c:pt idx="329">
                  <c:v>1448.8124960118726</c:v>
                </c:pt>
                <c:pt idx="330">
                  <c:v>1455.4275797075777</c:v>
                </c:pt>
                <c:pt idx="331">
                  <c:v>1461.8456621650685</c:v>
                </c:pt>
                <c:pt idx="332">
                  <c:v>1468.0647883742545</c:v>
                </c:pt>
                <c:pt idx="333">
                  <c:v>1474.0830639290466</c:v>
                </c:pt>
                <c:pt idx="334">
                  <c:v>1479.8986556044106</c:v>
                </c:pt>
                <c:pt idx="335">
                  <c:v>1485.5097919147847</c:v>
                </c:pt>
                <c:pt idx="336">
                  <c:v>1490.9147636536936</c:v>
                </c:pt>
                <c:pt idx="337">
                  <c:v>1496.1119244143847</c:v>
                </c:pt>
                <c:pt idx="338">
                  <c:v>1501.0996910913464</c:v>
                </c:pt>
                <c:pt idx="339">
                  <c:v>1505.8765443625296</c:v>
                </c:pt>
                <c:pt idx="340">
                  <c:v>1510.4410291521544</c:v>
                </c:pt>
                <c:pt idx="341">
                  <c:v>1514.7917550739362</c:v>
                </c:pt>
                <c:pt idx="342">
                  <c:v>1518.9273968546133</c:v>
                </c:pt>
                <c:pt idx="343">
                  <c:v>1522.8466947376364</c:v>
                </c:pt>
                <c:pt idx="344">
                  <c:v>1526.5484548669024</c:v>
                </c:pt>
                <c:pt idx="345">
                  <c:v>1530.0315496504172</c:v>
                </c:pt>
                <c:pt idx="346">
                  <c:v>1533.2949181037679</c:v>
                </c:pt>
                <c:pt idx="347">
                  <c:v>1536.3375661733103</c:v>
                </c:pt>
                <c:pt idx="348">
                  <c:v>1539.1585670389682</c:v>
                </c:pt>
                <c:pt idx="349">
                  <c:v>1541.7570613965499</c:v>
                </c:pt>
                <c:pt idx="350">
                  <c:v>1544.1322577195019</c:v>
                </c:pt>
                <c:pt idx="351">
                  <c:v>1546.2834325000156</c:v>
                </c:pt>
                <c:pt idx="352">
                  <c:v>1548.2099304694134</c:v>
                </c:pt>
                <c:pt idx="353">
                  <c:v>1549.9111647977516</c:v>
                </c:pt>
                <c:pt idx="354">
                  <c:v>1551.3866172725739</c:v>
                </c:pt>
                <c:pt idx="355">
                  <c:v>1552.6358384567629</c:v>
                </c:pt>
                <c:pt idx="356">
                  <c:v>1553.6584478254449</c:v>
                </c:pt>
                <c:pt idx="357">
                  <c:v>1554.4541338818995</c:v>
                </c:pt>
                <c:pt idx="358">
                  <c:v>1555.022654252446</c:v>
                </c:pt>
                <c:pt idx="359">
                  <c:v>1555.3638357602727</c:v>
                </c:pt>
                <c:pt idx="360">
                  <c:v>1555.4775744781864</c:v>
                </c:pt>
              </c:numCache>
            </c:numRef>
          </c:xVal>
          <c:yVal>
            <c:numRef>
              <c:f>'θ ϵ (0,90)'!$AJ$19:$AJ$379</c:f>
              <c:numCache>
                <c:formatCode>General</c:formatCode>
                <c:ptCount val="361"/>
                <c:pt idx="0">
                  <c:v>70.751578863816192</c:v>
                </c:pt>
                <c:pt idx="1">
                  <c:v>83.784745017012156</c:v>
                </c:pt>
                <c:pt idx="2">
                  <c:v>96.813941141542756</c:v>
                </c:pt>
                <c:pt idx="3">
                  <c:v>109.83519841805176</c:v>
                </c:pt>
                <c:pt idx="4">
                  <c:v>122.84455044543304</c:v>
                </c:pt>
                <c:pt idx="5">
                  <c:v>135.83803444903461</c:v>
                </c:pt>
                <c:pt idx="6">
                  <c:v>148.81169248775825</c:v>
                </c:pt>
                <c:pt idx="7">
                  <c:v>161.76157265968678</c:v>
                </c:pt>
                <c:pt idx="8">
                  <c:v>174.68373030587145</c:v>
                </c:pt>
                <c:pt idx="9">
                  <c:v>187.57422921191352</c:v>
                </c:pt>
                <c:pt idx="10">
                  <c:v>200.42914280697312</c:v>
                </c:pt>
                <c:pt idx="11">
                  <c:v>213.24455535984089</c:v>
                </c:pt>
                <c:pt idx="12">
                  <c:v>226.0165631717075</c:v>
                </c:pt>
                <c:pt idx="13">
                  <c:v>238.74127576526826</c:v>
                </c:pt>
                <c:pt idx="14">
                  <c:v>251.41481706980011</c:v>
                </c:pt>
                <c:pt idx="15">
                  <c:v>264.03332660185026</c:v>
                </c:pt>
                <c:pt idx="16">
                  <c:v>276.59296064117717</c:v>
                </c:pt>
                <c:pt idx="17">
                  <c:v>289.08989340158445</c:v>
                </c:pt>
                <c:pt idx="18">
                  <c:v>301.52031819629269</c:v>
                </c:pt>
                <c:pt idx="19">
                  <c:v>313.88044859749334</c:v>
                </c:pt>
                <c:pt idx="20">
                  <c:v>326.16651958973085</c:v>
                </c:pt>
                <c:pt idx="21">
                  <c:v>338.37478871676313</c:v>
                </c:pt>
                <c:pt idx="22">
                  <c:v>350.50153722155</c:v>
                </c:pt>
                <c:pt idx="23">
                  <c:v>362.54307117902238</c:v>
                </c:pt>
                <c:pt idx="24">
                  <c:v>374.49572262128788</c:v>
                </c:pt>
                <c:pt idx="25">
                  <c:v>386.35585065492933</c:v>
                </c:pt>
                <c:pt idx="26">
                  <c:v>398.11984257005594</c:v>
                </c:pt>
                <c:pt idx="27">
                  <c:v>409.78411494077</c:v>
                </c:pt>
                <c:pt idx="28">
                  <c:v>421.34511471671323</c:v>
                </c:pt>
                <c:pt idx="29">
                  <c:v>432.79932030535974</c:v>
                </c:pt>
                <c:pt idx="30">
                  <c:v>444.14324264472782</c:v>
                </c:pt>
                <c:pt idx="31">
                  <c:v>455.37342626618209</c:v>
                </c:pt>
                <c:pt idx="32">
                  <c:v>466.48645034700206</c:v>
                </c:pt>
                <c:pt idx="33">
                  <c:v>477.47892975239853</c:v>
                </c:pt>
                <c:pt idx="34">
                  <c:v>488.34751606665805</c:v>
                </c:pt>
                <c:pt idx="35">
                  <c:v>499.08889861310274</c:v>
                </c:pt>
                <c:pt idx="36">
                  <c:v>509.69980546255516</c:v>
                </c:pt>
                <c:pt idx="37">
                  <c:v>520.17700442999865</c:v>
                </c:pt>
                <c:pt idx="38">
                  <c:v>530.5173040591327</c:v>
                </c:pt>
                <c:pt idx="39">
                  <c:v>540.71755459452174</c:v>
                </c:pt>
                <c:pt idx="40">
                  <c:v>550.77464894104048</c:v>
                </c:pt>
                <c:pt idx="41">
                  <c:v>560.68552361032596</c:v>
                </c:pt>
                <c:pt idx="42">
                  <c:v>570.44715965394494</c:v>
                </c:pt>
                <c:pt idx="43">
                  <c:v>580.05658358299536</c:v>
                </c:pt>
                <c:pt idx="44">
                  <c:v>589.51086827386007</c:v>
                </c:pt>
                <c:pt idx="45">
                  <c:v>598.80713385983631</c:v>
                </c:pt>
                <c:pt idx="46">
                  <c:v>607.94254860837179</c:v>
                </c:pt>
                <c:pt idx="47">
                  <c:v>616.9143297836373</c:v>
                </c:pt>
                <c:pt idx="48">
                  <c:v>625.71974449417519</c:v>
                </c:pt>
                <c:pt idx="49">
                  <c:v>634.35611052536478</c:v>
                </c:pt>
                <c:pt idx="50">
                  <c:v>642.82079715645057</c:v>
                </c:pt>
                <c:pt idx="51">
                  <c:v>651.11122596188545</c:v>
                </c:pt>
                <c:pt idx="52">
                  <c:v>659.22487159674426</c:v>
                </c:pt>
                <c:pt idx="53">
                  <c:v>667.15926256596765</c:v>
                </c:pt>
                <c:pt idx="54">
                  <c:v>674.9119819772045</c:v>
                </c:pt>
                <c:pt idx="55">
                  <c:v>682.48066827701962</c:v>
                </c:pt>
                <c:pt idx="56">
                  <c:v>689.86301597024692</c:v>
                </c:pt>
                <c:pt idx="57">
                  <c:v>697.05677632226423</c:v>
                </c:pt>
                <c:pt idx="58">
                  <c:v>704.05975804398122</c:v>
                </c:pt>
                <c:pt idx="59">
                  <c:v>710.86982795932568</c:v>
                </c:pt>
                <c:pt idx="60">
                  <c:v>717.48491165503106</c:v>
                </c:pt>
                <c:pt idx="61">
                  <c:v>723.9029941125217</c:v>
                </c:pt>
                <c:pt idx="62">
                  <c:v>730.12212032170771</c:v>
                </c:pt>
                <c:pt idx="63">
                  <c:v>736.14039587649984</c:v>
                </c:pt>
                <c:pt idx="64">
                  <c:v>741.95598755186381</c:v>
                </c:pt>
                <c:pt idx="65">
                  <c:v>747.56712386223808</c:v>
                </c:pt>
                <c:pt idx="66">
                  <c:v>752.97209560114652</c:v>
                </c:pt>
                <c:pt idx="67">
                  <c:v>758.16925636183817</c:v>
                </c:pt>
                <c:pt idx="68">
                  <c:v>763.15702303879948</c:v>
                </c:pt>
                <c:pt idx="69">
                  <c:v>767.93387630998279</c:v>
                </c:pt>
                <c:pt idx="70">
                  <c:v>772.49836109960745</c:v>
                </c:pt>
                <c:pt idx="71">
                  <c:v>776.84908702138944</c:v>
                </c:pt>
                <c:pt idx="72">
                  <c:v>780.98472880206646</c:v>
                </c:pt>
                <c:pt idx="73">
                  <c:v>784.90402668508932</c:v>
                </c:pt>
                <c:pt idx="74">
                  <c:v>788.60578681435572</c:v>
                </c:pt>
                <c:pt idx="75">
                  <c:v>792.08888159787045</c:v>
                </c:pt>
                <c:pt idx="76">
                  <c:v>795.35225005122106</c:v>
                </c:pt>
                <c:pt idx="77">
                  <c:v>798.39489812076363</c:v>
                </c:pt>
                <c:pt idx="78">
                  <c:v>801.21589898642139</c:v>
                </c:pt>
                <c:pt idx="79">
                  <c:v>803.81439334400318</c:v>
                </c:pt>
                <c:pt idx="80">
                  <c:v>806.18958966695527</c:v>
                </c:pt>
                <c:pt idx="81">
                  <c:v>808.34076444746881</c:v>
                </c:pt>
                <c:pt idx="82">
                  <c:v>810.26726241686652</c:v>
                </c:pt>
                <c:pt idx="83">
                  <c:v>811.96849674520479</c:v>
                </c:pt>
                <c:pt idx="84">
                  <c:v>813.44394922002698</c:v>
                </c:pt>
                <c:pt idx="85">
                  <c:v>814.69317040421606</c:v>
                </c:pt>
                <c:pt idx="86">
                  <c:v>815.7157797728978</c:v>
                </c:pt>
                <c:pt idx="87">
                  <c:v>816.51146582935246</c:v>
                </c:pt>
                <c:pt idx="88">
                  <c:v>817.07998619989917</c:v>
                </c:pt>
                <c:pt idx="89">
                  <c:v>817.42116770772577</c:v>
                </c:pt>
                <c:pt idx="90">
                  <c:v>817.53490642563963</c:v>
                </c:pt>
                <c:pt idx="91">
                  <c:v>817.42116770772577</c:v>
                </c:pt>
                <c:pt idx="92">
                  <c:v>817.07998619989917</c:v>
                </c:pt>
                <c:pt idx="93">
                  <c:v>816.51146582935246</c:v>
                </c:pt>
                <c:pt idx="94">
                  <c:v>815.7157797728978</c:v>
                </c:pt>
                <c:pt idx="95">
                  <c:v>814.69317040421606</c:v>
                </c:pt>
                <c:pt idx="96">
                  <c:v>813.44394922002698</c:v>
                </c:pt>
                <c:pt idx="97">
                  <c:v>811.9684967452049</c:v>
                </c:pt>
                <c:pt idx="98">
                  <c:v>810.26726241686663</c:v>
                </c:pt>
                <c:pt idx="99">
                  <c:v>808.3407644474687</c:v>
                </c:pt>
                <c:pt idx="100">
                  <c:v>806.18958966695527</c:v>
                </c:pt>
                <c:pt idx="101">
                  <c:v>803.81439334400318</c:v>
                </c:pt>
                <c:pt idx="102">
                  <c:v>801.21589898642151</c:v>
                </c:pt>
                <c:pt idx="103">
                  <c:v>798.39489812076363</c:v>
                </c:pt>
                <c:pt idx="104">
                  <c:v>795.35225005122106</c:v>
                </c:pt>
                <c:pt idx="105">
                  <c:v>792.08888159787045</c:v>
                </c:pt>
                <c:pt idx="106">
                  <c:v>788.60578681435572</c:v>
                </c:pt>
                <c:pt idx="107">
                  <c:v>784.90402668508943</c:v>
                </c:pt>
                <c:pt idx="108">
                  <c:v>780.98472880206657</c:v>
                </c:pt>
                <c:pt idx="109">
                  <c:v>776.84908702138955</c:v>
                </c:pt>
                <c:pt idx="110">
                  <c:v>772.49836109960756</c:v>
                </c:pt>
                <c:pt idx="111">
                  <c:v>767.93387630998279</c:v>
                </c:pt>
                <c:pt idx="112">
                  <c:v>763.15702303879948</c:v>
                </c:pt>
                <c:pt idx="113">
                  <c:v>758.16925636183828</c:v>
                </c:pt>
                <c:pt idx="114">
                  <c:v>752.97209560114663</c:v>
                </c:pt>
                <c:pt idx="115">
                  <c:v>747.56712386223819</c:v>
                </c:pt>
                <c:pt idx="116">
                  <c:v>741.9559875518637</c:v>
                </c:pt>
                <c:pt idx="117">
                  <c:v>736.14039587649995</c:v>
                </c:pt>
                <c:pt idx="118">
                  <c:v>730.12212032170783</c:v>
                </c:pt>
                <c:pt idx="119">
                  <c:v>723.9029941125217</c:v>
                </c:pt>
                <c:pt idx="120">
                  <c:v>717.48491165503106</c:v>
                </c:pt>
                <c:pt idx="121">
                  <c:v>710.86982795932579</c:v>
                </c:pt>
                <c:pt idx="122">
                  <c:v>704.05975804398122</c:v>
                </c:pt>
                <c:pt idx="123">
                  <c:v>697.05677632226423</c:v>
                </c:pt>
                <c:pt idx="124">
                  <c:v>689.86301597024692</c:v>
                </c:pt>
                <c:pt idx="125">
                  <c:v>682.48066827701984</c:v>
                </c:pt>
                <c:pt idx="126">
                  <c:v>674.9119819772045</c:v>
                </c:pt>
                <c:pt idx="127">
                  <c:v>667.15926256596754</c:v>
                </c:pt>
                <c:pt idx="128">
                  <c:v>659.22487159674426</c:v>
                </c:pt>
                <c:pt idx="129">
                  <c:v>651.11122596188557</c:v>
                </c:pt>
                <c:pt idx="130">
                  <c:v>642.82079715645057</c:v>
                </c:pt>
                <c:pt idx="131">
                  <c:v>634.35611052536467</c:v>
                </c:pt>
                <c:pt idx="132">
                  <c:v>625.71974449417519</c:v>
                </c:pt>
                <c:pt idx="133">
                  <c:v>616.9143297836373</c:v>
                </c:pt>
                <c:pt idx="134">
                  <c:v>607.94254860837202</c:v>
                </c:pt>
                <c:pt idx="135">
                  <c:v>598.80713385983643</c:v>
                </c:pt>
                <c:pt idx="136">
                  <c:v>589.51086827385996</c:v>
                </c:pt>
                <c:pt idx="137">
                  <c:v>580.05658358299547</c:v>
                </c:pt>
                <c:pt idx="138">
                  <c:v>570.44715965394505</c:v>
                </c:pt>
                <c:pt idx="139">
                  <c:v>560.68552361032596</c:v>
                </c:pt>
                <c:pt idx="140">
                  <c:v>550.77464894104071</c:v>
                </c:pt>
                <c:pt idx="141">
                  <c:v>540.71755459452197</c:v>
                </c:pt>
                <c:pt idx="142">
                  <c:v>530.51730405913281</c:v>
                </c:pt>
                <c:pt idx="143">
                  <c:v>520.17700442999853</c:v>
                </c:pt>
                <c:pt idx="144">
                  <c:v>509.69980546255522</c:v>
                </c:pt>
                <c:pt idx="145">
                  <c:v>499.08889861310297</c:v>
                </c:pt>
                <c:pt idx="146">
                  <c:v>488.34751606665805</c:v>
                </c:pt>
                <c:pt idx="147">
                  <c:v>477.47892975239847</c:v>
                </c:pt>
                <c:pt idx="148">
                  <c:v>466.48645034700206</c:v>
                </c:pt>
                <c:pt idx="149">
                  <c:v>455.37342626618226</c:v>
                </c:pt>
                <c:pt idx="150">
                  <c:v>444.14324264472782</c:v>
                </c:pt>
                <c:pt idx="151">
                  <c:v>432.7993203053598</c:v>
                </c:pt>
                <c:pt idx="152">
                  <c:v>421.3451147167134</c:v>
                </c:pt>
                <c:pt idx="153">
                  <c:v>409.78411494077011</c:v>
                </c:pt>
                <c:pt idx="154">
                  <c:v>398.11984257005588</c:v>
                </c:pt>
                <c:pt idx="155">
                  <c:v>386.35585065492938</c:v>
                </c:pt>
                <c:pt idx="156">
                  <c:v>374.49572262128811</c:v>
                </c:pt>
                <c:pt idx="157">
                  <c:v>362.54307117902272</c:v>
                </c:pt>
                <c:pt idx="158">
                  <c:v>350.50153722155017</c:v>
                </c:pt>
                <c:pt idx="159">
                  <c:v>338.37478871676313</c:v>
                </c:pt>
                <c:pt idx="160">
                  <c:v>326.16651958973097</c:v>
                </c:pt>
                <c:pt idx="161">
                  <c:v>313.88044859749363</c:v>
                </c:pt>
                <c:pt idx="162">
                  <c:v>301.52031819629275</c:v>
                </c:pt>
                <c:pt idx="163">
                  <c:v>289.08989340158462</c:v>
                </c:pt>
                <c:pt idx="164">
                  <c:v>276.59296064117751</c:v>
                </c:pt>
                <c:pt idx="165">
                  <c:v>264.03332660185049</c:v>
                </c:pt>
                <c:pt idx="166">
                  <c:v>251.41481706980011</c:v>
                </c:pt>
                <c:pt idx="167">
                  <c:v>238.74127576526809</c:v>
                </c:pt>
                <c:pt idx="168">
                  <c:v>226.0165631717075</c:v>
                </c:pt>
                <c:pt idx="169">
                  <c:v>213.244555359841</c:v>
                </c:pt>
                <c:pt idx="170">
                  <c:v>200.42914280697312</c:v>
                </c:pt>
                <c:pt idx="171">
                  <c:v>187.57422921191363</c:v>
                </c:pt>
                <c:pt idx="172">
                  <c:v>174.68373030587168</c:v>
                </c:pt>
                <c:pt idx="173">
                  <c:v>161.76157265968683</c:v>
                </c:pt>
                <c:pt idx="174">
                  <c:v>148.81169248775848</c:v>
                </c:pt>
                <c:pt idx="175">
                  <c:v>135.83803444903498</c:v>
                </c:pt>
                <c:pt idx="176">
                  <c:v>122.84455044543321</c:v>
                </c:pt>
                <c:pt idx="177">
                  <c:v>109.83519841805176</c:v>
                </c:pt>
                <c:pt idx="178">
                  <c:v>96.813941141542543</c:v>
                </c:pt>
                <c:pt idx="179">
                  <c:v>83.784745017012114</c:v>
                </c:pt>
                <c:pt idx="180">
                  <c:v>70.751578863816277</c:v>
                </c:pt>
                <c:pt idx="181">
                  <c:v>57.718412710620463</c:v>
                </c:pt>
                <c:pt idx="182">
                  <c:v>44.689216586089685</c:v>
                </c:pt>
                <c:pt idx="183">
                  <c:v>31.667959309580816</c:v>
                </c:pt>
                <c:pt idx="184">
                  <c:v>18.658607282199682</c:v>
                </c:pt>
                <c:pt idx="185">
                  <c:v>5.6651232785979317</c:v>
                </c:pt>
                <c:pt idx="186">
                  <c:v>-7.3085347601255819</c:v>
                </c:pt>
                <c:pt idx="187">
                  <c:v>-20.258414932054592</c:v>
                </c:pt>
                <c:pt idx="188">
                  <c:v>-33.180572578239136</c:v>
                </c:pt>
                <c:pt idx="189">
                  <c:v>-46.071071484281049</c:v>
                </c:pt>
                <c:pt idx="190">
                  <c:v>-58.925985079340862</c:v>
                </c:pt>
                <c:pt idx="191">
                  <c:v>-71.741397632208461</c:v>
                </c:pt>
                <c:pt idx="192">
                  <c:v>-84.513405444074934</c:v>
                </c:pt>
                <c:pt idx="193">
                  <c:v>-97.238118037635857</c:v>
                </c:pt>
                <c:pt idx="194">
                  <c:v>-109.91165934216754</c:v>
                </c:pt>
                <c:pt idx="195">
                  <c:v>-122.53016887421761</c:v>
                </c:pt>
                <c:pt idx="196">
                  <c:v>-135.08980291354464</c:v>
                </c:pt>
                <c:pt idx="197">
                  <c:v>-147.58673567395175</c:v>
                </c:pt>
                <c:pt idx="198">
                  <c:v>-160.01716046866056</c:v>
                </c:pt>
                <c:pt idx="199">
                  <c:v>-172.37729086986104</c:v>
                </c:pt>
                <c:pt idx="200">
                  <c:v>-184.66336186209838</c:v>
                </c:pt>
                <c:pt idx="201">
                  <c:v>-196.87163098913089</c:v>
                </c:pt>
                <c:pt idx="202">
                  <c:v>-208.99837949391764</c:v>
                </c:pt>
                <c:pt idx="203">
                  <c:v>-221.03991345138991</c:v>
                </c:pt>
                <c:pt idx="204">
                  <c:v>-232.9925648936553</c:v>
                </c:pt>
                <c:pt idx="205">
                  <c:v>-244.85269292729686</c:v>
                </c:pt>
                <c:pt idx="206">
                  <c:v>-256.61668484242335</c:v>
                </c:pt>
                <c:pt idx="207">
                  <c:v>-268.2809572131373</c:v>
                </c:pt>
                <c:pt idx="208">
                  <c:v>-279.84195698908087</c:v>
                </c:pt>
                <c:pt idx="209">
                  <c:v>-291.29616257772727</c:v>
                </c:pt>
                <c:pt idx="210">
                  <c:v>-302.64008491709558</c:v>
                </c:pt>
                <c:pt idx="211">
                  <c:v>-313.87026853854974</c:v>
                </c:pt>
                <c:pt idx="212">
                  <c:v>-324.98329261936965</c:v>
                </c:pt>
                <c:pt idx="213">
                  <c:v>-335.97577202476617</c:v>
                </c:pt>
                <c:pt idx="214">
                  <c:v>-346.84435833902552</c:v>
                </c:pt>
                <c:pt idx="215">
                  <c:v>-357.58574088547022</c:v>
                </c:pt>
                <c:pt idx="216">
                  <c:v>-368.19664773492269</c:v>
                </c:pt>
                <c:pt idx="217">
                  <c:v>-378.67384670236606</c:v>
                </c:pt>
                <c:pt idx="218">
                  <c:v>-389.0141463315</c:v>
                </c:pt>
                <c:pt idx="219">
                  <c:v>-399.2143968668895</c:v>
                </c:pt>
                <c:pt idx="220">
                  <c:v>-409.27149121340813</c:v>
                </c:pt>
                <c:pt idx="221">
                  <c:v>-419.18236588269372</c:v>
                </c:pt>
                <c:pt idx="222">
                  <c:v>-428.94400192631258</c:v>
                </c:pt>
                <c:pt idx="223">
                  <c:v>-438.55342585536289</c:v>
                </c:pt>
                <c:pt idx="224">
                  <c:v>-448.00771054622777</c:v>
                </c:pt>
                <c:pt idx="225">
                  <c:v>-457.3039761322039</c:v>
                </c:pt>
                <c:pt idx="226">
                  <c:v>-466.43939088073915</c:v>
                </c:pt>
                <c:pt idx="227">
                  <c:v>-475.41117205600455</c:v>
                </c:pt>
                <c:pt idx="228">
                  <c:v>-484.21658676654266</c:v>
                </c:pt>
                <c:pt idx="229">
                  <c:v>-492.85295279773214</c:v>
                </c:pt>
                <c:pt idx="230">
                  <c:v>-501.31763942881804</c:v>
                </c:pt>
                <c:pt idx="231">
                  <c:v>-509.60806823425327</c:v>
                </c:pt>
                <c:pt idx="232">
                  <c:v>-517.7217138691118</c:v>
                </c:pt>
                <c:pt idx="233">
                  <c:v>-525.65610483833518</c:v>
                </c:pt>
                <c:pt idx="234">
                  <c:v>-533.40882424957192</c:v>
                </c:pt>
                <c:pt idx="235">
                  <c:v>-540.97751054938703</c:v>
                </c:pt>
                <c:pt idx="236">
                  <c:v>-548.35985824261422</c:v>
                </c:pt>
                <c:pt idx="237">
                  <c:v>-555.55361859463187</c:v>
                </c:pt>
                <c:pt idx="238">
                  <c:v>-562.55660031634875</c:v>
                </c:pt>
                <c:pt idx="239">
                  <c:v>-569.36667023169309</c:v>
                </c:pt>
                <c:pt idx="240">
                  <c:v>-575.98175392739836</c:v>
                </c:pt>
                <c:pt idx="241">
                  <c:v>-582.39983638488934</c:v>
                </c:pt>
                <c:pt idx="242">
                  <c:v>-588.61896259407536</c:v>
                </c:pt>
                <c:pt idx="243">
                  <c:v>-594.63723814886737</c:v>
                </c:pt>
                <c:pt idx="244">
                  <c:v>-600.45282982423112</c:v>
                </c:pt>
                <c:pt idx="245">
                  <c:v>-606.06396613460538</c:v>
                </c:pt>
                <c:pt idx="246">
                  <c:v>-611.46893787351416</c:v>
                </c:pt>
                <c:pt idx="247">
                  <c:v>-616.6660986342057</c:v>
                </c:pt>
                <c:pt idx="248">
                  <c:v>-621.6538653111669</c:v>
                </c:pt>
                <c:pt idx="249">
                  <c:v>-626.43071858235032</c:v>
                </c:pt>
                <c:pt idx="250">
                  <c:v>-630.99520337197498</c:v>
                </c:pt>
                <c:pt idx="251">
                  <c:v>-635.34592929375708</c:v>
                </c:pt>
                <c:pt idx="252">
                  <c:v>-639.48157107443399</c:v>
                </c:pt>
                <c:pt idx="253">
                  <c:v>-643.40086895745674</c:v>
                </c:pt>
                <c:pt idx="254">
                  <c:v>-647.10262908672337</c:v>
                </c:pt>
                <c:pt idx="255">
                  <c:v>-650.58572387023798</c:v>
                </c:pt>
                <c:pt idx="256">
                  <c:v>-653.84909232358859</c:v>
                </c:pt>
                <c:pt idx="257">
                  <c:v>-656.89174039313104</c:v>
                </c:pt>
                <c:pt idx="258">
                  <c:v>-659.71274125878892</c:v>
                </c:pt>
                <c:pt idx="259">
                  <c:v>-662.3112356163706</c:v>
                </c:pt>
                <c:pt idx="260">
                  <c:v>-664.6864319393228</c:v>
                </c:pt>
                <c:pt idx="261">
                  <c:v>-666.83760671983623</c:v>
                </c:pt>
                <c:pt idx="262">
                  <c:v>-668.76410468923416</c:v>
                </c:pt>
                <c:pt idx="263">
                  <c:v>-670.46533901757243</c:v>
                </c:pt>
                <c:pt idx="264">
                  <c:v>-671.94079149239451</c:v>
                </c:pt>
                <c:pt idx="265">
                  <c:v>-673.19001267658359</c:v>
                </c:pt>
                <c:pt idx="266">
                  <c:v>-674.21262204526533</c:v>
                </c:pt>
                <c:pt idx="267">
                  <c:v>-675.00830810171999</c:v>
                </c:pt>
                <c:pt idx="268">
                  <c:v>-675.5768284722667</c:v>
                </c:pt>
                <c:pt idx="269">
                  <c:v>-675.9180099800933</c:v>
                </c:pt>
                <c:pt idx="270">
                  <c:v>-676.03174869800716</c:v>
                </c:pt>
                <c:pt idx="271">
                  <c:v>-675.9180099800933</c:v>
                </c:pt>
                <c:pt idx="272">
                  <c:v>-675.5768284722667</c:v>
                </c:pt>
                <c:pt idx="273">
                  <c:v>-675.00830810171999</c:v>
                </c:pt>
                <c:pt idx="274">
                  <c:v>-674.21262204526545</c:v>
                </c:pt>
                <c:pt idx="275">
                  <c:v>-673.19001267658359</c:v>
                </c:pt>
                <c:pt idx="276">
                  <c:v>-671.94079149239451</c:v>
                </c:pt>
                <c:pt idx="277">
                  <c:v>-670.46533901757232</c:v>
                </c:pt>
                <c:pt idx="278">
                  <c:v>-668.76410468923416</c:v>
                </c:pt>
                <c:pt idx="279">
                  <c:v>-666.83760671983634</c:v>
                </c:pt>
                <c:pt idx="280">
                  <c:v>-664.68643193932292</c:v>
                </c:pt>
                <c:pt idx="281">
                  <c:v>-662.31123561637082</c:v>
                </c:pt>
                <c:pt idx="282">
                  <c:v>-659.71274125878915</c:v>
                </c:pt>
                <c:pt idx="283">
                  <c:v>-656.89174039313116</c:v>
                </c:pt>
                <c:pt idx="284">
                  <c:v>-653.84909232358871</c:v>
                </c:pt>
                <c:pt idx="285">
                  <c:v>-650.58572387023787</c:v>
                </c:pt>
                <c:pt idx="286">
                  <c:v>-647.10262908672314</c:v>
                </c:pt>
                <c:pt idx="287">
                  <c:v>-643.40086895745685</c:v>
                </c:pt>
                <c:pt idx="288">
                  <c:v>-639.4815710744341</c:v>
                </c:pt>
                <c:pt idx="289">
                  <c:v>-635.34592929375719</c:v>
                </c:pt>
                <c:pt idx="290">
                  <c:v>-630.99520337197521</c:v>
                </c:pt>
                <c:pt idx="291">
                  <c:v>-626.43071858235066</c:v>
                </c:pt>
                <c:pt idx="292">
                  <c:v>-621.65386531116701</c:v>
                </c:pt>
                <c:pt idx="293">
                  <c:v>-616.66609863420592</c:v>
                </c:pt>
                <c:pt idx="294">
                  <c:v>-611.46893787351394</c:v>
                </c:pt>
                <c:pt idx="295">
                  <c:v>-606.06396613460561</c:v>
                </c:pt>
                <c:pt idx="296">
                  <c:v>-600.45282982423134</c:v>
                </c:pt>
                <c:pt idx="297">
                  <c:v>-594.63723814886748</c:v>
                </c:pt>
                <c:pt idx="298">
                  <c:v>-588.61896259407536</c:v>
                </c:pt>
                <c:pt idx="299">
                  <c:v>-582.39983638488945</c:v>
                </c:pt>
                <c:pt idx="300">
                  <c:v>-575.98175392739859</c:v>
                </c:pt>
                <c:pt idx="301">
                  <c:v>-569.36667023169332</c:v>
                </c:pt>
                <c:pt idx="302">
                  <c:v>-562.55660031634886</c:v>
                </c:pt>
                <c:pt idx="303">
                  <c:v>-555.55361859463198</c:v>
                </c:pt>
                <c:pt idx="304">
                  <c:v>-548.35985824261468</c:v>
                </c:pt>
                <c:pt idx="305">
                  <c:v>-540.97751054938715</c:v>
                </c:pt>
                <c:pt idx="306">
                  <c:v>-533.40882424957204</c:v>
                </c:pt>
                <c:pt idx="307">
                  <c:v>-525.6561048383353</c:v>
                </c:pt>
                <c:pt idx="308">
                  <c:v>-517.72171386911157</c:v>
                </c:pt>
                <c:pt idx="309">
                  <c:v>-509.60806823425304</c:v>
                </c:pt>
                <c:pt idx="310">
                  <c:v>-501.31763942881827</c:v>
                </c:pt>
                <c:pt idx="311">
                  <c:v>-492.8529527977326</c:v>
                </c:pt>
                <c:pt idx="312">
                  <c:v>-484.216586766543</c:v>
                </c:pt>
                <c:pt idx="313">
                  <c:v>-475.41117205600523</c:v>
                </c:pt>
                <c:pt idx="314">
                  <c:v>-466.43939088073984</c:v>
                </c:pt>
                <c:pt idx="315">
                  <c:v>-457.30397613220401</c:v>
                </c:pt>
                <c:pt idx="316">
                  <c:v>-448.00771054622788</c:v>
                </c:pt>
                <c:pt idx="317">
                  <c:v>-438.55342585536283</c:v>
                </c:pt>
                <c:pt idx="318">
                  <c:v>-428.94400192631247</c:v>
                </c:pt>
                <c:pt idx="319">
                  <c:v>-419.18236588269372</c:v>
                </c:pt>
                <c:pt idx="320">
                  <c:v>-409.27149121340841</c:v>
                </c:pt>
                <c:pt idx="321">
                  <c:v>-399.21439686688967</c:v>
                </c:pt>
                <c:pt idx="322">
                  <c:v>-389.01414633150074</c:v>
                </c:pt>
                <c:pt idx="323">
                  <c:v>-378.67384670236623</c:v>
                </c:pt>
                <c:pt idx="324">
                  <c:v>-368.19664773492298</c:v>
                </c:pt>
                <c:pt idx="325">
                  <c:v>-357.58574088547073</c:v>
                </c:pt>
                <c:pt idx="326">
                  <c:v>-346.84435833902603</c:v>
                </c:pt>
                <c:pt idx="327">
                  <c:v>-335.97577202476612</c:v>
                </c:pt>
                <c:pt idx="328">
                  <c:v>-324.98329261937039</c:v>
                </c:pt>
                <c:pt idx="329">
                  <c:v>-313.87026853854996</c:v>
                </c:pt>
                <c:pt idx="330">
                  <c:v>-302.64008491709586</c:v>
                </c:pt>
                <c:pt idx="331">
                  <c:v>-291.29616257772722</c:v>
                </c:pt>
                <c:pt idx="332">
                  <c:v>-279.84195698908087</c:v>
                </c:pt>
                <c:pt idx="333">
                  <c:v>-268.28095721313781</c:v>
                </c:pt>
                <c:pt idx="334">
                  <c:v>-256.6166848424233</c:v>
                </c:pt>
                <c:pt idx="335">
                  <c:v>-244.85269292729743</c:v>
                </c:pt>
                <c:pt idx="336">
                  <c:v>-232.99256489365553</c:v>
                </c:pt>
                <c:pt idx="337">
                  <c:v>-221.03991345139076</c:v>
                </c:pt>
                <c:pt idx="338">
                  <c:v>-208.99837949391787</c:v>
                </c:pt>
                <c:pt idx="339">
                  <c:v>-196.87163098913118</c:v>
                </c:pt>
                <c:pt idx="340">
                  <c:v>-184.66336186209838</c:v>
                </c:pt>
                <c:pt idx="341">
                  <c:v>-172.37729086986161</c:v>
                </c:pt>
                <c:pt idx="342">
                  <c:v>-160.01716046866045</c:v>
                </c:pt>
                <c:pt idx="343">
                  <c:v>-147.58673567395169</c:v>
                </c:pt>
                <c:pt idx="344">
                  <c:v>-135.08980291354521</c:v>
                </c:pt>
                <c:pt idx="345">
                  <c:v>-122.53016887421786</c:v>
                </c:pt>
                <c:pt idx="346">
                  <c:v>-109.91165934216782</c:v>
                </c:pt>
                <c:pt idx="347">
                  <c:v>-97.238118037636141</c:v>
                </c:pt>
                <c:pt idx="348">
                  <c:v>-84.513405444075531</c:v>
                </c:pt>
                <c:pt idx="349">
                  <c:v>-71.741397632208404</c:v>
                </c:pt>
                <c:pt idx="350">
                  <c:v>-58.925985079341459</c:v>
                </c:pt>
                <c:pt idx="351">
                  <c:v>-46.071071484281333</c:v>
                </c:pt>
                <c:pt idx="352">
                  <c:v>-33.180572578239406</c:v>
                </c:pt>
                <c:pt idx="353">
                  <c:v>-20.258414932054876</c:v>
                </c:pt>
                <c:pt idx="354">
                  <c:v>-7.3085347601258519</c:v>
                </c:pt>
                <c:pt idx="355">
                  <c:v>5.6651232785976617</c:v>
                </c:pt>
                <c:pt idx="356">
                  <c:v>18.658607282199739</c:v>
                </c:pt>
                <c:pt idx="357">
                  <c:v>31.667959309580212</c:v>
                </c:pt>
                <c:pt idx="358">
                  <c:v>44.689216586089742</c:v>
                </c:pt>
                <c:pt idx="359">
                  <c:v>57.718412710619525</c:v>
                </c:pt>
                <c:pt idx="360">
                  <c:v>70.751578863816007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AAC-4FF9-B950-4C852BE30FF8}"/>
            </c:ext>
          </c:extLst>
        </c:ser>
        <c:ser>
          <c:idx val="8"/>
          <c:order val="8"/>
          <c:tx>
            <c:v>Flow 2 for moved CZ</c:v>
          </c:tx>
          <c:spPr>
            <a:ln w="22225">
              <a:solidFill>
                <a:schemeClr val="accent2">
                  <a:lumMod val="60000"/>
                  <a:lumOff val="40000"/>
                </a:schemeClr>
              </a:solidFill>
              <a:headEnd type="oval" w="lg" len="lg"/>
              <a:tailEnd type="stealth" w="lg" len="lg"/>
            </a:ln>
          </c:spPr>
          <c:marker>
            <c:symbol val="dash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'θ ϵ (0,90)'!$AW$26:$AW$386</c:f>
              <c:numCache>
                <c:formatCode>General</c:formatCode>
                <c:ptCount val="361"/>
                <c:pt idx="0">
                  <c:v>859.69424691636311</c:v>
                </c:pt>
                <c:pt idx="1">
                  <c:v>858.69424691636311</c:v>
                </c:pt>
                <c:pt idx="2">
                  <c:v>857.69424691636311</c:v>
                </c:pt>
                <c:pt idx="3">
                  <c:v>856.69424691636311</c:v>
                </c:pt>
                <c:pt idx="4">
                  <c:v>855.69424691636311</c:v>
                </c:pt>
                <c:pt idx="5">
                  <c:v>854.69424691636311</c:v>
                </c:pt>
                <c:pt idx="6">
                  <c:v>853.69424691636311</c:v>
                </c:pt>
                <c:pt idx="7">
                  <c:v>852.69424691636311</c:v>
                </c:pt>
                <c:pt idx="8">
                  <c:v>851.69424691636311</c:v>
                </c:pt>
                <c:pt idx="9">
                  <c:v>850.69424691636311</c:v>
                </c:pt>
                <c:pt idx="10">
                  <c:v>849.69424691636311</c:v>
                </c:pt>
                <c:pt idx="11">
                  <c:v>848.69424691636311</c:v>
                </c:pt>
                <c:pt idx="12">
                  <c:v>847.69424691636311</c:v>
                </c:pt>
                <c:pt idx="13">
                  <c:v>846.69424691636311</c:v>
                </c:pt>
                <c:pt idx="14">
                  <c:v>845.69424691636311</c:v>
                </c:pt>
                <c:pt idx="15">
                  <c:v>844.69424691636311</c:v>
                </c:pt>
                <c:pt idx="16">
                  <c:v>843.69424691636311</c:v>
                </c:pt>
                <c:pt idx="17">
                  <c:v>842.69424691636311</c:v>
                </c:pt>
                <c:pt idx="18">
                  <c:v>841.69424691636311</c:v>
                </c:pt>
                <c:pt idx="19">
                  <c:v>840.69424691636311</c:v>
                </c:pt>
                <c:pt idx="20">
                  <c:v>839.69424691636311</c:v>
                </c:pt>
                <c:pt idx="21">
                  <c:v>838.69424691636311</c:v>
                </c:pt>
                <c:pt idx="22">
                  <c:v>837.69424691636311</c:v>
                </c:pt>
                <c:pt idx="23">
                  <c:v>836.69424691636311</c:v>
                </c:pt>
                <c:pt idx="24">
                  <c:v>835.69424691636311</c:v>
                </c:pt>
                <c:pt idx="25">
                  <c:v>834.69424691636311</c:v>
                </c:pt>
                <c:pt idx="26">
                  <c:v>833.69424691636311</c:v>
                </c:pt>
                <c:pt idx="27">
                  <c:v>832.69424691636311</c:v>
                </c:pt>
                <c:pt idx="28">
                  <c:v>831.69424691636311</c:v>
                </c:pt>
                <c:pt idx="29">
                  <c:v>830.69424691636311</c:v>
                </c:pt>
                <c:pt idx="30">
                  <c:v>829.69424691636311</c:v>
                </c:pt>
                <c:pt idx="31">
                  <c:v>828.69424691636311</c:v>
                </c:pt>
                <c:pt idx="32">
                  <c:v>827.69424691636311</c:v>
                </c:pt>
                <c:pt idx="33">
                  <c:v>826.69424691636311</c:v>
                </c:pt>
                <c:pt idx="34">
                  <c:v>825.69424691636311</c:v>
                </c:pt>
                <c:pt idx="35">
                  <c:v>824.69424691636311</c:v>
                </c:pt>
                <c:pt idx="36">
                  <c:v>823.69424691636311</c:v>
                </c:pt>
                <c:pt idx="37">
                  <c:v>822.69424691636311</c:v>
                </c:pt>
                <c:pt idx="38">
                  <c:v>821.69424691636311</c:v>
                </c:pt>
                <c:pt idx="39">
                  <c:v>820.69424691636311</c:v>
                </c:pt>
                <c:pt idx="40">
                  <c:v>819.69424691636311</c:v>
                </c:pt>
                <c:pt idx="41">
                  <c:v>818.69424691636311</c:v>
                </c:pt>
                <c:pt idx="42">
                  <c:v>817.69424691636311</c:v>
                </c:pt>
                <c:pt idx="43">
                  <c:v>816.69424691636311</c:v>
                </c:pt>
                <c:pt idx="44">
                  <c:v>815.69424691636311</c:v>
                </c:pt>
                <c:pt idx="45">
                  <c:v>814.69424691636311</c:v>
                </c:pt>
                <c:pt idx="46">
                  <c:v>813.69424691636311</c:v>
                </c:pt>
                <c:pt idx="47">
                  <c:v>812.69424691636311</c:v>
                </c:pt>
                <c:pt idx="48">
                  <c:v>811.69424691636311</c:v>
                </c:pt>
                <c:pt idx="49">
                  <c:v>810.69424691636311</c:v>
                </c:pt>
                <c:pt idx="50">
                  <c:v>809.69424691636311</c:v>
                </c:pt>
                <c:pt idx="51">
                  <c:v>808.69424691636311</c:v>
                </c:pt>
                <c:pt idx="52">
                  <c:v>807.69424691636311</c:v>
                </c:pt>
                <c:pt idx="53">
                  <c:v>806.69424691636311</c:v>
                </c:pt>
                <c:pt idx="54">
                  <c:v>805.69424691636311</c:v>
                </c:pt>
                <c:pt idx="55">
                  <c:v>804.69424691636311</c:v>
                </c:pt>
                <c:pt idx="56">
                  <c:v>803.69424691636311</c:v>
                </c:pt>
                <c:pt idx="57">
                  <c:v>802.69424691636311</c:v>
                </c:pt>
                <c:pt idx="58">
                  <c:v>801.69424691636311</c:v>
                </c:pt>
                <c:pt idx="59">
                  <c:v>800.69424691636311</c:v>
                </c:pt>
                <c:pt idx="60">
                  <c:v>799.69424691636311</c:v>
                </c:pt>
                <c:pt idx="61">
                  <c:v>798.69424691636311</c:v>
                </c:pt>
                <c:pt idx="62">
                  <c:v>797.69424691636311</c:v>
                </c:pt>
                <c:pt idx="63">
                  <c:v>796.69424691636311</c:v>
                </c:pt>
                <c:pt idx="64">
                  <c:v>795.69424691636311</c:v>
                </c:pt>
                <c:pt idx="65">
                  <c:v>794.69424691636311</c:v>
                </c:pt>
                <c:pt idx="66">
                  <c:v>793.69424691636311</c:v>
                </c:pt>
                <c:pt idx="67">
                  <c:v>792.69424691636311</c:v>
                </c:pt>
                <c:pt idx="68">
                  <c:v>791.69424691636311</c:v>
                </c:pt>
                <c:pt idx="69">
                  <c:v>790.69424691636311</c:v>
                </c:pt>
                <c:pt idx="70">
                  <c:v>789.69424691636311</c:v>
                </c:pt>
                <c:pt idx="71">
                  <c:v>788.69424691636311</c:v>
                </c:pt>
                <c:pt idx="72">
                  <c:v>787.69424691636311</c:v>
                </c:pt>
                <c:pt idx="73">
                  <c:v>786.69424691636311</c:v>
                </c:pt>
                <c:pt idx="74">
                  <c:v>785.69424691636311</c:v>
                </c:pt>
                <c:pt idx="75">
                  <c:v>784.69424691636311</c:v>
                </c:pt>
                <c:pt idx="76">
                  <c:v>783.69424691636311</c:v>
                </c:pt>
                <c:pt idx="77">
                  <c:v>782.69424691636311</c:v>
                </c:pt>
                <c:pt idx="78">
                  <c:v>781.69424691636311</c:v>
                </c:pt>
                <c:pt idx="79">
                  <c:v>780.69424691636311</c:v>
                </c:pt>
                <c:pt idx="80">
                  <c:v>779.69424691636311</c:v>
                </c:pt>
                <c:pt idx="81">
                  <c:v>778.69424691636311</c:v>
                </c:pt>
                <c:pt idx="82">
                  <c:v>777.69424691636311</c:v>
                </c:pt>
                <c:pt idx="83">
                  <c:v>776.69424691636311</c:v>
                </c:pt>
                <c:pt idx="84">
                  <c:v>775.69424691636311</c:v>
                </c:pt>
                <c:pt idx="85">
                  <c:v>774.69424691636311</c:v>
                </c:pt>
                <c:pt idx="86">
                  <c:v>773.69424691636311</c:v>
                </c:pt>
                <c:pt idx="87">
                  <c:v>772.69424691636311</c:v>
                </c:pt>
                <c:pt idx="88">
                  <c:v>771.69424691636311</c:v>
                </c:pt>
                <c:pt idx="89">
                  <c:v>770.69424691636311</c:v>
                </c:pt>
                <c:pt idx="90">
                  <c:v>769.69424691636311</c:v>
                </c:pt>
                <c:pt idx="91">
                  <c:v>768.69424691636311</c:v>
                </c:pt>
                <c:pt idx="92">
                  <c:v>767.69424691636311</c:v>
                </c:pt>
                <c:pt idx="93">
                  <c:v>766.69424691636311</c:v>
                </c:pt>
                <c:pt idx="94">
                  <c:v>765.69424691636311</c:v>
                </c:pt>
                <c:pt idx="95">
                  <c:v>764.69424691636311</c:v>
                </c:pt>
                <c:pt idx="96">
                  <c:v>763.69424691636311</c:v>
                </c:pt>
                <c:pt idx="97">
                  <c:v>762.69424691636311</c:v>
                </c:pt>
                <c:pt idx="98">
                  <c:v>761.69424691636311</c:v>
                </c:pt>
                <c:pt idx="99">
                  <c:v>760.69424691636311</c:v>
                </c:pt>
                <c:pt idx="100">
                  <c:v>759.69424691636311</c:v>
                </c:pt>
                <c:pt idx="101">
                  <c:v>758.69424691636311</c:v>
                </c:pt>
                <c:pt idx="102">
                  <c:v>757.69424691636311</c:v>
                </c:pt>
                <c:pt idx="103">
                  <c:v>756.69424691636311</c:v>
                </c:pt>
                <c:pt idx="104">
                  <c:v>755.69424691636311</c:v>
                </c:pt>
                <c:pt idx="105">
                  <c:v>754.69424691636311</c:v>
                </c:pt>
                <c:pt idx="106">
                  <c:v>753.69424691636311</c:v>
                </c:pt>
                <c:pt idx="107">
                  <c:v>752.69424691636311</c:v>
                </c:pt>
                <c:pt idx="108">
                  <c:v>751.69424691636311</c:v>
                </c:pt>
                <c:pt idx="109">
                  <c:v>750.69424691636311</c:v>
                </c:pt>
                <c:pt idx="110">
                  <c:v>749.69424691636311</c:v>
                </c:pt>
                <c:pt idx="111">
                  <c:v>748.69424691636311</c:v>
                </c:pt>
                <c:pt idx="112">
                  <c:v>747.69424691636311</c:v>
                </c:pt>
                <c:pt idx="113">
                  <c:v>746.69424691636311</c:v>
                </c:pt>
                <c:pt idx="114">
                  <c:v>745.69424691636311</c:v>
                </c:pt>
                <c:pt idx="115">
                  <c:v>744.69424691636311</c:v>
                </c:pt>
                <c:pt idx="116">
                  <c:v>743.69424691636311</c:v>
                </c:pt>
                <c:pt idx="117">
                  <c:v>742.69424691636311</c:v>
                </c:pt>
                <c:pt idx="118">
                  <c:v>741.69424691636311</c:v>
                </c:pt>
                <c:pt idx="119">
                  <c:v>740.69424691636311</c:v>
                </c:pt>
                <c:pt idx="120">
                  <c:v>739.69424691636311</c:v>
                </c:pt>
                <c:pt idx="121">
                  <c:v>738.69424691636311</c:v>
                </c:pt>
                <c:pt idx="122">
                  <c:v>737.69424691636311</c:v>
                </c:pt>
                <c:pt idx="123">
                  <c:v>736.69424691636311</c:v>
                </c:pt>
                <c:pt idx="124">
                  <c:v>735.69424691636311</c:v>
                </c:pt>
                <c:pt idx="125">
                  <c:v>734.69424691636311</c:v>
                </c:pt>
                <c:pt idx="126">
                  <c:v>733.69424691636311</c:v>
                </c:pt>
                <c:pt idx="127">
                  <c:v>732.69424691636311</c:v>
                </c:pt>
                <c:pt idx="128">
                  <c:v>731.69424691636311</c:v>
                </c:pt>
                <c:pt idx="129">
                  <c:v>730.69424691636311</c:v>
                </c:pt>
                <c:pt idx="130">
                  <c:v>729.69424691636311</c:v>
                </c:pt>
                <c:pt idx="131">
                  <c:v>728.69424691636311</c:v>
                </c:pt>
                <c:pt idx="132">
                  <c:v>727.69424691636311</c:v>
                </c:pt>
                <c:pt idx="133">
                  <c:v>726.69424691636311</c:v>
                </c:pt>
                <c:pt idx="134">
                  <c:v>725.69424691636311</c:v>
                </c:pt>
                <c:pt idx="135">
                  <c:v>724.69424691636311</c:v>
                </c:pt>
                <c:pt idx="136">
                  <c:v>723.69424691636311</c:v>
                </c:pt>
                <c:pt idx="137">
                  <c:v>722.69424691636311</c:v>
                </c:pt>
                <c:pt idx="138">
                  <c:v>721.69424691636311</c:v>
                </c:pt>
                <c:pt idx="139">
                  <c:v>720.69424691636311</c:v>
                </c:pt>
                <c:pt idx="140">
                  <c:v>719.69424691636311</c:v>
                </c:pt>
                <c:pt idx="141">
                  <c:v>718.69424691636311</c:v>
                </c:pt>
                <c:pt idx="142">
                  <c:v>717.69424691636311</c:v>
                </c:pt>
                <c:pt idx="143">
                  <c:v>716.69424691636311</c:v>
                </c:pt>
                <c:pt idx="144">
                  <c:v>715.69424691636311</c:v>
                </c:pt>
                <c:pt idx="145">
                  <c:v>714.69424691636311</c:v>
                </c:pt>
                <c:pt idx="146">
                  <c:v>713.69424691636311</c:v>
                </c:pt>
                <c:pt idx="147">
                  <c:v>712.69424691636311</c:v>
                </c:pt>
                <c:pt idx="148">
                  <c:v>711.69424691636311</c:v>
                </c:pt>
                <c:pt idx="149">
                  <c:v>710.69424691636311</c:v>
                </c:pt>
                <c:pt idx="150">
                  <c:v>709.69424691636311</c:v>
                </c:pt>
                <c:pt idx="151">
                  <c:v>708.69424691636311</c:v>
                </c:pt>
                <c:pt idx="152">
                  <c:v>707.69424691636311</c:v>
                </c:pt>
                <c:pt idx="153">
                  <c:v>706.69424691636311</c:v>
                </c:pt>
                <c:pt idx="154">
                  <c:v>705.69424691636311</c:v>
                </c:pt>
                <c:pt idx="155">
                  <c:v>704.69424691636311</c:v>
                </c:pt>
                <c:pt idx="156">
                  <c:v>703.69424691636311</c:v>
                </c:pt>
                <c:pt idx="157">
                  <c:v>702.69424691636311</c:v>
                </c:pt>
                <c:pt idx="158">
                  <c:v>701.69424691636311</c:v>
                </c:pt>
                <c:pt idx="159">
                  <c:v>700.69424691636311</c:v>
                </c:pt>
                <c:pt idx="160">
                  <c:v>699.69424691636311</c:v>
                </c:pt>
                <c:pt idx="161">
                  <c:v>698.69424691636311</c:v>
                </c:pt>
                <c:pt idx="162">
                  <c:v>697.69424691636311</c:v>
                </c:pt>
                <c:pt idx="163">
                  <c:v>696.69424691636311</c:v>
                </c:pt>
                <c:pt idx="164">
                  <c:v>695.69424691636311</c:v>
                </c:pt>
                <c:pt idx="165">
                  <c:v>694.69424691636311</c:v>
                </c:pt>
                <c:pt idx="166">
                  <c:v>693.69424691636311</c:v>
                </c:pt>
                <c:pt idx="167">
                  <c:v>692.69424691636311</c:v>
                </c:pt>
                <c:pt idx="168">
                  <c:v>691.69424691636311</c:v>
                </c:pt>
                <c:pt idx="169">
                  <c:v>690.69424691636311</c:v>
                </c:pt>
                <c:pt idx="170">
                  <c:v>689.69424691636311</c:v>
                </c:pt>
                <c:pt idx="171">
                  <c:v>688.69424691636311</c:v>
                </c:pt>
                <c:pt idx="172">
                  <c:v>687.69424691636311</c:v>
                </c:pt>
                <c:pt idx="173">
                  <c:v>686.69424691636311</c:v>
                </c:pt>
                <c:pt idx="174">
                  <c:v>685.69424691636311</c:v>
                </c:pt>
                <c:pt idx="175">
                  <c:v>684.69424691636311</c:v>
                </c:pt>
                <c:pt idx="176">
                  <c:v>683.69424691636311</c:v>
                </c:pt>
                <c:pt idx="177">
                  <c:v>682.69424691636311</c:v>
                </c:pt>
                <c:pt idx="178">
                  <c:v>681.69424691636311</c:v>
                </c:pt>
                <c:pt idx="179">
                  <c:v>680.69424691636311</c:v>
                </c:pt>
                <c:pt idx="180">
                  <c:v>679.69424691636311</c:v>
                </c:pt>
                <c:pt idx="181">
                  <c:v>678.69424691636311</c:v>
                </c:pt>
                <c:pt idx="182">
                  <c:v>677.69424691636311</c:v>
                </c:pt>
                <c:pt idx="183">
                  <c:v>676.69424691636311</c:v>
                </c:pt>
                <c:pt idx="184">
                  <c:v>675.69424691636311</c:v>
                </c:pt>
                <c:pt idx="185">
                  <c:v>674.69424691636311</c:v>
                </c:pt>
                <c:pt idx="186">
                  <c:v>673.69424691636311</c:v>
                </c:pt>
                <c:pt idx="187">
                  <c:v>672.69424691636311</c:v>
                </c:pt>
                <c:pt idx="188">
                  <c:v>671.69424691636311</c:v>
                </c:pt>
                <c:pt idx="189">
                  <c:v>670.69424691636311</c:v>
                </c:pt>
                <c:pt idx="190">
                  <c:v>669.69424691636311</c:v>
                </c:pt>
                <c:pt idx="191">
                  <c:v>668.69424691636311</c:v>
                </c:pt>
                <c:pt idx="192">
                  <c:v>667.69424691636311</c:v>
                </c:pt>
                <c:pt idx="193">
                  <c:v>666.69424691636311</c:v>
                </c:pt>
                <c:pt idx="194">
                  <c:v>665.69424691636311</c:v>
                </c:pt>
                <c:pt idx="195">
                  <c:v>664.69424691636311</c:v>
                </c:pt>
                <c:pt idx="196">
                  <c:v>663.69424691636311</c:v>
                </c:pt>
                <c:pt idx="197">
                  <c:v>662.69424691636311</c:v>
                </c:pt>
                <c:pt idx="198">
                  <c:v>661.69424691636311</c:v>
                </c:pt>
                <c:pt idx="199">
                  <c:v>660.69424691636311</c:v>
                </c:pt>
                <c:pt idx="200">
                  <c:v>659.69424691636311</c:v>
                </c:pt>
                <c:pt idx="201">
                  <c:v>658.69424691636311</c:v>
                </c:pt>
                <c:pt idx="202">
                  <c:v>657.69424691636311</c:v>
                </c:pt>
                <c:pt idx="203">
                  <c:v>656.69424691636311</c:v>
                </c:pt>
                <c:pt idx="204">
                  <c:v>655.69424691636311</c:v>
                </c:pt>
                <c:pt idx="205">
                  <c:v>654.69424691636311</c:v>
                </c:pt>
                <c:pt idx="206">
                  <c:v>653.69424691636311</c:v>
                </c:pt>
                <c:pt idx="207">
                  <c:v>652.69424691636311</c:v>
                </c:pt>
                <c:pt idx="208">
                  <c:v>651.69424691636311</c:v>
                </c:pt>
                <c:pt idx="209">
                  <c:v>650.69424691636311</c:v>
                </c:pt>
                <c:pt idx="210">
                  <c:v>649.69424691636311</c:v>
                </c:pt>
                <c:pt idx="211">
                  <c:v>648.69424691636311</c:v>
                </c:pt>
                <c:pt idx="212">
                  <c:v>647.69424691636311</c:v>
                </c:pt>
                <c:pt idx="213">
                  <c:v>646.69424691636311</c:v>
                </c:pt>
                <c:pt idx="214">
                  <c:v>645.69424691636311</c:v>
                </c:pt>
                <c:pt idx="215">
                  <c:v>644.69424691636311</c:v>
                </c:pt>
                <c:pt idx="216">
                  <c:v>643.69424691636311</c:v>
                </c:pt>
                <c:pt idx="217">
                  <c:v>642.69424691636311</c:v>
                </c:pt>
                <c:pt idx="218">
                  <c:v>641.69424691636311</c:v>
                </c:pt>
                <c:pt idx="219">
                  <c:v>640.69424691636311</c:v>
                </c:pt>
                <c:pt idx="220">
                  <c:v>639.69424691636311</c:v>
                </c:pt>
                <c:pt idx="221">
                  <c:v>638.69424691636311</c:v>
                </c:pt>
                <c:pt idx="222">
                  <c:v>637.69424691636311</c:v>
                </c:pt>
                <c:pt idx="223">
                  <c:v>636.69424691636311</c:v>
                </c:pt>
                <c:pt idx="224">
                  <c:v>635.69424691636311</c:v>
                </c:pt>
                <c:pt idx="225">
                  <c:v>634.69424691636311</c:v>
                </c:pt>
                <c:pt idx="226">
                  <c:v>633.69424691636311</c:v>
                </c:pt>
                <c:pt idx="227">
                  <c:v>632.69424691636311</c:v>
                </c:pt>
                <c:pt idx="228">
                  <c:v>631.69424691636311</c:v>
                </c:pt>
                <c:pt idx="229">
                  <c:v>630.69424691636311</c:v>
                </c:pt>
                <c:pt idx="230">
                  <c:v>629.69424691636311</c:v>
                </c:pt>
                <c:pt idx="231">
                  <c:v>628.69424691636311</c:v>
                </c:pt>
                <c:pt idx="232">
                  <c:v>627.69424691636311</c:v>
                </c:pt>
                <c:pt idx="233">
                  <c:v>626.69424691636311</c:v>
                </c:pt>
                <c:pt idx="234">
                  <c:v>625.69424691636311</c:v>
                </c:pt>
                <c:pt idx="235">
                  <c:v>624.69424691636311</c:v>
                </c:pt>
                <c:pt idx="236">
                  <c:v>623.69424691636311</c:v>
                </c:pt>
                <c:pt idx="237">
                  <c:v>622.69424691636311</c:v>
                </c:pt>
                <c:pt idx="238">
                  <c:v>621.69424691636311</c:v>
                </c:pt>
                <c:pt idx="239">
                  <c:v>620.69424691636311</c:v>
                </c:pt>
                <c:pt idx="240">
                  <c:v>619.69424691636311</c:v>
                </c:pt>
                <c:pt idx="241">
                  <c:v>618.69424691636311</c:v>
                </c:pt>
                <c:pt idx="242">
                  <c:v>617.69424691636311</c:v>
                </c:pt>
                <c:pt idx="243">
                  <c:v>616.69424691636311</c:v>
                </c:pt>
                <c:pt idx="244">
                  <c:v>615.69424691636311</c:v>
                </c:pt>
                <c:pt idx="245">
                  <c:v>614.69424691636311</c:v>
                </c:pt>
                <c:pt idx="246">
                  <c:v>613.69424691636311</c:v>
                </c:pt>
                <c:pt idx="247">
                  <c:v>612.69424691636311</c:v>
                </c:pt>
                <c:pt idx="248">
                  <c:v>611.69424691636311</c:v>
                </c:pt>
                <c:pt idx="249">
                  <c:v>610.69424691636311</c:v>
                </c:pt>
                <c:pt idx="250">
                  <c:v>609.69424691636311</c:v>
                </c:pt>
                <c:pt idx="251">
                  <c:v>608.69424691636311</c:v>
                </c:pt>
                <c:pt idx="252">
                  <c:v>607.69424691636311</c:v>
                </c:pt>
                <c:pt idx="253">
                  <c:v>606.69424691636311</c:v>
                </c:pt>
                <c:pt idx="254">
                  <c:v>605.69424691636311</c:v>
                </c:pt>
                <c:pt idx="255">
                  <c:v>604.69424691636311</c:v>
                </c:pt>
                <c:pt idx="256">
                  <c:v>603.69424691636311</c:v>
                </c:pt>
                <c:pt idx="257">
                  <c:v>602.69424691636311</c:v>
                </c:pt>
                <c:pt idx="258">
                  <c:v>601.69424691636311</c:v>
                </c:pt>
                <c:pt idx="259">
                  <c:v>600.69424691636311</c:v>
                </c:pt>
                <c:pt idx="260">
                  <c:v>599.69424691636311</c:v>
                </c:pt>
                <c:pt idx="261">
                  <c:v>598.69424691636311</c:v>
                </c:pt>
                <c:pt idx="262">
                  <c:v>597.69424691636311</c:v>
                </c:pt>
                <c:pt idx="263">
                  <c:v>596.69424691636311</c:v>
                </c:pt>
                <c:pt idx="264">
                  <c:v>595.69424691636311</c:v>
                </c:pt>
                <c:pt idx="265">
                  <c:v>594.69424691636311</c:v>
                </c:pt>
                <c:pt idx="266">
                  <c:v>593.69424691636311</c:v>
                </c:pt>
                <c:pt idx="267">
                  <c:v>592.69424691636311</c:v>
                </c:pt>
                <c:pt idx="268">
                  <c:v>591.69424691636311</c:v>
                </c:pt>
                <c:pt idx="269">
                  <c:v>590.69424691636311</c:v>
                </c:pt>
                <c:pt idx="270">
                  <c:v>589.69424691636311</c:v>
                </c:pt>
                <c:pt idx="271">
                  <c:v>588.69424691636311</c:v>
                </c:pt>
                <c:pt idx="272">
                  <c:v>587.69424691636311</c:v>
                </c:pt>
                <c:pt idx="273">
                  <c:v>586.69424691636311</c:v>
                </c:pt>
                <c:pt idx="274">
                  <c:v>585.69424691636311</c:v>
                </c:pt>
                <c:pt idx="275">
                  <c:v>584.69424691636311</c:v>
                </c:pt>
                <c:pt idx="276">
                  <c:v>583.69424691636311</c:v>
                </c:pt>
                <c:pt idx="277">
                  <c:v>582.69424691636311</c:v>
                </c:pt>
                <c:pt idx="278">
                  <c:v>581.69424691636311</c:v>
                </c:pt>
                <c:pt idx="279">
                  <c:v>580.69424691636311</c:v>
                </c:pt>
                <c:pt idx="280">
                  <c:v>579.69424691636311</c:v>
                </c:pt>
                <c:pt idx="281">
                  <c:v>578.69424691636311</c:v>
                </c:pt>
                <c:pt idx="282">
                  <c:v>577.69424691636311</c:v>
                </c:pt>
                <c:pt idx="283">
                  <c:v>576.69424691636311</c:v>
                </c:pt>
                <c:pt idx="284">
                  <c:v>575.69424691636311</c:v>
                </c:pt>
                <c:pt idx="285">
                  <c:v>574.69424691636311</c:v>
                </c:pt>
                <c:pt idx="286">
                  <c:v>573.69424691636311</c:v>
                </c:pt>
                <c:pt idx="287">
                  <c:v>572.69424691636311</c:v>
                </c:pt>
                <c:pt idx="288">
                  <c:v>571.69424691636311</c:v>
                </c:pt>
                <c:pt idx="289">
                  <c:v>570.69424691636311</c:v>
                </c:pt>
                <c:pt idx="290">
                  <c:v>569.69424691636311</c:v>
                </c:pt>
                <c:pt idx="291">
                  <c:v>568.69424691636311</c:v>
                </c:pt>
                <c:pt idx="292">
                  <c:v>567.69424691636311</c:v>
                </c:pt>
                <c:pt idx="293">
                  <c:v>566.69424691636311</c:v>
                </c:pt>
                <c:pt idx="294">
                  <c:v>565.69424691636311</c:v>
                </c:pt>
                <c:pt idx="295">
                  <c:v>564.69424691636311</c:v>
                </c:pt>
                <c:pt idx="296">
                  <c:v>563.69424691636311</c:v>
                </c:pt>
                <c:pt idx="297">
                  <c:v>562.69424691636311</c:v>
                </c:pt>
                <c:pt idx="298">
                  <c:v>561.69424691636311</c:v>
                </c:pt>
                <c:pt idx="299">
                  <c:v>560.69424691636311</c:v>
                </c:pt>
                <c:pt idx="300">
                  <c:v>559.69424691636311</c:v>
                </c:pt>
                <c:pt idx="301">
                  <c:v>558.69424691636311</c:v>
                </c:pt>
                <c:pt idx="302">
                  <c:v>557.69424691636311</c:v>
                </c:pt>
                <c:pt idx="303">
                  <c:v>556.69424691636311</c:v>
                </c:pt>
                <c:pt idx="304">
                  <c:v>555.69424691636311</c:v>
                </c:pt>
                <c:pt idx="305">
                  <c:v>554.69424691636311</c:v>
                </c:pt>
                <c:pt idx="306">
                  <c:v>553.69424691636311</c:v>
                </c:pt>
                <c:pt idx="307">
                  <c:v>552.69424691636311</c:v>
                </c:pt>
                <c:pt idx="308">
                  <c:v>551.69424691636311</c:v>
                </c:pt>
                <c:pt idx="309">
                  <c:v>550.69424691636311</c:v>
                </c:pt>
                <c:pt idx="310">
                  <c:v>549.69424691636311</c:v>
                </c:pt>
                <c:pt idx="311">
                  <c:v>548.69424691636311</c:v>
                </c:pt>
                <c:pt idx="312">
                  <c:v>547.69424691636311</c:v>
                </c:pt>
                <c:pt idx="313">
                  <c:v>546.69424691636311</c:v>
                </c:pt>
                <c:pt idx="314">
                  <c:v>545.69424691636311</c:v>
                </c:pt>
                <c:pt idx="315">
                  <c:v>544.69424691636311</c:v>
                </c:pt>
                <c:pt idx="316">
                  <c:v>543.69424691636311</c:v>
                </c:pt>
                <c:pt idx="317">
                  <c:v>542.69424691636311</c:v>
                </c:pt>
                <c:pt idx="318">
                  <c:v>541.69424691636311</c:v>
                </c:pt>
                <c:pt idx="319">
                  <c:v>540.69424691636311</c:v>
                </c:pt>
                <c:pt idx="320">
                  <c:v>539.69424691636311</c:v>
                </c:pt>
                <c:pt idx="321">
                  <c:v>538.69424691636311</c:v>
                </c:pt>
                <c:pt idx="322">
                  <c:v>537.69424691636311</c:v>
                </c:pt>
                <c:pt idx="323">
                  <c:v>536.69424691636311</c:v>
                </c:pt>
                <c:pt idx="324">
                  <c:v>535.69424691636311</c:v>
                </c:pt>
                <c:pt idx="325">
                  <c:v>534.69424691636311</c:v>
                </c:pt>
                <c:pt idx="326">
                  <c:v>533.69424691636311</c:v>
                </c:pt>
                <c:pt idx="327">
                  <c:v>532.69424691636311</c:v>
                </c:pt>
                <c:pt idx="328">
                  <c:v>531.69424691636311</c:v>
                </c:pt>
                <c:pt idx="329">
                  <c:v>530.69424691636311</c:v>
                </c:pt>
                <c:pt idx="330">
                  <c:v>529.69424691636311</c:v>
                </c:pt>
                <c:pt idx="331">
                  <c:v>528.69424691636311</c:v>
                </c:pt>
                <c:pt idx="332">
                  <c:v>527.69424691636311</c:v>
                </c:pt>
                <c:pt idx="333">
                  <c:v>526.69424691636311</c:v>
                </c:pt>
                <c:pt idx="334">
                  <c:v>525.69424691636311</c:v>
                </c:pt>
                <c:pt idx="335">
                  <c:v>524.69424691636311</c:v>
                </c:pt>
                <c:pt idx="336">
                  <c:v>523.69424691636311</c:v>
                </c:pt>
                <c:pt idx="337">
                  <c:v>522.69424691636311</c:v>
                </c:pt>
                <c:pt idx="338">
                  <c:v>521.69424691636311</c:v>
                </c:pt>
                <c:pt idx="339">
                  <c:v>520.69424691636311</c:v>
                </c:pt>
                <c:pt idx="340">
                  <c:v>519.69424691636311</c:v>
                </c:pt>
                <c:pt idx="341">
                  <c:v>518.69424691636311</c:v>
                </c:pt>
                <c:pt idx="342">
                  <c:v>517.69424691636311</c:v>
                </c:pt>
                <c:pt idx="343">
                  <c:v>516.69424691636311</c:v>
                </c:pt>
                <c:pt idx="344">
                  <c:v>515.69424691636311</c:v>
                </c:pt>
                <c:pt idx="345">
                  <c:v>514.69424691636311</c:v>
                </c:pt>
                <c:pt idx="346">
                  <c:v>513.69424691636311</c:v>
                </c:pt>
                <c:pt idx="347">
                  <c:v>512.69424691636311</c:v>
                </c:pt>
                <c:pt idx="348">
                  <c:v>511.69424691636311</c:v>
                </c:pt>
                <c:pt idx="349">
                  <c:v>510.69424691636311</c:v>
                </c:pt>
                <c:pt idx="350">
                  <c:v>509.69424691636311</c:v>
                </c:pt>
                <c:pt idx="351">
                  <c:v>508.69424691636311</c:v>
                </c:pt>
                <c:pt idx="352">
                  <c:v>507.69424691636311</c:v>
                </c:pt>
                <c:pt idx="353">
                  <c:v>506.69424691636311</c:v>
                </c:pt>
                <c:pt idx="354">
                  <c:v>505.69424691636311</c:v>
                </c:pt>
                <c:pt idx="355">
                  <c:v>504.69424691636311</c:v>
                </c:pt>
                <c:pt idx="356">
                  <c:v>503.69424691636311</c:v>
                </c:pt>
                <c:pt idx="357">
                  <c:v>502.69424691636311</c:v>
                </c:pt>
                <c:pt idx="358">
                  <c:v>501.69424691636311</c:v>
                </c:pt>
                <c:pt idx="359">
                  <c:v>500.69424691636311</c:v>
                </c:pt>
                <c:pt idx="360">
                  <c:v>499.69424691636311</c:v>
                </c:pt>
              </c:numCache>
            </c:numRef>
          </c:xVal>
          <c:yVal>
            <c:numRef>
              <c:f>'θ ϵ (0,90)'!$AV$26:$AV$386</c:f>
              <c:numCache>
                <c:formatCode>General</c:formatCode>
                <c:ptCount val="361"/>
                <c:pt idx="0">
                  <c:v>70.751578863816192</c:v>
                </c:pt>
                <c:pt idx="1">
                  <c:v>70.751578863816192</c:v>
                </c:pt>
                <c:pt idx="2">
                  <c:v>70.751578863816192</c:v>
                </c:pt>
                <c:pt idx="3">
                  <c:v>70.751578863816192</c:v>
                </c:pt>
                <c:pt idx="4">
                  <c:v>70.751578863816192</c:v>
                </c:pt>
                <c:pt idx="5">
                  <c:v>70.751578863816192</c:v>
                </c:pt>
                <c:pt idx="6">
                  <c:v>70.751578863816192</c:v>
                </c:pt>
                <c:pt idx="7">
                  <c:v>70.751578863816192</c:v>
                </c:pt>
                <c:pt idx="8">
                  <c:v>70.751578863816192</c:v>
                </c:pt>
                <c:pt idx="9">
                  <c:v>70.751578863816192</c:v>
                </c:pt>
                <c:pt idx="10">
                  <c:v>70.751578863816192</c:v>
                </c:pt>
                <c:pt idx="11">
                  <c:v>70.751578863816192</c:v>
                </c:pt>
                <c:pt idx="12">
                  <c:v>70.751578863816192</c:v>
                </c:pt>
                <c:pt idx="13">
                  <c:v>70.751578863816192</c:v>
                </c:pt>
                <c:pt idx="14">
                  <c:v>70.751578863816192</c:v>
                </c:pt>
                <c:pt idx="15">
                  <c:v>70.751578863816192</c:v>
                </c:pt>
                <c:pt idx="16">
                  <c:v>70.751578863816192</c:v>
                </c:pt>
                <c:pt idx="17">
                  <c:v>70.751578863816192</c:v>
                </c:pt>
                <c:pt idx="18">
                  <c:v>70.751578863816192</c:v>
                </c:pt>
                <c:pt idx="19">
                  <c:v>70.751578863816192</c:v>
                </c:pt>
                <c:pt idx="20">
                  <c:v>70.751578863816192</c:v>
                </c:pt>
                <c:pt idx="21">
                  <c:v>70.751578863816192</c:v>
                </c:pt>
                <c:pt idx="22">
                  <c:v>70.751578863816192</c:v>
                </c:pt>
                <c:pt idx="23">
                  <c:v>70.751578863816192</c:v>
                </c:pt>
                <c:pt idx="24">
                  <c:v>70.751578863816192</c:v>
                </c:pt>
                <c:pt idx="25">
                  <c:v>70.751578863816192</c:v>
                </c:pt>
                <c:pt idx="26">
                  <c:v>70.751578863816192</c:v>
                </c:pt>
                <c:pt idx="27">
                  <c:v>70.751578863816192</c:v>
                </c:pt>
                <c:pt idx="28">
                  <c:v>70.751578863816192</c:v>
                </c:pt>
                <c:pt idx="29">
                  <c:v>70.751578863816192</c:v>
                </c:pt>
                <c:pt idx="30">
                  <c:v>70.751578863816192</c:v>
                </c:pt>
                <c:pt idx="31">
                  <c:v>70.751578863816192</c:v>
                </c:pt>
                <c:pt idx="32">
                  <c:v>70.751578863816192</c:v>
                </c:pt>
                <c:pt idx="33">
                  <c:v>70.751578863816192</c:v>
                </c:pt>
                <c:pt idx="34">
                  <c:v>70.751578863816192</c:v>
                </c:pt>
                <c:pt idx="35">
                  <c:v>70.751578863816192</c:v>
                </c:pt>
                <c:pt idx="36">
                  <c:v>70.751578863816192</c:v>
                </c:pt>
                <c:pt idx="37">
                  <c:v>70.751578863816192</c:v>
                </c:pt>
                <c:pt idx="38">
                  <c:v>70.751578863816192</c:v>
                </c:pt>
                <c:pt idx="39">
                  <c:v>70.751578863816192</c:v>
                </c:pt>
                <c:pt idx="40">
                  <c:v>70.751578863816192</c:v>
                </c:pt>
                <c:pt idx="41">
                  <c:v>70.751578863816192</c:v>
                </c:pt>
                <c:pt idx="42">
                  <c:v>70.751578863816192</c:v>
                </c:pt>
                <c:pt idx="43">
                  <c:v>70.751578863816192</c:v>
                </c:pt>
                <c:pt idx="44">
                  <c:v>70.751578863816192</c:v>
                </c:pt>
                <c:pt idx="45">
                  <c:v>70.751578863816192</c:v>
                </c:pt>
                <c:pt idx="46">
                  <c:v>70.751578863816192</c:v>
                </c:pt>
                <c:pt idx="47">
                  <c:v>70.751578863816192</c:v>
                </c:pt>
                <c:pt idx="48">
                  <c:v>70.751578863816192</c:v>
                </c:pt>
                <c:pt idx="49">
                  <c:v>70.751578863816192</c:v>
                </c:pt>
                <c:pt idx="50">
                  <c:v>70.751578863816192</c:v>
                </c:pt>
                <c:pt idx="51">
                  <c:v>70.751578863816192</c:v>
                </c:pt>
                <c:pt idx="52">
                  <c:v>70.751578863816192</c:v>
                </c:pt>
                <c:pt idx="53">
                  <c:v>70.751578863816192</c:v>
                </c:pt>
                <c:pt idx="54">
                  <c:v>70.751578863816192</c:v>
                </c:pt>
                <c:pt idx="55">
                  <c:v>70.751578863816192</c:v>
                </c:pt>
                <c:pt idx="56">
                  <c:v>70.751578863816192</c:v>
                </c:pt>
                <c:pt idx="57">
                  <c:v>70.751578863816192</c:v>
                </c:pt>
                <c:pt idx="58">
                  <c:v>70.751578863816192</c:v>
                </c:pt>
                <c:pt idx="59">
                  <c:v>70.751578863816192</c:v>
                </c:pt>
                <c:pt idx="60">
                  <c:v>70.751578863816192</c:v>
                </c:pt>
                <c:pt idx="61">
                  <c:v>70.751578863816192</c:v>
                </c:pt>
                <c:pt idx="62">
                  <c:v>70.751578863816192</c:v>
                </c:pt>
                <c:pt idx="63">
                  <c:v>70.751578863816192</c:v>
                </c:pt>
                <c:pt idx="64">
                  <c:v>70.751578863816192</c:v>
                </c:pt>
                <c:pt idx="65">
                  <c:v>70.751578863816192</c:v>
                </c:pt>
                <c:pt idx="66">
                  <c:v>70.751578863816192</c:v>
                </c:pt>
                <c:pt idx="67">
                  <c:v>70.751578863816192</c:v>
                </c:pt>
                <c:pt idx="68">
                  <c:v>70.751578863816192</c:v>
                </c:pt>
                <c:pt idx="69">
                  <c:v>70.751578863816192</c:v>
                </c:pt>
                <c:pt idx="70">
                  <c:v>70.751578863816192</c:v>
                </c:pt>
                <c:pt idx="71">
                  <c:v>70.751578863816192</c:v>
                </c:pt>
                <c:pt idx="72">
                  <c:v>70.751578863816192</c:v>
                </c:pt>
                <c:pt idx="73">
                  <c:v>70.751578863816192</c:v>
                </c:pt>
                <c:pt idx="74">
                  <c:v>70.751578863816192</c:v>
                </c:pt>
                <c:pt idx="75">
                  <c:v>70.751578863816192</c:v>
                </c:pt>
                <c:pt idx="76">
                  <c:v>70.751578863816192</c:v>
                </c:pt>
                <c:pt idx="77">
                  <c:v>70.751578863816192</c:v>
                </c:pt>
                <c:pt idx="78">
                  <c:v>70.751578863816192</c:v>
                </c:pt>
                <c:pt idx="79">
                  <c:v>70.751578863816192</c:v>
                </c:pt>
                <c:pt idx="80">
                  <c:v>70.751578863816192</c:v>
                </c:pt>
                <c:pt idx="81">
                  <c:v>70.751578863816192</c:v>
                </c:pt>
                <c:pt idx="82">
                  <c:v>70.751578863816192</c:v>
                </c:pt>
                <c:pt idx="83">
                  <c:v>70.751578863816192</c:v>
                </c:pt>
                <c:pt idx="84">
                  <c:v>70.751578863816192</c:v>
                </c:pt>
                <c:pt idx="85">
                  <c:v>70.751578863816192</c:v>
                </c:pt>
                <c:pt idx="86">
                  <c:v>70.751578863816192</c:v>
                </c:pt>
                <c:pt idx="87">
                  <c:v>70.751578863816192</c:v>
                </c:pt>
                <c:pt idx="88">
                  <c:v>70.751578863816192</c:v>
                </c:pt>
                <c:pt idx="89">
                  <c:v>70.751578863816192</c:v>
                </c:pt>
                <c:pt idx="90">
                  <c:v>70.751578863816192</c:v>
                </c:pt>
                <c:pt idx="91">
                  <c:v>70.751578863816192</c:v>
                </c:pt>
                <c:pt idx="92">
                  <c:v>70.751578863816192</c:v>
                </c:pt>
                <c:pt idx="93">
                  <c:v>70.751578863816192</c:v>
                </c:pt>
                <c:pt idx="94">
                  <c:v>70.751578863816192</c:v>
                </c:pt>
                <c:pt idx="95">
                  <c:v>70.751578863816192</c:v>
                </c:pt>
                <c:pt idx="96">
                  <c:v>70.751578863816192</c:v>
                </c:pt>
                <c:pt idx="97">
                  <c:v>70.751578863816192</c:v>
                </c:pt>
                <c:pt idx="98">
                  <c:v>70.751578863816192</c:v>
                </c:pt>
                <c:pt idx="99">
                  <c:v>70.751578863816192</c:v>
                </c:pt>
                <c:pt idx="100">
                  <c:v>70.751578863816192</c:v>
                </c:pt>
                <c:pt idx="101">
                  <c:v>70.751578863816192</c:v>
                </c:pt>
                <c:pt idx="102">
                  <c:v>70.751578863816192</c:v>
                </c:pt>
                <c:pt idx="103">
                  <c:v>70.751578863816192</c:v>
                </c:pt>
                <c:pt idx="104">
                  <c:v>70.751578863816192</c:v>
                </c:pt>
                <c:pt idx="105">
                  <c:v>70.751578863816192</c:v>
                </c:pt>
                <c:pt idx="106">
                  <c:v>70.751578863816192</c:v>
                </c:pt>
                <c:pt idx="107">
                  <c:v>70.751578863816192</c:v>
                </c:pt>
                <c:pt idx="108">
                  <c:v>70.751578863816192</c:v>
                </c:pt>
                <c:pt idx="109">
                  <c:v>70.751578863816192</c:v>
                </c:pt>
                <c:pt idx="110">
                  <c:v>70.751578863816192</c:v>
                </c:pt>
                <c:pt idx="111">
                  <c:v>70.751578863816192</c:v>
                </c:pt>
                <c:pt idx="112">
                  <c:v>70.751578863816192</c:v>
                </c:pt>
                <c:pt idx="113">
                  <c:v>70.751578863816192</c:v>
                </c:pt>
                <c:pt idx="114">
                  <c:v>70.751578863816192</c:v>
                </c:pt>
                <c:pt idx="115">
                  <c:v>70.751578863816192</c:v>
                </c:pt>
                <c:pt idx="116">
                  <c:v>70.751578863816192</c:v>
                </c:pt>
                <c:pt idx="117">
                  <c:v>70.751578863816192</c:v>
                </c:pt>
                <c:pt idx="118">
                  <c:v>70.751578863816192</c:v>
                </c:pt>
                <c:pt idx="119">
                  <c:v>70.751578863816192</c:v>
                </c:pt>
                <c:pt idx="120">
                  <c:v>70.751578863816192</c:v>
                </c:pt>
                <c:pt idx="121">
                  <c:v>70.751578863816192</c:v>
                </c:pt>
                <c:pt idx="122">
                  <c:v>70.751578863816192</c:v>
                </c:pt>
                <c:pt idx="123">
                  <c:v>70.751578863816192</c:v>
                </c:pt>
                <c:pt idx="124">
                  <c:v>70.751578863816192</c:v>
                </c:pt>
                <c:pt idx="125">
                  <c:v>70.751578863816192</c:v>
                </c:pt>
                <c:pt idx="126">
                  <c:v>70.751578863816192</c:v>
                </c:pt>
                <c:pt idx="127">
                  <c:v>70.751578863816192</c:v>
                </c:pt>
                <c:pt idx="128">
                  <c:v>70.751578863816192</c:v>
                </c:pt>
                <c:pt idx="129">
                  <c:v>70.751578863816192</c:v>
                </c:pt>
                <c:pt idx="130">
                  <c:v>70.751578863816192</c:v>
                </c:pt>
                <c:pt idx="131">
                  <c:v>70.751578863816192</c:v>
                </c:pt>
                <c:pt idx="132">
                  <c:v>70.751578863816192</c:v>
                </c:pt>
                <c:pt idx="133">
                  <c:v>70.751578863816192</c:v>
                </c:pt>
                <c:pt idx="134">
                  <c:v>70.751578863816192</c:v>
                </c:pt>
                <c:pt idx="135">
                  <c:v>70.751578863816192</c:v>
                </c:pt>
                <c:pt idx="136">
                  <c:v>70.751578863816192</c:v>
                </c:pt>
                <c:pt idx="137">
                  <c:v>70.751578863816192</c:v>
                </c:pt>
                <c:pt idx="138">
                  <c:v>70.751578863816192</c:v>
                </c:pt>
                <c:pt idx="139">
                  <c:v>70.751578863816192</c:v>
                </c:pt>
                <c:pt idx="140">
                  <c:v>70.751578863816192</c:v>
                </c:pt>
                <c:pt idx="141">
                  <c:v>70.751578863816192</c:v>
                </c:pt>
                <c:pt idx="142">
                  <c:v>70.751578863816192</c:v>
                </c:pt>
                <c:pt idx="143">
                  <c:v>70.751578863816192</c:v>
                </c:pt>
                <c:pt idx="144">
                  <c:v>70.751578863816192</c:v>
                </c:pt>
                <c:pt idx="145">
                  <c:v>70.751578863816192</c:v>
                </c:pt>
                <c:pt idx="146">
                  <c:v>70.751578863816192</c:v>
                </c:pt>
                <c:pt idx="147">
                  <c:v>70.751578863816192</c:v>
                </c:pt>
                <c:pt idx="148">
                  <c:v>70.751578863816192</c:v>
                </c:pt>
                <c:pt idx="149">
                  <c:v>70.751578863816192</c:v>
                </c:pt>
                <c:pt idx="150">
                  <c:v>70.751578863816192</c:v>
                </c:pt>
                <c:pt idx="151">
                  <c:v>70.751578863816192</c:v>
                </c:pt>
                <c:pt idx="152">
                  <c:v>70.751578863816192</c:v>
                </c:pt>
                <c:pt idx="153">
                  <c:v>70.751578863816192</c:v>
                </c:pt>
                <c:pt idx="154">
                  <c:v>70.751578863816192</c:v>
                </c:pt>
                <c:pt idx="155">
                  <c:v>70.751578863816192</c:v>
                </c:pt>
                <c:pt idx="156">
                  <c:v>70.751578863816192</c:v>
                </c:pt>
                <c:pt idx="157">
                  <c:v>70.751578863816192</c:v>
                </c:pt>
                <c:pt idx="158">
                  <c:v>70.751578863816192</c:v>
                </c:pt>
                <c:pt idx="159">
                  <c:v>70.751578863816192</c:v>
                </c:pt>
                <c:pt idx="160">
                  <c:v>70.751578863816192</c:v>
                </c:pt>
                <c:pt idx="161">
                  <c:v>70.751578863816192</c:v>
                </c:pt>
                <c:pt idx="162">
                  <c:v>70.751578863816192</c:v>
                </c:pt>
                <c:pt idx="163">
                  <c:v>70.751578863816192</c:v>
                </c:pt>
                <c:pt idx="164">
                  <c:v>70.751578863816192</c:v>
                </c:pt>
                <c:pt idx="165">
                  <c:v>70.751578863816192</c:v>
                </c:pt>
                <c:pt idx="166">
                  <c:v>70.751578863816192</c:v>
                </c:pt>
                <c:pt idx="167">
                  <c:v>70.751578863816192</c:v>
                </c:pt>
                <c:pt idx="168">
                  <c:v>70.751578863816192</c:v>
                </c:pt>
                <c:pt idx="169">
                  <c:v>70.751578863816192</c:v>
                </c:pt>
                <c:pt idx="170">
                  <c:v>70.751578863816192</c:v>
                </c:pt>
                <c:pt idx="171">
                  <c:v>70.751578863816192</c:v>
                </c:pt>
                <c:pt idx="172">
                  <c:v>70.751578863816192</c:v>
                </c:pt>
                <c:pt idx="173">
                  <c:v>70.751578863816192</c:v>
                </c:pt>
                <c:pt idx="174">
                  <c:v>70.751578863816192</c:v>
                </c:pt>
                <c:pt idx="175">
                  <c:v>70.751578863816192</c:v>
                </c:pt>
                <c:pt idx="176">
                  <c:v>70.751578863816192</c:v>
                </c:pt>
                <c:pt idx="177">
                  <c:v>70.751578863816192</c:v>
                </c:pt>
                <c:pt idx="178">
                  <c:v>70.751578863816192</c:v>
                </c:pt>
                <c:pt idx="179">
                  <c:v>70.751578863816192</c:v>
                </c:pt>
                <c:pt idx="180">
                  <c:v>70.751578863816192</c:v>
                </c:pt>
                <c:pt idx="181">
                  <c:v>70.751578863816192</c:v>
                </c:pt>
                <c:pt idx="182">
                  <c:v>70.751578863816192</c:v>
                </c:pt>
                <c:pt idx="183">
                  <c:v>70.751578863816192</c:v>
                </c:pt>
                <c:pt idx="184">
                  <c:v>70.751578863816192</c:v>
                </c:pt>
                <c:pt idx="185">
                  <c:v>70.751578863816192</c:v>
                </c:pt>
                <c:pt idx="186">
                  <c:v>70.751578863816192</c:v>
                </c:pt>
                <c:pt idx="187">
                  <c:v>70.751578863816192</c:v>
                </c:pt>
                <c:pt idx="188">
                  <c:v>70.751578863816192</c:v>
                </c:pt>
                <c:pt idx="189">
                  <c:v>70.751578863816192</c:v>
                </c:pt>
                <c:pt idx="190">
                  <c:v>70.751578863816192</c:v>
                </c:pt>
                <c:pt idx="191">
                  <c:v>70.751578863816192</c:v>
                </c:pt>
                <c:pt idx="192">
                  <c:v>70.751578863816192</c:v>
                </c:pt>
                <c:pt idx="193">
                  <c:v>70.751578863816192</c:v>
                </c:pt>
                <c:pt idx="194">
                  <c:v>70.751578863816192</c:v>
                </c:pt>
                <c:pt idx="195">
                  <c:v>70.751578863816192</c:v>
                </c:pt>
                <c:pt idx="196">
                  <c:v>70.751578863816192</c:v>
                </c:pt>
                <c:pt idx="197">
                  <c:v>70.751578863816192</c:v>
                </c:pt>
                <c:pt idx="198">
                  <c:v>70.751578863816192</c:v>
                </c:pt>
                <c:pt idx="199">
                  <c:v>70.751578863816192</c:v>
                </c:pt>
                <c:pt idx="200">
                  <c:v>70.751578863816192</c:v>
                </c:pt>
                <c:pt idx="201">
                  <c:v>70.751578863816192</c:v>
                </c:pt>
                <c:pt idx="202">
                  <c:v>70.751578863816192</c:v>
                </c:pt>
                <c:pt idx="203">
                  <c:v>70.751578863816192</c:v>
                </c:pt>
                <c:pt idx="204">
                  <c:v>70.751578863816192</c:v>
                </c:pt>
                <c:pt idx="205">
                  <c:v>70.751578863816192</c:v>
                </c:pt>
                <c:pt idx="206">
                  <c:v>70.751578863816192</c:v>
                </c:pt>
                <c:pt idx="207">
                  <c:v>70.751578863816192</c:v>
                </c:pt>
                <c:pt idx="208">
                  <c:v>70.751578863816192</c:v>
                </c:pt>
                <c:pt idx="209">
                  <c:v>70.751578863816192</c:v>
                </c:pt>
                <c:pt idx="210">
                  <c:v>70.751578863816192</c:v>
                </c:pt>
                <c:pt idx="211">
                  <c:v>70.751578863816192</c:v>
                </c:pt>
                <c:pt idx="212">
                  <c:v>70.751578863816192</c:v>
                </c:pt>
                <c:pt idx="213">
                  <c:v>70.751578863816192</c:v>
                </c:pt>
                <c:pt idx="214">
                  <c:v>70.751578863816192</c:v>
                </c:pt>
                <c:pt idx="215">
                  <c:v>70.751578863816192</c:v>
                </c:pt>
                <c:pt idx="216">
                  <c:v>70.751578863816192</c:v>
                </c:pt>
                <c:pt idx="217">
                  <c:v>70.751578863816192</c:v>
                </c:pt>
                <c:pt idx="218">
                  <c:v>70.751578863816192</c:v>
                </c:pt>
                <c:pt idx="219">
                  <c:v>70.751578863816192</c:v>
                </c:pt>
                <c:pt idx="220">
                  <c:v>70.751578863816192</c:v>
                </c:pt>
                <c:pt idx="221">
                  <c:v>70.751578863816192</c:v>
                </c:pt>
                <c:pt idx="222">
                  <c:v>70.751578863816192</c:v>
                </c:pt>
                <c:pt idx="223">
                  <c:v>70.751578863816192</c:v>
                </c:pt>
                <c:pt idx="224">
                  <c:v>70.751578863816192</c:v>
                </c:pt>
                <c:pt idx="225">
                  <c:v>70.751578863816192</c:v>
                </c:pt>
                <c:pt idx="226">
                  <c:v>70.751578863816192</c:v>
                </c:pt>
                <c:pt idx="227">
                  <c:v>70.751578863816192</c:v>
                </c:pt>
                <c:pt idx="228">
                  <c:v>70.751578863816192</c:v>
                </c:pt>
                <c:pt idx="229">
                  <c:v>70.751578863816192</c:v>
                </c:pt>
                <c:pt idx="230">
                  <c:v>70.751578863816192</c:v>
                </c:pt>
                <c:pt idx="231">
                  <c:v>70.751578863816192</c:v>
                </c:pt>
                <c:pt idx="232">
                  <c:v>70.751578863816192</c:v>
                </c:pt>
                <c:pt idx="233">
                  <c:v>70.751578863816192</c:v>
                </c:pt>
                <c:pt idx="234">
                  <c:v>70.751578863816192</c:v>
                </c:pt>
                <c:pt idx="235">
                  <c:v>70.751578863816192</c:v>
                </c:pt>
                <c:pt idx="236">
                  <c:v>70.751578863816192</c:v>
                </c:pt>
                <c:pt idx="237">
                  <c:v>70.751578863816192</c:v>
                </c:pt>
                <c:pt idx="238">
                  <c:v>70.751578863816192</c:v>
                </c:pt>
                <c:pt idx="239">
                  <c:v>70.751578863816192</c:v>
                </c:pt>
                <c:pt idx="240">
                  <c:v>70.751578863816192</c:v>
                </c:pt>
                <c:pt idx="241">
                  <c:v>70.751578863816192</c:v>
                </c:pt>
                <c:pt idx="242">
                  <c:v>70.751578863816192</c:v>
                </c:pt>
                <c:pt idx="243">
                  <c:v>70.751578863816192</c:v>
                </c:pt>
                <c:pt idx="244">
                  <c:v>70.751578863816192</c:v>
                </c:pt>
                <c:pt idx="245">
                  <c:v>70.751578863816192</c:v>
                </c:pt>
                <c:pt idx="246">
                  <c:v>70.751578863816192</c:v>
                </c:pt>
                <c:pt idx="247">
                  <c:v>70.751578863816192</c:v>
                </c:pt>
                <c:pt idx="248">
                  <c:v>70.751578863816192</c:v>
                </c:pt>
                <c:pt idx="249">
                  <c:v>70.751578863816192</c:v>
                </c:pt>
                <c:pt idx="250">
                  <c:v>70.751578863816192</c:v>
                </c:pt>
                <c:pt idx="251">
                  <c:v>70.751578863816192</c:v>
                </c:pt>
                <c:pt idx="252">
                  <c:v>70.751578863816192</c:v>
                </c:pt>
                <c:pt idx="253">
                  <c:v>70.751578863816192</c:v>
                </c:pt>
                <c:pt idx="254">
                  <c:v>70.751578863816192</c:v>
                </c:pt>
                <c:pt idx="255">
                  <c:v>70.751578863816192</c:v>
                </c:pt>
                <c:pt idx="256">
                  <c:v>70.751578863816192</c:v>
                </c:pt>
                <c:pt idx="257">
                  <c:v>70.751578863816192</c:v>
                </c:pt>
                <c:pt idx="258">
                  <c:v>70.751578863816192</c:v>
                </c:pt>
                <c:pt idx="259">
                  <c:v>70.751578863816192</c:v>
                </c:pt>
                <c:pt idx="260">
                  <c:v>70.751578863816192</c:v>
                </c:pt>
                <c:pt idx="261">
                  <c:v>70.751578863816192</c:v>
                </c:pt>
                <c:pt idx="262">
                  <c:v>70.751578863816192</c:v>
                </c:pt>
                <c:pt idx="263">
                  <c:v>70.751578863816192</c:v>
                </c:pt>
                <c:pt idx="264">
                  <c:v>70.751578863816192</c:v>
                </c:pt>
                <c:pt idx="265">
                  <c:v>70.751578863816192</c:v>
                </c:pt>
                <c:pt idx="266">
                  <c:v>70.751578863816192</c:v>
                </c:pt>
                <c:pt idx="267">
                  <c:v>70.751578863816192</c:v>
                </c:pt>
                <c:pt idx="268">
                  <c:v>70.751578863816192</c:v>
                </c:pt>
                <c:pt idx="269">
                  <c:v>70.751578863816192</c:v>
                </c:pt>
                <c:pt idx="270">
                  <c:v>70.751578863816192</c:v>
                </c:pt>
                <c:pt idx="271">
                  <c:v>70.751578863816192</c:v>
                </c:pt>
                <c:pt idx="272">
                  <c:v>70.751578863816192</c:v>
                </c:pt>
                <c:pt idx="273">
                  <c:v>70.751578863816192</c:v>
                </c:pt>
                <c:pt idx="274">
                  <c:v>70.751578863816192</c:v>
                </c:pt>
                <c:pt idx="275">
                  <c:v>70.751578863816192</c:v>
                </c:pt>
                <c:pt idx="276">
                  <c:v>70.751578863816192</c:v>
                </c:pt>
                <c:pt idx="277">
                  <c:v>70.751578863816192</c:v>
                </c:pt>
                <c:pt idx="278">
                  <c:v>70.751578863816192</c:v>
                </c:pt>
                <c:pt idx="279">
                  <c:v>70.751578863816192</c:v>
                </c:pt>
                <c:pt idx="280">
                  <c:v>70.751578863816192</c:v>
                </c:pt>
                <c:pt idx="281">
                  <c:v>70.751578863816192</c:v>
                </c:pt>
                <c:pt idx="282">
                  <c:v>70.751578863816192</c:v>
                </c:pt>
                <c:pt idx="283">
                  <c:v>70.751578863816192</c:v>
                </c:pt>
                <c:pt idx="284">
                  <c:v>70.751578863816192</c:v>
                </c:pt>
                <c:pt idx="285">
                  <c:v>70.751578863816192</c:v>
                </c:pt>
                <c:pt idx="286">
                  <c:v>70.751578863816192</c:v>
                </c:pt>
                <c:pt idx="287">
                  <c:v>70.751578863816192</c:v>
                </c:pt>
                <c:pt idx="288">
                  <c:v>70.751578863816192</c:v>
                </c:pt>
                <c:pt idx="289">
                  <c:v>70.751578863816192</c:v>
                </c:pt>
                <c:pt idx="290">
                  <c:v>70.751578863816192</c:v>
                </c:pt>
                <c:pt idx="291">
                  <c:v>70.751578863816192</c:v>
                </c:pt>
                <c:pt idx="292">
                  <c:v>70.751578863816192</c:v>
                </c:pt>
                <c:pt idx="293">
                  <c:v>70.751578863816192</c:v>
                </c:pt>
                <c:pt idx="294">
                  <c:v>70.751578863816192</c:v>
                </c:pt>
                <c:pt idx="295">
                  <c:v>70.751578863816192</c:v>
                </c:pt>
                <c:pt idx="296">
                  <c:v>70.751578863816192</c:v>
                </c:pt>
                <c:pt idx="297">
                  <c:v>70.751578863816192</c:v>
                </c:pt>
                <c:pt idx="298">
                  <c:v>70.751578863816192</c:v>
                </c:pt>
                <c:pt idx="299">
                  <c:v>70.751578863816192</c:v>
                </c:pt>
                <c:pt idx="300">
                  <c:v>70.751578863816192</c:v>
                </c:pt>
                <c:pt idx="301">
                  <c:v>70.751578863816192</c:v>
                </c:pt>
                <c:pt idx="302">
                  <c:v>70.751578863816192</c:v>
                </c:pt>
                <c:pt idx="303">
                  <c:v>70.751578863816192</c:v>
                </c:pt>
                <c:pt idx="304">
                  <c:v>70.751578863816192</c:v>
                </c:pt>
                <c:pt idx="305">
                  <c:v>70.751578863816192</c:v>
                </c:pt>
                <c:pt idx="306">
                  <c:v>70.751578863816192</c:v>
                </c:pt>
                <c:pt idx="307">
                  <c:v>70.751578863816192</c:v>
                </c:pt>
                <c:pt idx="308">
                  <c:v>70.751578863816192</c:v>
                </c:pt>
                <c:pt idx="309">
                  <c:v>70.751578863816192</c:v>
                </c:pt>
                <c:pt idx="310">
                  <c:v>70.751578863816192</c:v>
                </c:pt>
                <c:pt idx="311">
                  <c:v>70.751578863816192</c:v>
                </c:pt>
                <c:pt idx="312">
                  <c:v>70.751578863816192</c:v>
                </c:pt>
                <c:pt idx="313">
                  <c:v>70.751578863816192</c:v>
                </c:pt>
                <c:pt idx="314">
                  <c:v>70.751578863816192</c:v>
                </c:pt>
                <c:pt idx="315">
                  <c:v>70.751578863816192</c:v>
                </c:pt>
                <c:pt idx="316">
                  <c:v>70.751578863816192</c:v>
                </c:pt>
                <c:pt idx="317">
                  <c:v>70.751578863816192</c:v>
                </c:pt>
                <c:pt idx="318">
                  <c:v>70.751578863816192</c:v>
                </c:pt>
                <c:pt idx="319">
                  <c:v>70.751578863816192</c:v>
                </c:pt>
                <c:pt idx="320">
                  <c:v>70.751578863816192</c:v>
                </c:pt>
                <c:pt idx="321">
                  <c:v>70.751578863816192</c:v>
                </c:pt>
                <c:pt idx="322">
                  <c:v>70.751578863816192</c:v>
                </c:pt>
                <c:pt idx="323">
                  <c:v>70.751578863816192</c:v>
                </c:pt>
                <c:pt idx="324">
                  <c:v>70.751578863816192</c:v>
                </c:pt>
                <c:pt idx="325">
                  <c:v>70.751578863816192</c:v>
                </c:pt>
                <c:pt idx="326">
                  <c:v>70.751578863816192</c:v>
                </c:pt>
                <c:pt idx="327">
                  <c:v>70.751578863816192</c:v>
                </c:pt>
                <c:pt idx="328">
                  <c:v>70.751578863816192</c:v>
                </c:pt>
                <c:pt idx="329">
                  <c:v>70.751578863816192</c:v>
                </c:pt>
                <c:pt idx="330">
                  <c:v>70.751578863816192</c:v>
                </c:pt>
                <c:pt idx="331">
                  <c:v>70.751578863816192</c:v>
                </c:pt>
                <c:pt idx="332">
                  <c:v>70.751578863816192</c:v>
                </c:pt>
                <c:pt idx="333">
                  <c:v>70.751578863816192</c:v>
                </c:pt>
                <c:pt idx="334">
                  <c:v>70.751578863816192</c:v>
                </c:pt>
                <c:pt idx="335">
                  <c:v>70.751578863816192</c:v>
                </c:pt>
                <c:pt idx="336">
                  <c:v>70.751578863816192</c:v>
                </c:pt>
                <c:pt idx="337">
                  <c:v>70.751578863816192</c:v>
                </c:pt>
                <c:pt idx="338">
                  <c:v>70.751578863816192</c:v>
                </c:pt>
                <c:pt idx="339">
                  <c:v>70.751578863816192</c:v>
                </c:pt>
                <c:pt idx="340">
                  <c:v>70.751578863816192</c:v>
                </c:pt>
                <c:pt idx="341">
                  <c:v>70.751578863816192</c:v>
                </c:pt>
                <c:pt idx="342">
                  <c:v>70.751578863816192</c:v>
                </c:pt>
                <c:pt idx="343">
                  <c:v>70.751578863816192</c:v>
                </c:pt>
                <c:pt idx="344">
                  <c:v>70.751578863816192</c:v>
                </c:pt>
                <c:pt idx="345">
                  <c:v>70.751578863816192</c:v>
                </c:pt>
                <c:pt idx="346">
                  <c:v>70.751578863816192</c:v>
                </c:pt>
                <c:pt idx="347">
                  <c:v>70.751578863816192</c:v>
                </c:pt>
                <c:pt idx="348">
                  <c:v>70.751578863816192</c:v>
                </c:pt>
                <c:pt idx="349">
                  <c:v>70.751578863816192</c:v>
                </c:pt>
                <c:pt idx="350">
                  <c:v>70.751578863816192</c:v>
                </c:pt>
                <c:pt idx="351">
                  <c:v>70.751578863816192</c:v>
                </c:pt>
                <c:pt idx="352">
                  <c:v>70.751578863816192</c:v>
                </c:pt>
                <c:pt idx="353">
                  <c:v>70.751578863816192</c:v>
                </c:pt>
                <c:pt idx="354">
                  <c:v>70.751578863816192</c:v>
                </c:pt>
                <c:pt idx="355">
                  <c:v>70.751578863816192</c:v>
                </c:pt>
                <c:pt idx="356">
                  <c:v>70.751578863816192</c:v>
                </c:pt>
                <c:pt idx="357">
                  <c:v>70.751578863816192</c:v>
                </c:pt>
                <c:pt idx="358">
                  <c:v>70.751578863816192</c:v>
                </c:pt>
                <c:pt idx="359">
                  <c:v>70.751578863816192</c:v>
                </c:pt>
                <c:pt idx="360">
                  <c:v>70.751578863816192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AAC-4FF9-B950-4C852BE30FF8}"/>
            </c:ext>
          </c:extLst>
        </c:ser>
        <c:ser>
          <c:idx val="9"/>
          <c:order val="9"/>
          <c:tx>
            <c:v>Flow 1 for moved CZ</c:v>
          </c:tx>
          <c:spPr>
            <a:ln w="25400">
              <a:solidFill>
                <a:schemeClr val="accent2">
                  <a:lumMod val="60000"/>
                  <a:lumOff val="40000"/>
                </a:schemeClr>
              </a:solidFill>
              <a:headEnd type="oval" w="lg" len="lg"/>
              <a:tailEnd type="stealth" w="lg" len="lg"/>
            </a:ln>
          </c:spPr>
          <c:marker>
            <c:symbol val="diamond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  <a:tailEnd type="none" w="lg" len="lg"/>
              </a:ln>
            </c:spPr>
          </c:marker>
          <c:xVal>
            <c:numRef>
              <c:f>'θ ϵ (0,90)'!$AR$26:$AR$237</c:f>
              <c:numCache>
                <c:formatCode>General</c:formatCode>
                <c:ptCount val="212"/>
                <c:pt idx="0">
                  <c:v>859.69424691636311</c:v>
                </c:pt>
                <c:pt idx="1">
                  <c:v>858.69424691636311</c:v>
                </c:pt>
                <c:pt idx="2">
                  <c:v>857.69424691636311</c:v>
                </c:pt>
                <c:pt idx="3">
                  <c:v>856.69424691636311</c:v>
                </c:pt>
                <c:pt idx="4">
                  <c:v>855.69424691636311</c:v>
                </c:pt>
                <c:pt idx="5">
                  <c:v>854.69424691636311</c:v>
                </c:pt>
                <c:pt idx="6">
                  <c:v>853.69424691636311</c:v>
                </c:pt>
                <c:pt idx="7">
                  <c:v>852.69424691636311</c:v>
                </c:pt>
                <c:pt idx="8">
                  <c:v>851.69424691636311</c:v>
                </c:pt>
                <c:pt idx="9">
                  <c:v>850.69424691636311</c:v>
                </c:pt>
                <c:pt idx="10">
                  <c:v>849.69424691636311</c:v>
                </c:pt>
                <c:pt idx="11">
                  <c:v>848.69424691636311</c:v>
                </c:pt>
                <c:pt idx="12">
                  <c:v>847.69424691636311</c:v>
                </c:pt>
                <c:pt idx="13">
                  <c:v>846.69424691636311</c:v>
                </c:pt>
                <c:pt idx="14">
                  <c:v>845.69424691636311</c:v>
                </c:pt>
                <c:pt idx="15">
                  <c:v>844.69424691636311</c:v>
                </c:pt>
                <c:pt idx="16">
                  <c:v>843.69424691636311</c:v>
                </c:pt>
                <c:pt idx="17">
                  <c:v>842.69424691636311</c:v>
                </c:pt>
                <c:pt idx="18">
                  <c:v>841.69424691636311</c:v>
                </c:pt>
                <c:pt idx="19">
                  <c:v>840.69424691636311</c:v>
                </c:pt>
                <c:pt idx="20">
                  <c:v>839.69424691636311</c:v>
                </c:pt>
                <c:pt idx="21">
                  <c:v>838.69424691636311</c:v>
                </c:pt>
                <c:pt idx="22">
                  <c:v>837.69424691636311</c:v>
                </c:pt>
                <c:pt idx="23">
                  <c:v>836.69424691636311</c:v>
                </c:pt>
                <c:pt idx="24">
                  <c:v>835.69424691636311</c:v>
                </c:pt>
                <c:pt idx="25">
                  <c:v>834.69424691636311</c:v>
                </c:pt>
                <c:pt idx="26">
                  <c:v>833.69424691636311</c:v>
                </c:pt>
                <c:pt idx="27">
                  <c:v>832.69424691636311</c:v>
                </c:pt>
                <c:pt idx="28">
                  <c:v>831.69424691636311</c:v>
                </c:pt>
                <c:pt idx="29">
                  <c:v>830.69424691636311</c:v>
                </c:pt>
                <c:pt idx="30">
                  <c:v>829.69424691636311</c:v>
                </c:pt>
                <c:pt idx="31">
                  <c:v>828.69424691636311</c:v>
                </c:pt>
                <c:pt idx="32">
                  <c:v>827.69424691636311</c:v>
                </c:pt>
                <c:pt idx="33">
                  <c:v>826.69424691636311</c:v>
                </c:pt>
                <c:pt idx="34">
                  <c:v>825.69424691636311</c:v>
                </c:pt>
                <c:pt idx="35">
                  <c:v>824.69424691636311</c:v>
                </c:pt>
                <c:pt idx="36">
                  <c:v>823.69424691636311</c:v>
                </c:pt>
                <c:pt idx="37">
                  <c:v>822.69424691636311</c:v>
                </c:pt>
                <c:pt idx="38">
                  <c:v>821.69424691636311</c:v>
                </c:pt>
                <c:pt idx="39">
                  <c:v>820.69424691636311</c:v>
                </c:pt>
                <c:pt idx="40">
                  <c:v>819.69424691636311</c:v>
                </c:pt>
                <c:pt idx="41">
                  <c:v>818.69424691636311</c:v>
                </c:pt>
                <c:pt idx="42">
                  <c:v>817.69424691636311</c:v>
                </c:pt>
                <c:pt idx="43">
                  <c:v>816.69424691636311</c:v>
                </c:pt>
                <c:pt idx="44">
                  <c:v>815.69424691636311</c:v>
                </c:pt>
                <c:pt idx="45">
                  <c:v>814.69424691636311</c:v>
                </c:pt>
                <c:pt idx="46">
                  <c:v>813.69424691636311</c:v>
                </c:pt>
                <c:pt idx="47">
                  <c:v>812.69424691636311</c:v>
                </c:pt>
                <c:pt idx="48">
                  <c:v>811.69424691636311</c:v>
                </c:pt>
                <c:pt idx="49">
                  <c:v>810.69424691636311</c:v>
                </c:pt>
                <c:pt idx="50">
                  <c:v>809.69424691636311</c:v>
                </c:pt>
                <c:pt idx="51">
                  <c:v>808.69424691636311</c:v>
                </c:pt>
                <c:pt idx="52">
                  <c:v>807.69424691636311</c:v>
                </c:pt>
                <c:pt idx="53">
                  <c:v>806.69424691636311</c:v>
                </c:pt>
                <c:pt idx="54">
                  <c:v>805.69424691636311</c:v>
                </c:pt>
                <c:pt idx="55">
                  <c:v>804.69424691636311</c:v>
                </c:pt>
                <c:pt idx="56">
                  <c:v>803.69424691636311</c:v>
                </c:pt>
                <c:pt idx="57">
                  <c:v>802.69424691636311</c:v>
                </c:pt>
                <c:pt idx="58">
                  <c:v>801.69424691636311</c:v>
                </c:pt>
                <c:pt idx="59">
                  <c:v>800.69424691636311</c:v>
                </c:pt>
                <c:pt idx="60">
                  <c:v>799.69424691636311</c:v>
                </c:pt>
                <c:pt idx="61">
                  <c:v>798.69424691636311</c:v>
                </c:pt>
                <c:pt idx="62">
                  <c:v>797.69424691636311</c:v>
                </c:pt>
                <c:pt idx="63">
                  <c:v>796.69424691636311</c:v>
                </c:pt>
                <c:pt idx="64">
                  <c:v>795.69424691636311</c:v>
                </c:pt>
                <c:pt idx="65">
                  <c:v>794.69424691636311</c:v>
                </c:pt>
                <c:pt idx="66">
                  <c:v>793.69424691636311</c:v>
                </c:pt>
                <c:pt idx="67">
                  <c:v>792.69424691636311</c:v>
                </c:pt>
                <c:pt idx="68">
                  <c:v>791.69424691636311</c:v>
                </c:pt>
                <c:pt idx="69">
                  <c:v>790.69424691636311</c:v>
                </c:pt>
                <c:pt idx="70">
                  <c:v>789.69424691636311</c:v>
                </c:pt>
                <c:pt idx="71">
                  <c:v>788.69424691636311</c:v>
                </c:pt>
                <c:pt idx="72">
                  <c:v>787.69424691636311</c:v>
                </c:pt>
                <c:pt idx="73">
                  <c:v>786.69424691636311</c:v>
                </c:pt>
                <c:pt idx="74">
                  <c:v>785.69424691636311</c:v>
                </c:pt>
                <c:pt idx="75">
                  <c:v>784.69424691636311</c:v>
                </c:pt>
                <c:pt idx="76">
                  <c:v>783.69424691636311</c:v>
                </c:pt>
                <c:pt idx="77">
                  <c:v>782.69424691636311</c:v>
                </c:pt>
                <c:pt idx="78">
                  <c:v>781.69424691636311</c:v>
                </c:pt>
                <c:pt idx="79">
                  <c:v>780.69424691636311</c:v>
                </c:pt>
                <c:pt idx="80">
                  <c:v>779.69424691636311</c:v>
                </c:pt>
                <c:pt idx="81">
                  <c:v>778.69424691636311</c:v>
                </c:pt>
                <c:pt idx="82">
                  <c:v>777.69424691636311</c:v>
                </c:pt>
                <c:pt idx="83">
                  <c:v>776.69424691636311</c:v>
                </c:pt>
                <c:pt idx="84">
                  <c:v>775.69424691636311</c:v>
                </c:pt>
                <c:pt idx="85">
                  <c:v>774.69424691636311</c:v>
                </c:pt>
                <c:pt idx="86">
                  <c:v>773.69424691636311</c:v>
                </c:pt>
                <c:pt idx="87">
                  <c:v>772.69424691636311</c:v>
                </c:pt>
                <c:pt idx="88">
                  <c:v>771.69424691636311</c:v>
                </c:pt>
                <c:pt idx="89">
                  <c:v>770.69424691636311</c:v>
                </c:pt>
                <c:pt idx="90">
                  <c:v>769.69424691636311</c:v>
                </c:pt>
                <c:pt idx="91">
                  <c:v>768.69424691636311</c:v>
                </c:pt>
                <c:pt idx="92">
                  <c:v>767.69424691636311</c:v>
                </c:pt>
                <c:pt idx="93">
                  <c:v>766.69424691636311</c:v>
                </c:pt>
                <c:pt idx="94">
                  <c:v>765.69424691636311</c:v>
                </c:pt>
                <c:pt idx="95">
                  <c:v>764.69424691636311</c:v>
                </c:pt>
                <c:pt idx="96">
                  <c:v>763.69424691636311</c:v>
                </c:pt>
                <c:pt idx="97">
                  <c:v>762.69424691636311</c:v>
                </c:pt>
                <c:pt idx="98">
                  <c:v>761.69424691636311</c:v>
                </c:pt>
                <c:pt idx="99">
                  <c:v>760.69424691636311</c:v>
                </c:pt>
                <c:pt idx="100">
                  <c:v>759.69424691636311</c:v>
                </c:pt>
                <c:pt idx="101">
                  <c:v>758.69424691636311</c:v>
                </c:pt>
                <c:pt idx="102">
                  <c:v>757.69424691636311</c:v>
                </c:pt>
                <c:pt idx="103">
                  <c:v>756.69424691636311</c:v>
                </c:pt>
                <c:pt idx="104">
                  <c:v>755.69424691636311</c:v>
                </c:pt>
                <c:pt idx="105">
                  <c:v>754.69424691636311</c:v>
                </c:pt>
                <c:pt idx="106">
                  <c:v>753.69424691636311</c:v>
                </c:pt>
                <c:pt idx="107">
                  <c:v>752.69424691636311</c:v>
                </c:pt>
                <c:pt idx="108">
                  <c:v>751.69424691636311</c:v>
                </c:pt>
                <c:pt idx="109">
                  <c:v>750.69424691636311</c:v>
                </c:pt>
                <c:pt idx="110">
                  <c:v>749.69424691636311</c:v>
                </c:pt>
                <c:pt idx="111">
                  <c:v>748.69424691636311</c:v>
                </c:pt>
                <c:pt idx="112">
                  <c:v>747.69424691636311</c:v>
                </c:pt>
                <c:pt idx="113">
                  <c:v>746.69424691636311</c:v>
                </c:pt>
                <c:pt idx="114">
                  <c:v>745.69424691636311</c:v>
                </c:pt>
                <c:pt idx="115">
                  <c:v>744.69424691636311</c:v>
                </c:pt>
                <c:pt idx="116">
                  <c:v>743.69424691636311</c:v>
                </c:pt>
                <c:pt idx="117">
                  <c:v>742.69424691636311</c:v>
                </c:pt>
                <c:pt idx="118">
                  <c:v>741.69424691636311</c:v>
                </c:pt>
                <c:pt idx="119">
                  <c:v>740.69424691636311</c:v>
                </c:pt>
                <c:pt idx="120">
                  <c:v>739.69424691636311</c:v>
                </c:pt>
                <c:pt idx="121">
                  <c:v>738.69424691636311</c:v>
                </c:pt>
                <c:pt idx="122">
                  <c:v>737.69424691636311</c:v>
                </c:pt>
                <c:pt idx="123">
                  <c:v>736.69424691636311</c:v>
                </c:pt>
                <c:pt idx="124">
                  <c:v>735.69424691636311</c:v>
                </c:pt>
                <c:pt idx="125">
                  <c:v>734.69424691636311</c:v>
                </c:pt>
                <c:pt idx="126">
                  <c:v>733.69424691636311</c:v>
                </c:pt>
                <c:pt idx="127">
                  <c:v>732.69424691636311</c:v>
                </c:pt>
                <c:pt idx="128">
                  <c:v>731.69424691636311</c:v>
                </c:pt>
                <c:pt idx="129">
                  <c:v>730.69424691636311</c:v>
                </c:pt>
                <c:pt idx="130">
                  <c:v>729.69424691636311</c:v>
                </c:pt>
                <c:pt idx="131">
                  <c:v>728.69424691636311</c:v>
                </c:pt>
                <c:pt idx="132">
                  <c:v>727.69424691636311</c:v>
                </c:pt>
                <c:pt idx="133">
                  <c:v>726.69424691636311</c:v>
                </c:pt>
                <c:pt idx="134">
                  <c:v>725.69424691636311</c:v>
                </c:pt>
                <c:pt idx="135">
                  <c:v>724.69424691636311</c:v>
                </c:pt>
                <c:pt idx="136">
                  <c:v>723.69424691636311</c:v>
                </c:pt>
                <c:pt idx="137">
                  <c:v>722.69424691636311</c:v>
                </c:pt>
                <c:pt idx="138">
                  <c:v>721.69424691636311</c:v>
                </c:pt>
                <c:pt idx="139">
                  <c:v>720.69424691636311</c:v>
                </c:pt>
                <c:pt idx="140">
                  <c:v>719.69424691636311</c:v>
                </c:pt>
                <c:pt idx="141">
                  <c:v>718.69424691636311</c:v>
                </c:pt>
                <c:pt idx="142">
                  <c:v>717.69424691636311</c:v>
                </c:pt>
                <c:pt idx="143">
                  <c:v>716.69424691636311</c:v>
                </c:pt>
                <c:pt idx="144">
                  <c:v>715.69424691636311</c:v>
                </c:pt>
                <c:pt idx="145">
                  <c:v>714.69424691636311</c:v>
                </c:pt>
                <c:pt idx="146">
                  <c:v>713.69424691636311</c:v>
                </c:pt>
                <c:pt idx="147">
                  <c:v>712.69424691636311</c:v>
                </c:pt>
                <c:pt idx="148">
                  <c:v>711.69424691636311</c:v>
                </c:pt>
                <c:pt idx="149">
                  <c:v>710.69424691636311</c:v>
                </c:pt>
                <c:pt idx="150">
                  <c:v>709.69424691636311</c:v>
                </c:pt>
                <c:pt idx="151">
                  <c:v>708.69424691636311</c:v>
                </c:pt>
                <c:pt idx="152">
                  <c:v>707.69424691636311</c:v>
                </c:pt>
                <c:pt idx="153">
                  <c:v>706.69424691636311</c:v>
                </c:pt>
                <c:pt idx="154">
                  <c:v>705.69424691636311</c:v>
                </c:pt>
                <c:pt idx="155">
                  <c:v>704.69424691636311</c:v>
                </c:pt>
                <c:pt idx="156">
                  <c:v>703.69424691636311</c:v>
                </c:pt>
                <c:pt idx="157">
                  <c:v>702.69424691636311</c:v>
                </c:pt>
                <c:pt idx="158">
                  <c:v>701.69424691636311</c:v>
                </c:pt>
                <c:pt idx="159">
                  <c:v>700.69424691636311</c:v>
                </c:pt>
                <c:pt idx="160">
                  <c:v>699.69424691636311</c:v>
                </c:pt>
                <c:pt idx="161">
                  <c:v>698.69424691636311</c:v>
                </c:pt>
                <c:pt idx="162">
                  <c:v>697.69424691636311</c:v>
                </c:pt>
                <c:pt idx="163">
                  <c:v>696.69424691636311</c:v>
                </c:pt>
                <c:pt idx="164">
                  <c:v>695.69424691636311</c:v>
                </c:pt>
                <c:pt idx="165">
                  <c:v>694.69424691636311</c:v>
                </c:pt>
                <c:pt idx="166">
                  <c:v>693.69424691636311</c:v>
                </c:pt>
                <c:pt idx="167">
                  <c:v>692.69424691636311</c:v>
                </c:pt>
                <c:pt idx="168">
                  <c:v>691.69424691636311</c:v>
                </c:pt>
                <c:pt idx="169">
                  <c:v>690.69424691636311</c:v>
                </c:pt>
                <c:pt idx="170">
                  <c:v>689.69424691636311</c:v>
                </c:pt>
                <c:pt idx="171">
                  <c:v>688.69424691636311</c:v>
                </c:pt>
                <c:pt idx="172">
                  <c:v>687.69424691636311</c:v>
                </c:pt>
                <c:pt idx="173">
                  <c:v>686.69424691636311</c:v>
                </c:pt>
                <c:pt idx="174">
                  <c:v>685.69424691636311</c:v>
                </c:pt>
                <c:pt idx="175">
                  <c:v>684.69424691636311</c:v>
                </c:pt>
                <c:pt idx="176">
                  <c:v>683.69424691636311</c:v>
                </c:pt>
                <c:pt idx="177">
                  <c:v>682.69424691636311</c:v>
                </c:pt>
                <c:pt idx="178">
                  <c:v>681.69424691636311</c:v>
                </c:pt>
                <c:pt idx="179">
                  <c:v>680.69424691636311</c:v>
                </c:pt>
                <c:pt idx="180">
                  <c:v>679.69424691636311</c:v>
                </c:pt>
                <c:pt idx="181">
                  <c:v>678.69424691636311</c:v>
                </c:pt>
                <c:pt idx="182">
                  <c:v>677.69424691636311</c:v>
                </c:pt>
                <c:pt idx="183">
                  <c:v>676.69424691636311</c:v>
                </c:pt>
                <c:pt idx="184">
                  <c:v>675.69424691636311</c:v>
                </c:pt>
                <c:pt idx="185">
                  <c:v>674.69424691636311</c:v>
                </c:pt>
                <c:pt idx="186">
                  <c:v>673.69424691636311</c:v>
                </c:pt>
                <c:pt idx="187">
                  <c:v>672.69424691636311</c:v>
                </c:pt>
                <c:pt idx="188">
                  <c:v>671.69424691636311</c:v>
                </c:pt>
                <c:pt idx="189">
                  <c:v>670.69424691636311</c:v>
                </c:pt>
                <c:pt idx="190">
                  <c:v>669.69424691636311</c:v>
                </c:pt>
                <c:pt idx="191">
                  <c:v>668.69424691636311</c:v>
                </c:pt>
                <c:pt idx="192">
                  <c:v>667.69424691636311</c:v>
                </c:pt>
                <c:pt idx="193">
                  <c:v>666.69424691636311</c:v>
                </c:pt>
                <c:pt idx="194">
                  <c:v>665.69424691636311</c:v>
                </c:pt>
                <c:pt idx="195">
                  <c:v>664.69424691636311</c:v>
                </c:pt>
                <c:pt idx="196">
                  <c:v>663.69424691636311</c:v>
                </c:pt>
                <c:pt idx="197">
                  <c:v>662.69424691636311</c:v>
                </c:pt>
                <c:pt idx="198">
                  <c:v>661.69424691636311</c:v>
                </c:pt>
                <c:pt idx="199">
                  <c:v>660.69424691636311</c:v>
                </c:pt>
                <c:pt idx="200">
                  <c:v>659.69424691636311</c:v>
                </c:pt>
                <c:pt idx="201">
                  <c:v>658.69424691636311</c:v>
                </c:pt>
                <c:pt idx="202">
                  <c:v>657.69424691636311</c:v>
                </c:pt>
                <c:pt idx="203">
                  <c:v>656.69424691636311</c:v>
                </c:pt>
                <c:pt idx="204">
                  <c:v>655.69424691636311</c:v>
                </c:pt>
                <c:pt idx="205">
                  <c:v>654.69424691636311</c:v>
                </c:pt>
                <c:pt idx="206">
                  <c:v>653.69424691636311</c:v>
                </c:pt>
                <c:pt idx="207">
                  <c:v>652.69424691636311</c:v>
                </c:pt>
                <c:pt idx="208">
                  <c:v>651.69424691636311</c:v>
                </c:pt>
                <c:pt idx="209">
                  <c:v>650.69424691636311</c:v>
                </c:pt>
                <c:pt idx="210">
                  <c:v>649.69424691636311</c:v>
                </c:pt>
                <c:pt idx="211">
                  <c:v>648.69424691636311</c:v>
                </c:pt>
              </c:numCache>
            </c:numRef>
          </c:xVal>
          <c:yVal>
            <c:numRef>
              <c:f>'θ ϵ (0,90)'!$AQ$26:$AQ$237</c:f>
              <c:numCache>
                <c:formatCode>General</c:formatCode>
                <c:ptCount val="212"/>
                <c:pt idx="0">
                  <c:v>79.744254879947889</c:v>
                </c:pt>
                <c:pt idx="1">
                  <c:v>79.56792789923945</c:v>
                </c:pt>
                <c:pt idx="2">
                  <c:v>79.391600918530983</c:v>
                </c:pt>
                <c:pt idx="3">
                  <c:v>79.215273937822516</c:v>
                </c:pt>
                <c:pt idx="4">
                  <c:v>79.038946957114049</c:v>
                </c:pt>
                <c:pt idx="5">
                  <c:v>78.862619976405583</c:v>
                </c:pt>
                <c:pt idx="6">
                  <c:v>78.686292995697116</c:v>
                </c:pt>
                <c:pt idx="7">
                  <c:v>78.509966014988649</c:v>
                </c:pt>
                <c:pt idx="8">
                  <c:v>78.333639034280182</c:v>
                </c:pt>
                <c:pt idx="9">
                  <c:v>78.157312053571715</c:v>
                </c:pt>
                <c:pt idx="10">
                  <c:v>77.980985072863248</c:v>
                </c:pt>
                <c:pt idx="11">
                  <c:v>77.804658092154781</c:v>
                </c:pt>
                <c:pt idx="12">
                  <c:v>77.628331111446315</c:v>
                </c:pt>
                <c:pt idx="13">
                  <c:v>77.452004130737848</c:v>
                </c:pt>
                <c:pt idx="14">
                  <c:v>77.275677150029381</c:v>
                </c:pt>
                <c:pt idx="15">
                  <c:v>77.099350169320914</c:v>
                </c:pt>
                <c:pt idx="16">
                  <c:v>76.923023188612476</c:v>
                </c:pt>
                <c:pt idx="17">
                  <c:v>76.746696207904009</c:v>
                </c:pt>
                <c:pt idx="18">
                  <c:v>76.570369227195542</c:v>
                </c:pt>
                <c:pt idx="19">
                  <c:v>76.394042246487075</c:v>
                </c:pt>
                <c:pt idx="20">
                  <c:v>76.217715265778608</c:v>
                </c:pt>
                <c:pt idx="21">
                  <c:v>76.041388285070141</c:v>
                </c:pt>
                <c:pt idx="22">
                  <c:v>75.865061304361674</c:v>
                </c:pt>
                <c:pt idx="23">
                  <c:v>75.688734323653208</c:v>
                </c:pt>
                <c:pt idx="24">
                  <c:v>75.512407342944741</c:v>
                </c:pt>
                <c:pt idx="25">
                  <c:v>75.336080362236274</c:v>
                </c:pt>
                <c:pt idx="26">
                  <c:v>75.159753381527807</c:v>
                </c:pt>
                <c:pt idx="27">
                  <c:v>74.98342640081934</c:v>
                </c:pt>
                <c:pt idx="28">
                  <c:v>74.807099420110873</c:v>
                </c:pt>
                <c:pt idx="29">
                  <c:v>74.630772439402406</c:v>
                </c:pt>
                <c:pt idx="30">
                  <c:v>74.454445458693939</c:v>
                </c:pt>
                <c:pt idx="31">
                  <c:v>74.278118477985501</c:v>
                </c:pt>
                <c:pt idx="32">
                  <c:v>74.101791497277034</c:v>
                </c:pt>
                <c:pt idx="33">
                  <c:v>73.925464516568567</c:v>
                </c:pt>
                <c:pt idx="34">
                  <c:v>73.7491375358601</c:v>
                </c:pt>
                <c:pt idx="35">
                  <c:v>73.572810555151634</c:v>
                </c:pt>
                <c:pt idx="36">
                  <c:v>73.396483574443167</c:v>
                </c:pt>
                <c:pt idx="37">
                  <c:v>73.2201565937347</c:v>
                </c:pt>
                <c:pt idx="38">
                  <c:v>73.043829613026233</c:v>
                </c:pt>
                <c:pt idx="39">
                  <c:v>72.867502632317766</c:v>
                </c:pt>
                <c:pt idx="40">
                  <c:v>72.691175651609299</c:v>
                </c:pt>
                <c:pt idx="41">
                  <c:v>72.514848670900832</c:v>
                </c:pt>
                <c:pt idx="42">
                  <c:v>72.338521690192366</c:v>
                </c:pt>
                <c:pt idx="43">
                  <c:v>72.162194709483899</c:v>
                </c:pt>
                <c:pt idx="44">
                  <c:v>71.985867728775432</c:v>
                </c:pt>
                <c:pt idx="45">
                  <c:v>71.809540748066965</c:v>
                </c:pt>
                <c:pt idx="46">
                  <c:v>71.633213767358527</c:v>
                </c:pt>
                <c:pt idx="47">
                  <c:v>71.45688678665006</c:v>
                </c:pt>
                <c:pt idx="48">
                  <c:v>71.280559805941593</c:v>
                </c:pt>
                <c:pt idx="49">
                  <c:v>71.104232825233126</c:v>
                </c:pt>
                <c:pt idx="50">
                  <c:v>70.927905844524659</c:v>
                </c:pt>
                <c:pt idx="51">
                  <c:v>70.751578863816192</c:v>
                </c:pt>
                <c:pt idx="52">
                  <c:v>70.575251883107725</c:v>
                </c:pt>
                <c:pt idx="53">
                  <c:v>70.398924902399258</c:v>
                </c:pt>
                <c:pt idx="54">
                  <c:v>70.222597921690792</c:v>
                </c:pt>
                <c:pt idx="55">
                  <c:v>70.046270940982325</c:v>
                </c:pt>
                <c:pt idx="56">
                  <c:v>69.869943960273858</c:v>
                </c:pt>
                <c:pt idx="57">
                  <c:v>69.693616979565391</c:v>
                </c:pt>
                <c:pt idx="58">
                  <c:v>69.517289998856924</c:v>
                </c:pt>
                <c:pt idx="59">
                  <c:v>69.340963018148457</c:v>
                </c:pt>
                <c:pt idx="60">
                  <c:v>69.16463603743999</c:v>
                </c:pt>
                <c:pt idx="61">
                  <c:v>68.988309056731552</c:v>
                </c:pt>
                <c:pt idx="62">
                  <c:v>68.811982076023085</c:v>
                </c:pt>
                <c:pt idx="63">
                  <c:v>68.635655095314618</c:v>
                </c:pt>
                <c:pt idx="64">
                  <c:v>68.459328114606151</c:v>
                </c:pt>
                <c:pt idx="65">
                  <c:v>68.283001133897685</c:v>
                </c:pt>
                <c:pt idx="66">
                  <c:v>68.106674153189218</c:v>
                </c:pt>
                <c:pt idx="67">
                  <c:v>67.930347172480751</c:v>
                </c:pt>
                <c:pt idx="68">
                  <c:v>67.754020191772284</c:v>
                </c:pt>
                <c:pt idx="69">
                  <c:v>67.577693211063817</c:v>
                </c:pt>
                <c:pt idx="70">
                  <c:v>67.40136623035535</c:v>
                </c:pt>
                <c:pt idx="71">
                  <c:v>67.225039249646883</c:v>
                </c:pt>
                <c:pt idx="72">
                  <c:v>67.048712268938417</c:v>
                </c:pt>
                <c:pt idx="73">
                  <c:v>66.87238528822995</c:v>
                </c:pt>
                <c:pt idx="74">
                  <c:v>66.696058307521483</c:v>
                </c:pt>
                <c:pt idx="75">
                  <c:v>66.519731326813016</c:v>
                </c:pt>
                <c:pt idx="76">
                  <c:v>66.343404346104577</c:v>
                </c:pt>
                <c:pt idx="77">
                  <c:v>66.167077365396111</c:v>
                </c:pt>
                <c:pt idx="78">
                  <c:v>65.990750384687644</c:v>
                </c:pt>
                <c:pt idx="79">
                  <c:v>65.814423403979177</c:v>
                </c:pt>
                <c:pt idx="80">
                  <c:v>65.63809642327071</c:v>
                </c:pt>
                <c:pt idx="81">
                  <c:v>65.461769442562243</c:v>
                </c:pt>
                <c:pt idx="82">
                  <c:v>65.285442461853776</c:v>
                </c:pt>
                <c:pt idx="83">
                  <c:v>65.109115481145309</c:v>
                </c:pt>
                <c:pt idx="84">
                  <c:v>64.932788500436843</c:v>
                </c:pt>
                <c:pt idx="85">
                  <c:v>64.756461519728376</c:v>
                </c:pt>
                <c:pt idx="86">
                  <c:v>64.580134539019909</c:v>
                </c:pt>
                <c:pt idx="87">
                  <c:v>64.403807558311442</c:v>
                </c:pt>
                <c:pt idx="88">
                  <c:v>64.227480577602975</c:v>
                </c:pt>
                <c:pt idx="89">
                  <c:v>64.051153596894508</c:v>
                </c:pt>
                <c:pt idx="90">
                  <c:v>63.874826616186041</c:v>
                </c:pt>
                <c:pt idx="91">
                  <c:v>63.698499635477603</c:v>
                </c:pt>
                <c:pt idx="92">
                  <c:v>63.522172654769136</c:v>
                </c:pt>
                <c:pt idx="93">
                  <c:v>63.345845674060669</c:v>
                </c:pt>
                <c:pt idx="94">
                  <c:v>63.169518693352202</c:v>
                </c:pt>
                <c:pt idx="95">
                  <c:v>62.993191712643736</c:v>
                </c:pt>
                <c:pt idx="96">
                  <c:v>62.816864731935269</c:v>
                </c:pt>
                <c:pt idx="97">
                  <c:v>62.640537751226802</c:v>
                </c:pt>
                <c:pt idx="98">
                  <c:v>62.464210770518335</c:v>
                </c:pt>
                <c:pt idx="99">
                  <c:v>62.287883789809868</c:v>
                </c:pt>
                <c:pt idx="100">
                  <c:v>62.111556809101401</c:v>
                </c:pt>
                <c:pt idx="101">
                  <c:v>61.935229828392934</c:v>
                </c:pt>
                <c:pt idx="102">
                  <c:v>61.758902847684467</c:v>
                </c:pt>
                <c:pt idx="103">
                  <c:v>61.582575866976001</c:v>
                </c:pt>
                <c:pt idx="104">
                  <c:v>61.406248886267534</c:v>
                </c:pt>
                <c:pt idx="105">
                  <c:v>61.229921905559067</c:v>
                </c:pt>
                <c:pt idx="106">
                  <c:v>61.053594924850628</c:v>
                </c:pt>
                <c:pt idx="107">
                  <c:v>60.877267944142162</c:v>
                </c:pt>
                <c:pt idx="108">
                  <c:v>60.700940963433695</c:v>
                </c:pt>
                <c:pt idx="109">
                  <c:v>60.524613982725228</c:v>
                </c:pt>
                <c:pt idx="110">
                  <c:v>60.348287002016761</c:v>
                </c:pt>
                <c:pt idx="111">
                  <c:v>60.171960021308294</c:v>
                </c:pt>
                <c:pt idx="112">
                  <c:v>59.995633040599827</c:v>
                </c:pt>
                <c:pt idx="113">
                  <c:v>59.81930605989136</c:v>
                </c:pt>
                <c:pt idx="114">
                  <c:v>59.642979079182894</c:v>
                </c:pt>
                <c:pt idx="115">
                  <c:v>59.466652098474427</c:v>
                </c:pt>
                <c:pt idx="116">
                  <c:v>59.29032511776596</c:v>
                </c:pt>
                <c:pt idx="117">
                  <c:v>59.113998137057493</c:v>
                </c:pt>
                <c:pt idx="118">
                  <c:v>58.937671156349026</c:v>
                </c:pt>
                <c:pt idx="119">
                  <c:v>58.761344175640559</c:v>
                </c:pt>
                <c:pt idx="120">
                  <c:v>58.585017194932092</c:v>
                </c:pt>
                <c:pt idx="121">
                  <c:v>58.408690214223626</c:v>
                </c:pt>
                <c:pt idx="122">
                  <c:v>58.232363233515187</c:v>
                </c:pt>
                <c:pt idx="123">
                  <c:v>58.05603625280672</c:v>
                </c:pt>
                <c:pt idx="124">
                  <c:v>57.879709272098253</c:v>
                </c:pt>
                <c:pt idx="125">
                  <c:v>57.703382291389786</c:v>
                </c:pt>
                <c:pt idx="126">
                  <c:v>57.52705531068132</c:v>
                </c:pt>
                <c:pt idx="127">
                  <c:v>57.350728329972853</c:v>
                </c:pt>
                <c:pt idx="128">
                  <c:v>57.174401349264386</c:v>
                </c:pt>
                <c:pt idx="129">
                  <c:v>56.998074368555919</c:v>
                </c:pt>
                <c:pt idx="130">
                  <c:v>56.821747387847452</c:v>
                </c:pt>
                <c:pt idx="131">
                  <c:v>56.645420407138985</c:v>
                </c:pt>
                <c:pt idx="132">
                  <c:v>56.469093426430518</c:v>
                </c:pt>
                <c:pt idx="133">
                  <c:v>56.292766445722052</c:v>
                </c:pt>
                <c:pt idx="134">
                  <c:v>56.116439465013599</c:v>
                </c:pt>
                <c:pt idx="135">
                  <c:v>55.940112484305132</c:v>
                </c:pt>
                <c:pt idx="136">
                  <c:v>55.763785503596665</c:v>
                </c:pt>
                <c:pt idx="137">
                  <c:v>55.587458522888198</c:v>
                </c:pt>
                <c:pt idx="138">
                  <c:v>55.411131542179731</c:v>
                </c:pt>
                <c:pt idx="139">
                  <c:v>55.234804561471265</c:v>
                </c:pt>
                <c:pt idx="140">
                  <c:v>55.058477580762812</c:v>
                </c:pt>
                <c:pt idx="141">
                  <c:v>54.882150600054345</c:v>
                </c:pt>
                <c:pt idx="142">
                  <c:v>54.705823619345878</c:v>
                </c:pt>
                <c:pt idx="143">
                  <c:v>54.529496638637411</c:v>
                </c:pt>
                <c:pt idx="144">
                  <c:v>54.353169657928945</c:v>
                </c:pt>
                <c:pt idx="145">
                  <c:v>54.176842677220478</c:v>
                </c:pt>
                <c:pt idx="146">
                  <c:v>54.000515696512011</c:v>
                </c:pt>
                <c:pt idx="147">
                  <c:v>53.824188715803544</c:v>
                </c:pt>
                <c:pt idx="148">
                  <c:v>53.647861735095091</c:v>
                </c:pt>
                <c:pt idx="149">
                  <c:v>53.471534754386624</c:v>
                </c:pt>
                <c:pt idx="150">
                  <c:v>53.295207773678158</c:v>
                </c:pt>
                <c:pt idx="151">
                  <c:v>53.118880792969691</c:v>
                </c:pt>
                <c:pt idx="152">
                  <c:v>52.942553812261224</c:v>
                </c:pt>
                <c:pt idx="153">
                  <c:v>52.766226831552757</c:v>
                </c:pt>
                <c:pt idx="154">
                  <c:v>52.58989985084429</c:v>
                </c:pt>
                <c:pt idx="155">
                  <c:v>52.413572870135837</c:v>
                </c:pt>
                <c:pt idx="156">
                  <c:v>52.237245889427371</c:v>
                </c:pt>
                <c:pt idx="157">
                  <c:v>52.060918908718904</c:v>
                </c:pt>
                <c:pt idx="158">
                  <c:v>51.884591928010437</c:v>
                </c:pt>
                <c:pt idx="159">
                  <c:v>51.70826494730197</c:v>
                </c:pt>
                <c:pt idx="160">
                  <c:v>51.531937966593503</c:v>
                </c:pt>
                <c:pt idx="161">
                  <c:v>51.355610985885036</c:v>
                </c:pt>
                <c:pt idx="162">
                  <c:v>51.179284005176569</c:v>
                </c:pt>
                <c:pt idx="163">
                  <c:v>51.002957024468117</c:v>
                </c:pt>
                <c:pt idx="164">
                  <c:v>50.82663004375965</c:v>
                </c:pt>
                <c:pt idx="165">
                  <c:v>50.650303063051183</c:v>
                </c:pt>
                <c:pt idx="166">
                  <c:v>50.473976082342716</c:v>
                </c:pt>
                <c:pt idx="167">
                  <c:v>50.297649101634249</c:v>
                </c:pt>
                <c:pt idx="168">
                  <c:v>50.121322120925782</c:v>
                </c:pt>
                <c:pt idx="169">
                  <c:v>49.944995140217316</c:v>
                </c:pt>
                <c:pt idx="170">
                  <c:v>49.768668159508863</c:v>
                </c:pt>
                <c:pt idx="171">
                  <c:v>49.592341178800396</c:v>
                </c:pt>
                <c:pt idx="172">
                  <c:v>49.416014198091929</c:v>
                </c:pt>
                <c:pt idx="173">
                  <c:v>49.239687217383462</c:v>
                </c:pt>
                <c:pt idx="174">
                  <c:v>49.063360236674995</c:v>
                </c:pt>
                <c:pt idx="175">
                  <c:v>48.887033255966529</c:v>
                </c:pt>
                <c:pt idx="176">
                  <c:v>48.710706275258062</c:v>
                </c:pt>
                <c:pt idx="177">
                  <c:v>48.534379294549595</c:v>
                </c:pt>
                <c:pt idx="178">
                  <c:v>48.358052313841142</c:v>
                </c:pt>
                <c:pt idx="179">
                  <c:v>48.181725333132675</c:v>
                </c:pt>
                <c:pt idx="180">
                  <c:v>48.005398352424208</c:v>
                </c:pt>
                <c:pt idx="181">
                  <c:v>47.829071371715742</c:v>
                </c:pt>
                <c:pt idx="182">
                  <c:v>47.652744391007275</c:v>
                </c:pt>
                <c:pt idx="183">
                  <c:v>47.476417410298808</c:v>
                </c:pt>
                <c:pt idx="184">
                  <c:v>47.300090429590341</c:v>
                </c:pt>
                <c:pt idx="185">
                  <c:v>47.123763448881874</c:v>
                </c:pt>
                <c:pt idx="186">
                  <c:v>46.947436468173422</c:v>
                </c:pt>
                <c:pt idx="187">
                  <c:v>46.771109487464955</c:v>
                </c:pt>
                <c:pt idx="188">
                  <c:v>46.594782506756488</c:v>
                </c:pt>
                <c:pt idx="189">
                  <c:v>46.418455526048021</c:v>
                </c:pt>
                <c:pt idx="190">
                  <c:v>46.242128545339554</c:v>
                </c:pt>
                <c:pt idx="191">
                  <c:v>46.065801564631087</c:v>
                </c:pt>
                <c:pt idx="192">
                  <c:v>45.88947458392262</c:v>
                </c:pt>
                <c:pt idx="193">
                  <c:v>45.713147603214168</c:v>
                </c:pt>
                <c:pt idx="194">
                  <c:v>45.536820622505701</c:v>
                </c:pt>
                <c:pt idx="195">
                  <c:v>45.360493641797234</c:v>
                </c:pt>
                <c:pt idx="196">
                  <c:v>45.184166661088767</c:v>
                </c:pt>
                <c:pt idx="197">
                  <c:v>45.0078396803803</c:v>
                </c:pt>
                <c:pt idx="198">
                  <c:v>44.831512699671833</c:v>
                </c:pt>
                <c:pt idx="199">
                  <c:v>44.655185718963367</c:v>
                </c:pt>
                <c:pt idx="200">
                  <c:v>44.4788587382549</c:v>
                </c:pt>
                <c:pt idx="201">
                  <c:v>44.302531757546447</c:v>
                </c:pt>
                <c:pt idx="202">
                  <c:v>44.12620477683798</c:v>
                </c:pt>
                <c:pt idx="203">
                  <c:v>43.949877796129513</c:v>
                </c:pt>
                <c:pt idx="204">
                  <c:v>43.773550815421046</c:v>
                </c:pt>
                <c:pt idx="205">
                  <c:v>43.59722383471258</c:v>
                </c:pt>
                <c:pt idx="206">
                  <c:v>43.420896854004113</c:v>
                </c:pt>
                <c:pt idx="207">
                  <c:v>43.244569873295646</c:v>
                </c:pt>
                <c:pt idx="208">
                  <c:v>43.068242892587193</c:v>
                </c:pt>
                <c:pt idx="209">
                  <c:v>42.891915911878726</c:v>
                </c:pt>
                <c:pt idx="210">
                  <c:v>42.715588931170259</c:v>
                </c:pt>
                <c:pt idx="211">
                  <c:v>42.539261950461793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AAC-4FF9-B950-4C852BE3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3168"/>
        <c:axId val="38463744"/>
      </c:scatterChart>
      <c:valAx>
        <c:axId val="38463168"/>
        <c:scaling>
          <c:orientation val="minMax"/>
          <c:max val="500"/>
          <c:min val="-500"/>
        </c:scaling>
        <c:delete val="0"/>
        <c:axPos val="b"/>
        <c:majorGridlines>
          <c:spPr>
            <a:ln w="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28575"/>
        </c:spPr>
        <c:crossAx val="38463744"/>
        <c:crosses val="autoZero"/>
        <c:crossBetween val="midCat"/>
        <c:majorUnit val="10"/>
      </c:valAx>
      <c:valAx>
        <c:axId val="38463744"/>
        <c:scaling>
          <c:orientation val="minMax"/>
          <c:max val="500"/>
          <c:min val="-500"/>
        </c:scaling>
        <c:delete val="0"/>
        <c:axPos val="l"/>
        <c:majorGridlines>
          <c:spPr>
            <a:ln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28575"/>
        </c:spPr>
        <c:crossAx val="38463168"/>
        <c:crosses val="autoZero"/>
        <c:crossBetween val="midCat"/>
        <c:majorUnit val="1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171360309494394E-2"/>
          <c:y val="1.0209966059947437E-2"/>
          <c:w val="0.78185859770179278"/>
          <c:h val="0.9795800678801051"/>
        </c:manualLayout>
      </c:layout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60325"/>
          </c:spPr>
          <c:marker>
            <c:symbol val="diamond"/>
            <c:size val="2"/>
          </c:marker>
          <c:xVal>
            <c:numRef>
              <c:f>'θ ϵ (0,90)'!$AE$8:$AE$368</c:f>
              <c:numCache>
                <c:formatCode>General</c:formatCode>
                <c:ptCount val="361"/>
                <c:pt idx="0">
                  <c:v>65</c:v>
                </c:pt>
                <c:pt idx="1">
                  <c:v>64.990100185165431</c:v>
                </c:pt>
                <c:pt idx="2">
                  <c:v>64.96040375624122</c:v>
                </c:pt>
                <c:pt idx="3">
                  <c:v>64.910919759047303</c:v>
                </c:pt>
                <c:pt idx="4">
                  <c:v>64.841663266888574</c:v>
                </c:pt>
                <c:pt idx="5">
                  <c:v>64.752655375963457</c:v>
                </c:pt>
                <c:pt idx="6">
                  <c:v>64.64392319893777</c:v>
                </c:pt>
                <c:pt idx="7">
                  <c:v>64.515499856685935</c:v>
                </c:pt>
                <c:pt idx="8">
                  <c:v>64.367424468202074</c:v>
                </c:pt>
                <c:pt idx="9">
                  <c:v>64.199742138683959</c:v>
                </c:pt>
                <c:pt idx="10">
                  <c:v>64.012503945793526</c:v>
                </c:pt>
                <c:pt idx="11">
                  <c:v>63.805766924098158</c:v>
                </c:pt>
                <c:pt idx="12">
                  <c:v>63.57959404769737</c:v>
                </c:pt>
                <c:pt idx="13">
                  <c:v>63.334054211040289</c:v>
                </c:pt>
                <c:pt idx="14">
                  <c:v>63.069222207939774</c:v>
                </c:pt>
                <c:pt idx="15">
                  <c:v>62.785178708789438</c:v>
                </c:pt>
                <c:pt idx="16">
                  <c:v>62.482010235990728</c:v>
                </c:pt>
                <c:pt idx="17">
                  <c:v>62.1598091375973</c:v>
                </c:pt>
                <c:pt idx="18">
                  <c:v>61.81867355918498</c:v>
                </c:pt>
                <c:pt idx="19">
                  <c:v>61.458707413955594</c:v>
                </c:pt>
                <c:pt idx="20">
                  <c:v>61.080020351084045</c:v>
                </c:pt>
                <c:pt idx="21">
                  <c:v>60.682727722318113</c:v>
                </c:pt>
                <c:pt idx="22">
                  <c:v>60.26695054684118</c:v>
                </c:pt>
                <c:pt idx="23">
                  <c:v>59.832815474408626</c:v>
                </c:pt>
                <c:pt idx="24">
                  <c:v>59.380454746769054</c:v>
                </c:pt>
                <c:pt idx="25">
                  <c:v>58.910006157382249</c:v>
                </c:pt>
                <c:pt idx="26">
                  <c:v>58.421613009445856</c:v>
                </c:pt>
                <c:pt idx="27">
                  <c:v>57.915424072243916</c:v>
                </c:pt>
                <c:pt idx="28">
                  <c:v>57.391593535830253</c:v>
                </c:pt>
                <c:pt idx="29">
                  <c:v>56.850280964060723</c:v>
                </c:pt>
                <c:pt idx="30">
                  <c:v>56.291651245988518</c:v>
                </c:pt>
                <c:pt idx="31">
                  <c:v>55.715874545637298</c:v>
                </c:pt>
                <c:pt idx="32">
                  <c:v>55.123126250167687</c:v>
                </c:pt>
                <c:pt idx="33">
                  <c:v>54.51358691645256</c:v>
                </c:pt>
                <c:pt idx="34">
                  <c:v>53.887442216077709</c:v>
                </c:pt>
                <c:pt idx="35">
                  <c:v>53.244882878784466</c:v>
                </c:pt>
                <c:pt idx="36">
                  <c:v>52.586104634371587</c:v>
                </c:pt>
                <c:pt idx="37">
                  <c:v>51.911308153074032</c:v>
                </c:pt>
                <c:pt idx="38">
                  <c:v>51.220698984436929</c:v>
                </c:pt>
                <c:pt idx="39">
                  <c:v>50.514487494703111</c:v>
                </c:pt>
                <c:pt idx="40">
                  <c:v>49.792888802733572</c:v>
                </c:pt>
                <c:pt idx="41">
                  <c:v>49.056122714480189</c:v>
                </c:pt>
                <c:pt idx="42">
                  <c:v>48.304413656030626</c:v>
                </c:pt>
                <c:pt idx="43">
                  <c:v>47.537990605246087</c:v>
                </c:pt>
                <c:pt idx="44">
                  <c:v>46.757087022012328</c:v>
                </c:pt>
                <c:pt idx="45">
                  <c:v>45.961940777125591</c:v>
                </c:pt>
                <c:pt idx="46">
                  <c:v>45.152794079834827</c:v>
                </c:pt>
                <c:pt idx="47">
                  <c:v>44.329893404062403</c:v>
                </c:pt>
                <c:pt idx="48">
                  <c:v>43.493489413325783</c:v>
                </c:pt>
                <c:pt idx="49">
                  <c:v>42.643836884382971</c:v>
                </c:pt>
                <c:pt idx="50">
                  <c:v>41.781194629625055</c:v>
                </c:pt>
                <c:pt idx="51">
                  <c:v>40.905825418239438</c:v>
                </c:pt>
                <c:pt idx="52">
                  <c:v>40.01799589616779</c:v>
                </c:pt>
                <c:pt idx="53">
                  <c:v>39.117976504883146</c:v>
                </c:pt>
                <c:pt idx="54">
                  <c:v>38.206041399010751</c:v>
                </c:pt>
                <c:pt idx="55">
                  <c:v>37.282468362818001</c:v>
                </c:pt>
                <c:pt idx="56">
                  <c:v>36.34753872559854</c:v>
                </c:pt>
                <c:pt idx="57">
                  <c:v>35.401537275976764</c:v>
                </c:pt>
                <c:pt idx="58">
                  <c:v>34.444752175158321</c:v>
                </c:pt>
                <c:pt idx="59">
                  <c:v>33.477474869153532</c:v>
                </c:pt>
                <c:pt idx="60">
                  <c:v>32.500000000000007</c:v>
                </c:pt>
                <c:pt idx="61">
                  <c:v>31.512625316011913</c:v>
                </c:pt>
                <c:pt idx="62">
                  <c:v>30.515651581082906</c:v>
                </c:pt>
                <c:pt idx="63">
                  <c:v>29.509382483070542</c:v>
                </c:pt>
                <c:pt idx="64">
                  <c:v>28.494124541290034</c:v>
                </c:pt>
                <c:pt idx="65">
                  <c:v>27.470187013145463</c:v>
                </c:pt>
                <c:pt idx="66">
                  <c:v>26.437881799927013</c:v>
                </c:pt>
                <c:pt idx="67">
                  <c:v>25.397523351802807</c:v>
                </c:pt>
                <c:pt idx="68">
                  <c:v>24.349428572034277</c:v>
                </c:pt>
                <c:pt idx="69">
                  <c:v>23.293916720444525</c:v>
                </c:pt>
                <c:pt idx="70">
                  <c:v>22.231309316168474</c:v>
                </c:pt>
                <c:pt idx="71">
                  <c:v>21.161930039715187</c:v>
                </c:pt>
                <c:pt idx="72">
                  <c:v>20.086104634371583</c:v>
                </c:pt>
                <c:pt idx="73">
                  <c:v>19.00416080697789</c:v>
                </c:pt>
                <c:pt idx="74">
                  <c:v>17.916428128104947</c:v>
                </c:pt>
                <c:pt idx="75">
                  <c:v>16.823237931663847</c:v>
                </c:pt>
                <c:pt idx="76">
                  <c:v>15.724923213978414</c:v>
                </c:pt>
                <c:pt idx="77">
                  <c:v>14.62181853235122</c:v>
                </c:pt>
                <c:pt idx="78">
                  <c:v>13.514259903154365</c:v>
                </c:pt>
                <c:pt idx="79">
                  <c:v>12.402584699475419</c:v>
                </c:pt>
                <c:pt idx="80">
                  <c:v>11.287131548350477</c:v>
                </c:pt>
                <c:pt idx="81">
                  <c:v>10.16824022761501</c:v>
                </c:pt>
                <c:pt idx="82">
                  <c:v>9.0462515624042705</c:v>
                </c:pt>
                <c:pt idx="83">
                  <c:v>7.9215073213345866</c:v>
                </c:pt>
                <c:pt idx="84">
                  <c:v>6.794350112397475</c:v>
                </c:pt>
                <c:pt idx="85">
                  <c:v>5.665123278597779</c:v>
                </c:pt>
                <c:pt idx="86">
                  <c:v>4.5341707933681548</c:v>
                </c:pt>
                <c:pt idx="87">
                  <c:v>3.401837155791358</c:v>
                </c:pt>
                <c:pt idx="88">
                  <c:v>2.2684672856625703</c:v>
                </c:pt>
                <c:pt idx="89">
                  <c:v>1.1344064184234195</c:v>
                </c:pt>
                <c:pt idx="90">
                  <c:v>3.981732478453015E-15</c:v>
                </c:pt>
                <c:pt idx="91">
                  <c:v>-1.1344064184234259</c:v>
                </c:pt>
                <c:pt idx="92">
                  <c:v>-2.2684672856625476</c:v>
                </c:pt>
                <c:pt idx="93">
                  <c:v>-3.4018371557913354</c:v>
                </c:pt>
                <c:pt idx="94">
                  <c:v>-4.5341707933681468</c:v>
                </c:pt>
                <c:pt idx="95">
                  <c:v>-5.6651232785977852</c:v>
                </c:pt>
                <c:pt idx="96">
                  <c:v>-6.794350112397467</c:v>
                </c:pt>
                <c:pt idx="97">
                  <c:v>-7.9215073213345786</c:v>
                </c:pt>
                <c:pt idx="98">
                  <c:v>-9.0462515624042474</c:v>
                </c:pt>
                <c:pt idx="99">
                  <c:v>-10.168240227615017</c:v>
                </c:pt>
                <c:pt idx="100">
                  <c:v>-11.28713154835047</c:v>
                </c:pt>
                <c:pt idx="101">
                  <c:v>-12.402584699475412</c:v>
                </c:pt>
                <c:pt idx="102">
                  <c:v>-13.514259903154343</c:v>
                </c:pt>
                <c:pt idx="103">
                  <c:v>-14.621818532351213</c:v>
                </c:pt>
                <c:pt idx="104">
                  <c:v>-15.724923213978405</c:v>
                </c:pt>
                <c:pt idx="105">
                  <c:v>-16.823237931663854</c:v>
                </c:pt>
                <c:pt idx="106">
                  <c:v>-17.91642812810494</c:v>
                </c:pt>
                <c:pt idx="107">
                  <c:v>-19.004160806977882</c:v>
                </c:pt>
                <c:pt idx="108">
                  <c:v>-20.086104634371576</c:v>
                </c:pt>
                <c:pt idx="109">
                  <c:v>-21.161930039715166</c:v>
                </c:pt>
                <c:pt idx="110">
                  <c:v>-22.231309316168467</c:v>
                </c:pt>
                <c:pt idx="111">
                  <c:v>-23.293916720444518</c:v>
                </c:pt>
                <c:pt idx="112">
                  <c:v>-24.349428572034284</c:v>
                </c:pt>
                <c:pt idx="113">
                  <c:v>-25.397523351802786</c:v>
                </c:pt>
                <c:pt idx="114">
                  <c:v>-26.437881799927002</c:v>
                </c:pt>
                <c:pt idx="115">
                  <c:v>-27.470187013145456</c:v>
                </c:pt>
                <c:pt idx="116">
                  <c:v>-28.494124541290038</c:v>
                </c:pt>
                <c:pt idx="117">
                  <c:v>-29.509382483070535</c:v>
                </c:pt>
                <c:pt idx="118">
                  <c:v>-30.515651581082885</c:v>
                </c:pt>
                <c:pt idx="119">
                  <c:v>-31.512625316011906</c:v>
                </c:pt>
                <c:pt idx="120">
                  <c:v>-32.499999999999986</c:v>
                </c:pt>
                <c:pt idx="121">
                  <c:v>-33.477474869153525</c:v>
                </c:pt>
                <c:pt idx="122">
                  <c:v>-34.444752175158314</c:v>
                </c:pt>
                <c:pt idx="123">
                  <c:v>-35.401537275976757</c:v>
                </c:pt>
                <c:pt idx="124">
                  <c:v>-36.347538725598532</c:v>
                </c:pt>
                <c:pt idx="125">
                  <c:v>-37.28246836281798</c:v>
                </c:pt>
                <c:pt idx="126">
                  <c:v>-38.206041399010743</c:v>
                </c:pt>
                <c:pt idx="127">
                  <c:v>-39.117976504883146</c:v>
                </c:pt>
                <c:pt idx="128">
                  <c:v>-40.01799589616779</c:v>
                </c:pt>
                <c:pt idx="129">
                  <c:v>-40.905825418239424</c:v>
                </c:pt>
                <c:pt idx="130">
                  <c:v>-41.781194629625055</c:v>
                </c:pt>
                <c:pt idx="131">
                  <c:v>-42.643836884382985</c:v>
                </c:pt>
                <c:pt idx="132">
                  <c:v>-43.493489413325783</c:v>
                </c:pt>
                <c:pt idx="133">
                  <c:v>-44.329893404062396</c:v>
                </c:pt>
                <c:pt idx="134">
                  <c:v>-45.152794079834806</c:v>
                </c:pt>
                <c:pt idx="135">
                  <c:v>-45.961940777125584</c:v>
                </c:pt>
                <c:pt idx="136">
                  <c:v>-46.757087022012328</c:v>
                </c:pt>
                <c:pt idx="137">
                  <c:v>-47.53799060524608</c:v>
                </c:pt>
                <c:pt idx="138">
                  <c:v>-48.304413656030611</c:v>
                </c:pt>
                <c:pt idx="139">
                  <c:v>-49.056122714480182</c:v>
                </c:pt>
                <c:pt idx="140">
                  <c:v>-49.792888802733565</c:v>
                </c:pt>
                <c:pt idx="141">
                  <c:v>-50.514487494703097</c:v>
                </c:pt>
                <c:pt idx="142">
                  <c:v>-51.220698984436922</c:v>
                </c:pt>
                <c:pt idx="143">
                  <c:v>-51.911308153074039</c:v>
                </c:pt>
                <c:pt idx="144">
                  <c:v>-52.58610463437158</c:v>
                </c:pt>
                <c:pt idx="145">
                  <c:v>-53.244882878784452</c:v>
                </c:pt>
                <c:pt idx="146">
                  <c:v>-53.887442216077709</c:v>
                </c:pt>
                <c:pt idx="147">
                  <c:v>-54.513586916452567</c:v>
                </c:pt>
                <c:pt idx="148">
                  <c:v>-55.123126250167687</c:v>
                </c:pt>
                <c:pt idx="149">
                  <c:v>-55.715874545637291</c:v>
                </c:pt>
                <c:pt idx="150">
                  <c:v>-56.291651245988518</c:v>
                </c:pt>
                <c:pt idx="151">
                  <c:v>-56.850280964060723</c:v>
                </c:pt>
                <c:pt idx="152">
                  <c:v>-57.391593535830239</c:v>
                </c:pt>
                <c:pt idx="153">
                  <c:v>-57.915424072243908</c:v>
                </c:pt>
                <c:pt idx="154">
                  <c:v>-58.421613009445856</c:v>
                </c:pt>
                <c:pt idx="155">
                  <c:v>-58.910006157382249</c:v>
                </c:pt>
                <c:pt idx="156">
                  <c:v>-59.380454746769047</c:v>
                </c:pt>
                <c:pt idx="157">
                  <c:v>-59.832815474408612</c:v>
                </c:pt>
                <c:pt idx="158">
                  <c:v>-60.266950546841173</c:v>
                </c:pt>
                <c:pt idx="159">
                  <c:v>-60.682727722318113</c:v>
                </c:pt>
                <c:pt idx="160">
                  <c:v>-61.080020351084038</c:v>
                </c:pt>
                <c:pt idx="161">
                  <c:v>-61.458707413955587</c:v>
                </c:pt>
                <c:pt idx="162">
                  <c:v>-61.81867355918498</c:v>
                </c:pt>
                <c:pt idx="163">
                  <c:v>-62.1598091375973</c:v>
                </c:pt>
                <c:pt idx="164">
                  <c:v>-62.482010235990714</c:v>
                </c:pt>
                <c:pt idx="165">
                  <c:v>-62.785178708789431</c:v>
                </c:pt>
                <c:pt idx="166">
                  <c:v>-63.069222207939774</c:v>
                </c:pt>
                <c:pt idx="167">
                  <c:v>-63.334054211040289</c:v>
                </c:pt>
                <c:pt idx="168">
                  <c:v>-63.57959404769737</c:v>
                </c:pt>
                <c:pt idx="169">
                  <c:v>-63.805766924098158</c:v>
                </c:pt>
                <c:pt idx="170">
                  <c:v>-64.012503945793526</c:v>
                </c:pt>
                <c:pt idx="171">
                  <c:v>-64.199742138683945</c:v>
                </c:pt>
                <c:pt idx="172">
                  <c:v>-64.36742446820206</c:v>
                </c:pt>
                <c:pt idx="173">
                  <c:v>-64.515499856685935</c:v>
                </c:pt>
                <c:pt idx="174">
                  <c:v>-64.64392319893777</c:v>
                </c:pt>
                <c:pt idx="175">
                  <c:v>-64.752655375963457</c:v>
                </c:pt>
                <c:pt idx="176">
                  <c:v>-64.841663266888574</c:v>
                </c:pt>
                <c:pt idx="177">
                  <c:v>-64.910919759047303</c:v>
                </c:pt>
                <c:pt idx="178">
                  <c:v>-64.96040375624122</c:v>
                </c:pt>
                <c:pt idx="179">
                  <c:v>-64.990100185165431</c:v>
                </c:pt>
                <c:pt idx="180">
                  <c:v>-65</c:v>
                </c:pt>
                <c:pt idx="181">
                  <c:v>-64.990100185165431</c:v>
                </c:pt>
                <c:pt idx="182">
                  <c:v>-64.96040375624122</c:v>
                </c:pt>
                <c:pt idx="183">
                  <c:v>-64.910919759047303</c:v>
                </c:pt>
                <c:pt idx="184">
                  <c:v>-64.841663266888574</c:v>
                </c:pt>
                <c:pt idx="185">
                  <c:v>-64.752655375963457</c:v>
                </c:pt>
                <c:pt idx="186">
                  <c:v>-64.64392319893777</c:v>
                </c:pt>
                <c:pt idx="187">
                  <c:v>-64.515499856685935</c:v>
                </c:pt>
                <c:pt idx="188">
                  <c:v>-64.36742446820206</c:v>
                </c:pt>
                <c:pt idx="189">
                  <c:v>-64.199742138683959</c:v>
                </c:pt>
                <c:pt idx="190">
                  <c:v>-64.012503945793526</c:v>
                </c:pt>
                <c:pt idx="191">
                  <c:v>-63.805766924098158</c:v>
                </c:pt>
                <c:pt idx="192">
                  <c:v>-63.57959404769737</c:v>
                </c:pt>
                <c:pt idx="193">
                  <c:v>-63.334054211040289</c:v>
                </c:pt>
                <c:pt idx="194">
                  <c:v>-63.069222207939774</c:v>
                </c:pt>
                <c:pt idx="195">
                  <c:v>-62.785178708789445</c:v>
                </c:pt>
                <c:pt idx="196">
                  <c:v>-62.482010235990728</c:v>
                </c:pt>
                <c:pt idx="197">
                  <c:v>-62.159809137597307</c:v>
                </c:pt>
                <c:pt idx="198">
                  <c:v>-61.81867355918498</c:v>
                </c:pt>
                <c:pt idx="199">
                  <c:v>-61.458707413955587</c:v>
                </c:pt>
                <c:pt idx="200">
                  <c:v>-61.080020351084045</c:v>
                </c:pt>
                <c:pt idx="201">
                  <c:v>-60.682727722318113</c:v>
                </c:pt>
                <c:pt idx="202">
                  <c:v>-60.26695054684118</c:v>
                </c:pt>
                <c:pt idx="203">
                  <c:v>-59.832815474408626</c:v>
                </c:pt>
                <c:pt idx="204">
                  <c:v>-59.380454746769068</c:v>
                </c:pt>
                <c:pt idx="205">
                  <c:v>-58.910006157382256</c:v>
                </c:pt>
                <c:pt idx="206">
                  <c:v>-58.421613009445863</c:v>
                </c:pt>
                <c:pt idx="207">
                  <c:v>-57.91542407224393</c:v>
                </c:pt>
                <c:pt idx="208">
                  <c:v>-57.391593535830246</c:v>
                </c:pt>
                <c:pt idx="209">
                  <c:v>-56.85028096406073</c:v>
                </c:pt>
                <c:pt idx="210">
                  <c:v>-56.291651245988511</c:v>
                </c:pt>
                <c:pt idx="211">
                  <c:v>-55.715874545637298</c:v>
                </c:pt>
                <c:pt idx="212">
                  <c:v>-55.123126250167694</c:v>
                </c:pt>
                <c:pt idx="213">
                  <c:v>-54.51358691645256</c:v>
                </c:pt>
                <c:pt idx="214">
                  <c:v>-53.887442216077723</c:v>
                </c:pt>
                <c:pt idx="215">
                  <c:v>-53.24488287878448</c:v>
                </c:pt>
                <c:pt idx="216">
                  <c:v>-52.586104634371594</c:v>
                </c:pt>
                <c:pt idx="217">
                  <c:v>-51.911308153074046</c:v>
                </c:pt>
                <c:pt idx="218">
                  <c:v>-51.220698984436943</c:v>
                </c:pt>
                <c:pt idx="219">
                  <c:v>-50.514487494703104</c:v>
                </c:pt>
                <c:pt idx="220">
                  <c:v>-49.792888802733572</c:v>
                </c:pt>
                <c:pt idx="221">
                  <c:v>-49.056122714480175</c:v>
                </c:pt>
                <c:pt idx="222">
                  <c:v>-48.304413656030626</c:v>
                </c:pt>
                <c:pt idx="223">
                  <c:v>-47.537990605246087</c:v>
                </c:pt>
                <c:pt idx="224">
                  <c:v>-46.757087022012321</c:v>
                </c:pt>
                <c:pt idx="225">
                  <c:v>-45.961940777125598</c:v>
                </c:pt>
                <c:pt idx="226">
                  <c:v>-45.152794079834841</c:v>
                </c:pt>
                <c:pt idx="227">
                  <c:v>-44.329893404062432</c:v>
                </c:pt>
                <c:pt idx="228">
                  <c:v>-43.493489413325797</c:v>
                </c:pt>
                <c:pt idx="229">
                  <c:v>-42.643836884382992</c:v>
                </c:pt>
                <c:pt idx="230">
                  <c:v>-41.781194629625062</c:v>
                </c:pt>
                <c:pt idx="231">
                  <c:v>-40.905825418239417</c:v>
                </c:pt>
                <c:pt idx="232">
                  <c:v>-40.017995896167776</c:v>
                </c:pt>
                <c:pt idx="233">
                  <c:v>-39.117976504883138</c:v>
                </c:pt>
                <c:pt idx="234">
                  <c:v>-38.206041399010758</c:v>
                </c:pt>
                <c:pt idx="235">
                  <c:v>-37.282468362818015</c:v>
                </c:pt>
                <c:pt idx="236">
                  <c:v>-36.347538725598568</c:v>
                </c:pt>
                <c:pt idx="237">
                  <c:v>-35.40153727597675</c:v>
                </c:pt>
                <c:pt idx="238">
                  <c:v>-34.444752175158328</c:v>
                </c:pt>
                <c:pt idx="239">
                  <c:v>-33.477474869153539</c:v>
                </c:pt>
                <c:pt idx="240">
                  <c:v>-32.500000000000028</c:v>
                </c:pt>
                <c:pt idx="241">
                  <c:v>-31.512625316011896</c:v>
                </c:pt>
                <c:pt idx="242">
                  <c:v>-30.515651581082899</c:v>
                </c:pt>
                <c:pt idx="243">
                  <c:v>-29.509382483070549</c:v>
                </c:pt>
                <c:pt idx="244">
                  <c:v>-28.494124541290052</c:v>
                </c:pt>
                <c:pt idx="245">
                  <c:v>-27.470187013145495</c:v>
                </c:pt>
                <c:pt idx="246">
                  <c:v>-26.437881799927005</c:v>
                </c:pt>
                <c:pt idx="247">
                  <c:v>-25.3975233518028</c:v>
                </c:pt>
                <c:pt idx="248">
                  <c:v>-24.349428572034299</c:v>
                </c:pt>
                <c:pt idx="249">
                  <c:v>-23.293916720444546</c:v>
                </c:pt>
                <c:pt idx="250">
                  <c:v>-22.23130931616851</c:v>
                </c:pt>
                <c:pt idx="251">
                  <c:v>-21.16193003971518</c:v>
                </c:pt>
                <c:pt idx="252">
                  <c:v>-20.086104634371591</c:v>
                </c:pt>
                <c:pt idx="253">
                  <c:v>-19.004160806977911</c:v>
                </c:pt>
                <c:pt idx="254">
                  <c:v>-17.916428128104929</c:v>
                </c:pt>
                <c:pt idx="255">
                  <c:v>-16.82323793166384</c:v>
                </c:pt>
                <c:pt idx="256">
                  <c:v>-15.724923213978405</c:v>
                </c:pt>
                <c:pt idx="257">
                  <c:v>-14.621818532351242</c:v>
                </c:pt>
                <c:pt idx="258">
                  <c:v>-13.514259903154386</c:v>
                </c:pt>
                <c:pt idx="259">
                  <c:v>-12.402584699475456</c:v>
                </c:pt>
                <c:pt idx="260">
                  <c:v>-11.287131548350471</c:v>
                </c:pt>
                <c:pt idx="261">
                  <c:v>-10.168240227615017</c:v>
                </c:pt>
                <c:pt idx="262">
                  <c:v>-9.0462515624042208</c:v>
                </c:pt>
                <c:pt idx="263">
                  <c:v>-7.9215073213345661</c:v>
                </c:pt>
                <c:pt idx="264">
                  <c:v>-6.7943501123974688</c:v>
                </c:pt>
                <c:pt idx="265">
                  <c:v>-5.6651232785977861</c:v>
                </c:pt>
                <c:pt idx="266">
                  <c:v>-4.5341707933681628</c:v>
                </c:pt>
                <c:pt idx="267">
                  <c:v>-3.4018371557913798</c:v>
                </c:pt>
                <c:pt idx="268">
                  <c:v>-2.2684672856626071</c:v>
                </c:pt>
                <c:pt idx="269">
                  <c:v>-1.1344064184234273</c:v>
                </c:pt>
                <c:pt idx="270">
                  <c:v>-1.1945197435359045E-14</c:v>
                </c:pt>
                <c:pt idx="271">
                  <c:v>1.1344064184234035</c:v>
                </c:pt>
                <c:pt idx="272">
                  <c:v>2.2684672856625832</c:v>
                </c:pt>
                <c:pt idx="273">
                  <c:v>3.4018371557913563</c:v>
                </c:pt>
                <c:pt idx="274">
                  <c:v>4.5341707933681397</c:v>
                </c:pt>
                <c:pt idx="275">
                  <c:v>5.665123278597763</c:v>
                </c:pt>
                <c:pt idx="276">
                  <c:v>6.7943501123974439</c:v>
                </c:pt>
                <c:pt idx="277">
                  <c:v>7.9215073213345999</c:v>
                </c:pt>
                <c:pt idx="278">
                  <c:v>9.0462515624042545</c:v>
                </c:pt>
                <c:pt idx="279">
                  <c:v>10.168240227614994</c:v>
                </c:pt>
                <c:pt idx="280">
                  <c:v>11.287131548350448</c:v>
                </c:pt>
                <c:pt idx="281">
                  <c:v>12.402584699475376</c:v>
                </c:pt>
                <c:pt idx="282">
                  <c:v>13.514259903154306</c:v>
                </c:pt>
                <c:pt idx="283">
                  <c:v>14.62181853235122</c:v>
                </c:pt>
                <c:pt idx="284">
                  <c:v>15.724923213978384</c:v>
                </c:pt>
                <c:pt idx="285">
                  <c:v>16.823237931663872</c:v>
                </c:pt>
                <c:pt idx="286">
                  <c:v>17.916428128104961</c:v>
                </c:pt>
                <c:pt idx="287">
                  <c:v>19.004160806977886</c:v>
                </c:pt>
                <c:pt idx="288">
                  <c:v>20.086104634371569</c:v>
                </c:pt>
                <c:pt idx="289">
                  <c:v>21.161930039715159</c:v>
                </c:pt>
                <c:pt idx="290">
                  <c:v>22.231309316168431</c:v>
                </c:pt>
                <c:pt idx="291">
                  <c:v>23.293916720444471</c:v>
                </c:pt>
                <c:pt idx="292">
                  <c:v>24.349428572034277</c:v>
                </c:pt>
                <c:pt idx="293">
                  <c:v>25.397523351802779</c:v>
                </c:pt>
                <c:pt idx="294">
                  <c:v>26.437881799927034</c:v>
                </c:pt>
                <c:pt idx="295">
                  <c:v>27.470187013145473</c:v>
                </c:pt>
                <c:pt idx="296">
                  <c:v>28.494124541290031</c:v>
                </c:pt>
                <c:pt idx="297">
                  <c:v>29.509382483070532</c:v>
                </c:pt>
                <c:pt idx="298">
                  <c:v>30.515651581082878</c:v>
                </c:pt>
                <c:pt idx="299">
                  <c:v>31.512625316011874</c:v>
                </c:pt>
                <c:pt idx="300">
                  <c:v>32.500000000000007</c:v>
                </c:pt>
                <c:pt idx="301">
                  <c:v>33.477474869153518</c:v>
                </c:pt>
                <c:pt idx="302">
                  <c:v>34.444752175158307</c:v>
                </c:pt>
                <c:pt idx="303">
                  <c:v>35.401537275976729</c:v>
                </c:pt>
                <c:pt idx="304">
                  <c:v>36.347538725598504</c:v>
                </c:pt>
                <c:pt idx="305">
                  <c:v>37.282468362817994</c:v>
                </c:pt>
                <c:pt idx="306">
                  <c:v>38.206041399010736</c:v>
                </c:pt>
                <c:pt idx="307">
                  <c:v>39.117976504883117</c:v>
                </c:pt>
                <c:pt idx="308">
                  <c:v>40.017995896167804</c:v>
                </c:pt>
                <c:pt idx="309">
                  <c:v>40.905825418239438</c:v>
                </c:pt>
                <c:pt idx="310">
                  <c:v>41.781194629625048</c:v>
                </c:pt>
                <c:pt idx="311">
                  <c:v>42.643836884382956</c:v>
                </c:pt>
                <c:pt idx="312">
                  <c:v>43.493489413325754</c:v>
                </c:pt>
                <c:pt idx="313">
                  <c:v>44.329893404062375</c:v>
                </c:pt>
                <c:pt idx="314">
                  <c:v>45.152794079834777</c:v>
                </c:pt>
                <c:pt idx="315">
                  <c:v>45.961940777125577</c:v>
                </c:pt>
                <c:pt idx="316">
                  <c:v>46.757087022012307</c:v>
                </c:pt>
                <c:pt idx="317">
                  <c:v>47.537990605246094</c:v>
                </c:pt>
                <c:pt idx="318">
                  <c:v>48.304413656030626</c:v>
                </c:pt>
                <c:pt idx="319">
                  <c:v>49.056122714480175</c:v>
                </c:pt>
                <c:pt idx="320">
                  <c:v>49.792888802733557</c:v>
                </c:pt>
                <c:pt idx="321">
                  <c:v>50.51448749470309</c:v>
                </c:pt>
                <c:pt idx="322">
                  <c:v>51.220698984436901</c:v>
                </c:pt>
                <c:pt idx="323">
                  <c:v>51.911308153074032</c:v>
                </c:pt>
                <c:pt idx="324">
                  <c:v>52.58610463437158</c:v>
                </c:pt>
                <c:pt idx="325">
                  <c:v>53.244882878784452</c:v>
                </c:pt>
                <c:pt idx="326">
                  <c:v>53.887442216077694</c:v>
                </c:pt>
                <c:pt idx="327">
                  <c:v>54.51358691645256</c:v>
                </c:pt>
                <c:pt idx="328">
                  <c:v>55.123126250167651</c:v>
                </c:pt>
                <c:pt idx="329">
                  <c:v>55.715874545637284</c:v>
                </c:pt>
                <c:pt idx="330">
                  <c:v>56.291651245988497</c:v>
                </c:pt>
                <c:pt idx="331">
                  <c:v>56.85028096406073</c:v>
                </c:pt>
                <c:pt idx="332">
                  <c:v>57.391593535830246</c:v>
                </c:pt>
                <c:pt idx="333">
                  <c:v>57.915424072243908</c:v>
                </c:pt>
                <c:pt idx="334">
                  <c:v>58.421613009445863</c:v>
                </c:pt>
                <c:pt idx="335">
                  <c:v>58.910006157382234</c:v>
                </c:pt>
                <c:pt idx="336">
                  <c:v>59.380454746769061</c:v>
                </c:pt>
                <c:pt idx="337">
                  <c:v>59.832815474408598</c:v>
                </c:pt>
                <c:pt idx="338">
                  <c:v>60.266950546841173</c:v>
                </c:pt>
                <c:pt idx="339">
                  <c:v>60.682727722318099</c:v>
                </c:pt>
                <c:pt idx="340">
                  <c:v>61.080020351084045</c:v>
                </c:pt>
                <c:pt idx="341">
                  <c:v>61.458707413955572</c:v>
                </c:pt>
                <c:pt idx="342">
                  <c:v>61.81867355918498</c:v>
                </c:pt>
                <c:pt idx="343">
                  <c:v>62.159809137597321</c:v>
                </c:pt>
                <c:pt idx="344">
                  <c:v>62.482010235990714</c:v>
                </c:pt>
                <c:pt idx="345">
                  <c:v>62.785178708789438</c:v>
                </c:pt>
                <c:pt idx="346">
                  <c:v>63.069222207939774</c:v>
                </c:pt>
                <c:pt idx="347">
                  <c:v>63.334054211040282</c:v>
                </c:pt>
                <c:pt idx="348">
                  <c:v>63.579594047697363</c:v>
                </c:pt>
                <c:pt idx="349">
                  <c:v>63.805766924098158</c:v>
                </c:pt>
                <c:pt idx="350">
                  <c:v>64.012503945793512</c:v>
                </c:pt>
                <c:pt idx="351">
                  <c:v>64.199742138683945</c:v>
                </c:pt>
                <c:pt idx="352">
                  <c:v>64.36742446820206</c:v>
                </c:pt>
                <c:pt idx="353">
                  <c:v>64.515499856685935</c:v>
                </c:pt>
                <c:pt idx="354">
                  <c:v>64.64392319893777</c:v>
                </c:pt>
                <c:pt idx="355">
                  <c:v>64.752655375963457</c:v>
                </c:pt>
                <c:pt idx="356">
                  <c:v>64.841663266888574</c:v>
                </c:pt>
                <c:pt idx="357">
                  <c:v>64.910919759047303</c:v>
                </c:pt>
                <c:pt idx="358">
                  <c:v>64.96040375624122</c:v>
                </c:pt>
                <c:pt idx="359">
                  <c:v>64.990100185165431</c:v>
                </c:pt>
                <c:pt idx="360">
                  <c:v>65</c:v>
                </c:pt>
              </c:numCache>
            </c:numRef>
          </c:xVal>
          <c:yVal>
            <c:numRef>
              <c:f>'θ ϵ (0,90)'!$AF$8:$AF$368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1.1344064184234282</c:v>
                </c:pt>
                <c:pt idx="2">
                  <c:v>2.2684672856625632</c:v>
                </c:pt>
                <c:pt idx="3">
                  <c:v>3.4018371557913487</c:v>
                </c:pt>
                <c:pt idx="4">
                  <c:v>4.534170793368145</c:v>
                </c:pt>
                <c:pt idx="5">
                  <c:v>5.6651232785977808</c:v>
                </c:pt>
                <c:pt idx="6">
                  <c:v>6.794350112397475</c:v>
                </c:pt>
                <c:pt idx="7">
                  <c:v>7.9215073213345857</c:v>
                </c:pt>
                <c:pt idx="8">
                  <c:v>9.0462515624042528</c:v>
                </c:pt>
                <c:pt idx="9">
                  <c:v>10.168240227615007</c:v>
                </c:pt>
                <c:pt idx="10">
                  <c:v>11.287131548350471</c:v>
                </c:pt>
                <c:pt idx="11">
                  <c:v>12.402584699475412</c:v>
                </c:pt>
                <c:pt idx="12">
                  <c:v>13.514259903154356</c:v>
                </c:pt>
                <c:pt idx="13">
                  <c:v>14.621818532351226</c:v>
                </c:pt>
                <c:pt idx="14">
                  <c:v>15.724923213978402</c:v>
                </c:pt>
                <c:pt idx="15">
                  <c:v>16.823237931663847</c:v>
                </c:pt>
                <c:pt idx="16">
                  <c:v>17.916428128104947</c:v>
                </c:pt>
                <c:pt idx="17">
                  <c:v>19.00416080697789</c:v>
                </c:pt>
                <c:pt idx="18">
                  <c:v>20.08610463437158</c:v>
                </c:pt>
                <c:pt idx="19">
                  <c:v>21.16193003971518</c:v>
                </c:pt>
                <c:pt idx="20">
                  <c:v>22.231309316168467</c:v>
                </c:pt>
                <c:pt idx="21">
                  <c:v>23.293916720444518</c:v>
                </c:pt>
                <c:pt idx="22">
                  <c:v>24.349428572034281</c:v>
                </c:pt>
                <c:pt idx="23">
                  <c:v>25.397523351802793</c:v>
                </c:pt>
                <c:pt idx="24">
                  <c:v>26.437881799927009</c:v>
                </c:pt>
                <c:pt idx="25">
                  <c:v>27.470187013145463</c:v>
                </c:pt>
                <c:pt idx="26">
                  <c:v>28.494124541290031</c:v>
                </c:pt>
                <c:pt idx="27">
                  <c:v>29.509382483070539</c:v>
                </c:pt>
                <c:pt idx="28">
                  <c:v>30.515651581082903</c:v>
                </c:pt>
                <c:pt idx="29">
                  <c:v>31.51262531601191</c:v>
                </c:pt>
                <c:pt idx="30">
                  <c:v>32.499999999999993</c:v>
                </c:pt>
                <c:pt idx="31">
                  <c:v>33.477474869153518</c:v>
                </c:pt>
                <c:pt idx="32">
                  <c:v>34.444752175158321</c:v>
                </c:pt>
                <c:pt idx="33">
                  <c:v>35.401537275976757</c:v>
                </c:pt>
                <c:pt idx="34">
                  <c:v>36.347538725598547</c:v>
                </c:pt>
                <c:pt idx="35">
                  <c:v>37.282468362817994</c:v>
                </c:pt>
                <c:pt idx="36">
                  <c:v>38.206041399010751</c:v>
                </c:pt>
                <c:pt idx="37">
                  <c:v>39.117976504883138</c:v>
                </c:pt>
                <c:pt idx="38">
                  <c:v>40.017995896167783</c:v>
                </c:pt>
                <c:pt idx="39">
                  <c:v>40.905825418239431</c:v>
                </c:pt>
                <c:pt idx="40">
                  <c:v>41.781194629625048</c:v>
                </c:pt>
                <c:pt idx="41">
                  <c:v>42.643836884382964</c:v>
                </c:pt>
                <c:pt idx="42">
                  <c:v>43.493489413325783</c:v>
                </c:pt>
                <c:pt idx="43">
                  <c:v>44.329893404062403</c:v>
                </c:pt>
                <c:pt idx="44">
                  <c:v>45.15279407983482</c:v>
                </c:pt>
                <c:pt idx="45">
                  <c:v>45.961940777125584</c:v>
                </c:pt>
                <c:pt idx="46">
                  <c:v>46.757087022012321</c:v>
                </c:pt>
                <c:pt idx="47">
                  <c:v>47.53799060524608</c:v>
                </c:pt>
                <c:pt idx="48">
                  <c:v>48.304413656030619</c:v>
                </c:pt>
                <c:pt idx="49">
                  <c:v>49.056122714480182</c:v>
                </c:pt>
                <c:pt idx="50">
                  <c:v>49.792888802733572</c:v>
                </c:pt>
                <c:pt idx="51">
                  <c:v>50.514487494703104</c:v>
                </c:pt>
                <c:pt idx="52">
                  <c:v>51.220698984436929</c:v>
                </c:pt>
                <c:pt idx="53">
                  <c:v>51.911308153074032</c:v>
                </c:pt>
                <c:pt idx="54">
                  <c:v>52.586104634371587</c:v>
                </c:pt>
                <c:pt idx="55">
                  <c:v>53.244882878784466</c:v>
                </c:pt>
                <c:pt idx="56">
                  <c:v>53.887442216077716</c:v>
                </c:pt>
                <c:pt idx="57">
                  <c:v>54.513586916452553</c:v>
                </c:pt>
                <c:pt idx="58">
                  <c:v>55.123126250167687</c:v>
                </c:pt>
                <c:pt idx="59">
                  <c:v>55.715874545637291</c:v>
                </c:pt>
                <c:pt idx="60">
                  <c:v>56.291651245988511</c:v>
                </c:pt>
                <c:pt idx="61">
                  <c:v>56.850280964060723</c:v>
                </c:pt>
                <c:pt idx="62">
                  <c:v>57.391593535830246</c:v>
                </c:pt>
                <c:pt idx="63">
                  <c:v>57.915424072243908</c:v>
                </c:pt>
                <c:pt idx="64">
                  <c:v>58.421613009445856</c:v>
                </c:pt>
                <c:pt idx="65">
                  <c:v>58.910006157382249</c:v>
                </c:pt>
                <c:pt idx="66">
                  <c:v>59.380454746769054</c:v>
                </c:pt>
                <c:pt idx="67">
                  <c:v>59.832815474408619</c:v>
                </c:pt>
                <c:pt idx="68">
                  <c:v>60.26695054684118</c:v>
                </c:pt>
                <c:pt idx="69">
                  <c:v>60.682727722318113</c:v>
                </c:pt>
                <c:pt idx="70">
                  <c:v>61.080020351084038</c:v>
                </c:pt>
                <c:pt idx="71">
                  <c:v>61.458707413955587</c:v>
                </c:pt>
                <c:pt idx="72">
                  <c:v>61.81867355918498</c:v>
                </c:pt>
                <c:pt idx="73">
                  <c:v>62.1598091375973</c:v>
                </c:pt>
                <c:pt idx="74">
                  <c:v>62.482010235990728</c:v>
                </c:pt>
                <c:pt idx="75">
                  <c:v>62.785178708789438</c:v>
                </c:pt>
                <c:pt idx="76">
                  <c:v>63.069222207939774</c:v>
                </c:pt>
                <c:pt idx="77">
                  <c:v>63.334054211040289</c:v>
                </c:pt>
                <c:pt idx="78">
                  <c:v>63.579594047697363</c:v>
                </c:pt>
                <c:pt idx="79">
                  <c:v>63.805766924098158</c:v>
                </c:pt>
                <c:pt idx="80">
                  <c:v>64.012503945793526</c:v>
                </c:pt>
                <c:pt idx="81">
                  <c:v>64.199742138683959</c:v>
                </c:pt>
                <c:pt idx="82">
                  <c:v>64.36742446820206</c:v>
                </c:pt>
                <c:pt idx="83">
                  <c:v>64.515499856685935</c:v>
                </c:pt>
                <c:pt idx="84">
                  <c:v>64.64392319893777</c:v>
                </c:pt>
                <c:pt idx="85">
                  <c:v>64.752655375963457</c:v>
                </c:pt>
                <c:pt idx="86">
                  <c:v>64.841663266888574</c:v>
                </c:pt>
                <c:pt idx="87">
                  <c:v>64.910919759047303</c:v>
                </c:pt>
                <c:pt idx="88">
                  <c:v>64.96040375624122</c:v>
                </c:pt>
                <c:pt idx="89">
                  <c:v>64.990100185165431</c:v>
                </c:pt>
                <c:pt idx="90">
                  <c:v>65</c:v>
                </c:pt>
                <c:pt idx="91">
                  <c:v>64.990100185165431</c:v>
                </c:pt>
                <c:pt idx="92">
                  <c:v>64.96040375624122</c:v>
                </c:pt>
                <c:pt idx="93">
                  <c:v>64.910919759047303</c:v>
                </c:pt>
                <c:pt idx="94">
                  <c:v>64.841663266888574</c:v>
                </c:pt>
                <c:pt idx="95">
                  <c:v>64.752655375963457</c:v>
                </c:pt>
                <c:pt idx="96">
                  <c:v>64.64392319893777</c:v>
                </c:pt>
                <c:pt idx="97">
                  <c:v>64.515499856685935</c:v>
                </c:pt>
                <c:pt idx="98">
                  <c:v>64.367424468202074</c:v>
                </c:pt>
                <c:pt idx="99">
                  <c:v>64.199742138683945</c:v>
                </c:pt>
                <c:pt idx="100">
                  <c:v>64.012503945793526</c:v>
                </c:pt>
                <c:pt idx="101">
                  <c:v>63.805766924098158</c:v>
                </c:pt>
                <c:pt idx="102">
                  <c:v>63.57959404769737</c:v>
                </c:pt>
                <c:pt idx="103">
                  <c:v>63.334054211040289</c:v>
                </c:pt>
                <c:pt idx="104">
                  <c:v>63.069222207939774</c:v>
                </c:pt>
                <c:pt idx="105">
                  <c:v>62.785178708789438</c:v>
                </c:pt>
                <c:pt idx="106">
                  <c:v>62.482010235990728</c:v>
                </c:pt>
                <c:pt idx="107">
                  <c:v>62.159809137597307</c:v>
                </c:pt>
                <c:pt idx="108">
                  <c:v>61.818673559184987</c:v>
                </c:pt>
                <c:pt idx="109">
                  <c:v>61.458707413955594</c:v>
                </c:pt>
                <c:pt idx="110">
                  <c:v>61.080020351084045</c:v>
                </c:pt>
                <c:pt idx="111">
                  <c:v>60.682727722318113</c:v>
                </c:pt>
                <c:pt idx="112">
                  <c:v>60.26695054684118</c:v>
                </c:pt>
                <c:pt idx="113">
                  <c:v>59.832815474408626</c:v>
                </c:pt>
                <c:pt idx="114">
                  <c:v>59.380454746769061</c:v>
                </c:pt>
                <c:pt idx="115">
                  <c:v>58.910006157382256</c:v>
                </c:pt>
                <c:pt idx="116">
                  <c:v>58.421613009445849</c:v>
                </c:pt>
                <c:pt idx="117">
                  <c:v>57.915424072243916</c:v>
                </c:pt>
                <c:pt idx="118">
                  <c:v>57.39159353583026</c:v>
                </c:pt>
                <c:pt idx="119">
                  <c:v>56.85028096406073</c:v>
                </c:pt>
                <c:pt idx="120">
                  <c:v>56.291651245988518</c:v>
                </c:pt>
                <c:pt idx="121">
                  <c:v>55.715874545637298</c:v>
                </c:pt>
                <c:pt idx="122">
                  <c:v>55.123126250167694</c:v>
                </c:pt>
                <c:pt idx="123">
                  <c:v>54.513586916452553</c:v>
                </c:pt>
                <c:pt idx="124">
                  <c:v>53.887442216077716</c:v>
                </c:pt>
                <c:pt idx="125">
                  <c:v>53.24488287878448</c:v>
                </c:pt>
                <c:pt idx="126">
                  <c:v>52.586104634371587</c:v>
                </c:pt>
                <c:pt idx="127">
                  <c:v>51.911308153074025</c:v>
                </c:pt>
                <c:pt idx="128">
                  <c:v>51.220698984436929</c:v>
                </c:pt>
                <c:pt idx="129">
                  <c:v>50.514487494703118</c:v>
                </c:pt>
                <c:pt idx="130">
                  <c:v>49.792888802733572</c:v>
                </c:pt>
                <c:pt idx="131">
                  <c:v>49.056122714480168</c:v>
                </c:pt>
                <c:pt idx="132">
                  <c:v>48.304413656030626</c:v>
                </c:pt>
                <c:pt idx="133">
                  <c:v>47.537990605246087</c:v>
                </c:pt>
                <c:pt idx="134">
                  <c:v>46.757087022012342</c:v>
                </c:pt>
                <c:pt idx="135">
                  <c:v>45.961940777125591</c:v>
                </c:pt>
                <c:pt idx="136">
                  <c:v>45.152794079834813</c:v>
                </c:pt>
                <c:pt idx="137">
                  <c:v>44.32989340406241</c:v>
                </c:pt>
                <c:pt idx="138">
                  <c:v>43.49348941332579</c:v>
                </c:pt>
                <c:pt idx="139">
                  <c:v>42.643836884382971</c:v>
                </c:pt>
                <c:pt idx="140">
                  <c:v>41.781194629625062</c:v>
                </c:pt>
                <c:pt idx="141">
                  <c:v>40.905825418239452</c:v>
                </c:pt>
                <c:pt idx="142">
                  <c:v>40.017995896167797</c:v>
                </c:pt>
                <c:pt idx="143">
                  <c:v>39.117976504883131</c:v>
                </c:pt>
                <c:pt idx="144">
                  <c:v>38.206041399010758</c:v>
                </c:pt>
                <c:pt idx="145">
                  <c:v>37.282468362818015</c:v>
                </c:pt>
                <c:pt idx="146">
                  <c:v>36.347538725598547</c:v>
                </c:pt>
                <c:pt idx="147">
                  <c:v>35.40153727597675</c:v>
                </c:pt>
                <c:pt idx="148">
                  <c:v>34.444752175158321</c:v>
                </c:pt>
                <c:pt idx="149">
                  <c:v>33.477474869153532</c:v>
                </c:pt>
                <c:pt idx="150">
                  <c:v>32.499999999999993</c:v>
                </c:pt>
                <c:pt idx="151">
                  <c:v>31.512625316011917</c:v>
                </c:pt>
                <c:pt idx="152">
                  <c:v>30.515651581082921</c:v>
                </c:pt>
                <c:pt idx="153">
                  <c:v>29.509382483070546</c:v>
                </c:pt>
                <c:pt idx="154">
                  <c:v>28.494124541290024</c:v>
                </c:pt>
                <c:pt idx="155">
                  <c:v>27.470187013145466</c:v>
                </c:pt>
                <c:pt idx="156">
                  <c:v>26.437881799927027</c:v>
                </c:pt>
                <c:pt idx="157">
                  <c:v>25.397523351802821</c:v>
                </c:pt>
                <c:pt idx="158">
                  <c:v>24.349428572034295</c:v>
                </c:pt>
                <c:pt idx="159">
                  <c:v>23.293916720444514</c:v>
                </c:pt>
                <c:pt idx="160">
                  <c:v>22.231309316168478</c:v>
                </c:pt>
                <c:pt idx="161">
                  <c:v>21.161930039715209</c:v>
                </c:pt>
                <c:pt idx="162">
                  <c:v>20.086104634371587</c:v>
                </c:pt>
                <c:pt idx="163">
                  <c:v>19.004160806977907</c:v>
                </c:pt>
                <c:pt idx="164">
                  <c:v>17.916428128104979</c:v>
                </c:pt>
                <c:pt idx="165">
                  <c:v>16.823237931663865</c:v>
                </c:pt>
                <c:pt idx="166">
                  <c:v>15.724923213978402</c:v>
                </c:pt>
                <c:pt idx="167">
                  <c:v>14.621818532351211</c:v>
                </c:pt>
                <c:pt idx="168">
                  <c:v>13.514259903154356</c:v>
                </c:pt>
                <c:pt idx="169">
                  <c:v>12.402584699475423</c:v>
                </c:pt>
                <c:pt idx="170">
                  <c:v>11.287131548350468</c:v>
                </c:pt>
                <c:pt idx="171">
                  <c:v>10.168240227615014</c:v>
                </c:pt>
                <c:pt idx="172">
                  <c:v>9.0462515624042741</c:v>
                </c:pt>
                <c:pt idx="173">
                  <c:v>7.9215073213345901</c:v>
                </c:pt>
                <c:pt idx="174">
                  <c:v>6.7943501123974928</c:v>
                </c:pt>
                <c:pt idx="175">
                  <c:v>5.6651232785978118</c:v>
                </c:pt>
                <c:pt idx="176">
                  <c:v>4.5341707933681592</c:v>
                </c:pt>
                <c:pt idx="177">
                  <c:v>3.4018371557913474</c:v>
                </c:pt>
                <c:pt idx="178">
                  <c:v>2.2684672856625454</c:v>
                </c:pt>
                <c:pt idx="179">
                  <c:v>1.1344064184234235</c:v>
                </c:pt>
                <c:pt idx="180">
                  <c:v>7.9634649569060301E-15</c:v>
                </c:pt>
                <c:pt idx="181">
                  <c:v>-1.1344064184234075</c:v>
                </c:pt>
                <c:pt idx="182">
                  <c:v>-2.2684672856625583</c:v>
                </c:pt>
                <c:pt idx="183">
                  <c:v>-3.4018371557913314</c:v>
                </c:pt>
                <c:pt idx="184">
                  <c:v>-4.5341707933681139</c:v>
                </c:pt>
                <c:pt idx="185">
                  <c:v>-5.6651232785977665</c:v>
                </c:pt>
                <c:pt idx="186">
                  <c:v>-6.7943501123974483</c:v>
                </c:pt>
                <c:pt idx="187">
                  <c:v>-7.9215073213346034</c:v>
                </c:pt>
                <c:pt idx="188">
                  <c:v>-9.0462515624042581</c:v>
                </c:pt>
                <c:pt idx="189">
                  <c:v>-10.168240227614998</c:v>
                </c:pt>
                <c:pt idx="190">
                  <c:v>-11.28713154835048</c:v>
                </c:pt>
                <c:pt idx="191">
                  <c:v>-12.402584699475407</c:v>
                </c:pt>
                <c:pt idx="192">
                  <c:v>-13.51425990315434</c:v>
                </c:pt>
                <c:pt idx="193">
                  <c:v>-14.621818532351224</c:v>
                </c:pt>
                <c:pt idx="194">
                  <c:v>-15.724923213978387</c:v>
                </c:pt>
                <c:pt idx="195">
                  <c:v>-16.823237931663822</c:v>
                </c:pt>
                <c:pt idx="196">
                  <c:v>-17.916428128104936</c:v>
                </c:pt>
                <c:pt idx="197">
                  <c:v>-19.004160806977865</c:v>
                </c:pt>
                <c:pt idx="198">
                  <c:v>-20.086104634371601</c:v>
                </c:pt>
                <c:pt idx="199">
                  <c:v>-21.161930039715187</c:v>
                </c:pt>
                <c:pt idx="200">
                  <c:v>-22.231309316168463</c:v>
                </c:pt>
                <c:pt idx="201">
                  <c:v>-23.293916720444528</c:v>
                </c:pt>
                <c:pt idx="202">
                  <c:v>-24.349428572034281</c:v>
                </c:pt>
                <c:pt idx="203">
                  <c:v>-25.397523351802782</c:v>
                </c:pt>
                <c:pt idx="204">
                  <c:v>-26.437881799926988</c:v>
                </c:pt>
                <c:pt idx="205">
                  <c:v>-27.470187013145452</c:v>
                </c:pt>
                <c:pt idx="206">
                  <c:v>-28.494124541290009</c:v>
                </c:pt>
                <c:pt idx="207">
                  <c:v>-29.509382483070507</c:v>
                </c:pt>
                <c:pt idx="208">
                  <c:v>-30.515651581082906</c:v>
                </c:pt>
                <c:pt idx="209">
                  <c:v>-31.512625316011903</c:v>
                </c:pt>
                <c:pt idx="210">
                  <c:v>-32.500000000000007</c:v>
                </c:pt>
                <c:pt idx="211">
                  <c:v>-33.477474869153518</c:v>
                </c:pt>
                <c:pt idx="212">
                  <c:v>-34.444752175158314</c:v>
                </c:pt>
                <c:pt idx="213">
                  <c:v>-35.401537275976757</c:v>
                </c:pt>
                <c:pt idx="214">
                  <c:v>-36.347538725598532</c:v>
                </c:pt>
                <c:pt idx="215">
                  <c:v>-37.28246836281798</c:v>
                </c:pt>
                <c:pt idx="216">
                  <c:v>-38.206041399010743</c:v>
                </c:pt>
                <c:pt idx="217">
                  <c:v>-39.117976504883124</c:v>
                </c:pt>
                <c:pt idx="218">
                  <c:v>-40.017995896167761</c:v>
                </c:pt>
                <c:pt idx="219">
                  <c:v>-40.905825418239445</c:v>
                </c:pt>
                <c:pt idx="220">
                  <c:v>-41.781194629625048</c:v>
                </c:pt>
                <c:pt idx="221">
                  <c:v>-42.643836884382978</c:v>
                </c:pt>
                <c:pt idx="222">
                  <c:v>-43.493489413325783</c:v>
                </c:pt>
                <c:pt idx="223">
                  <c:v>-44.329893404062396</c:v>
                </c:pt>
                <c:pt idx="224">
                  <c:v>-45.152794079834827</c:v>
                </c:pt>
                <c:pt idx="225">
                  <c:v>-45.961940777125584</c:v>
                </c:pt>
                <c:pt idx="226">
                  <c:v>-46.757087022012307</c:v>
                </c:pt>
                <c:pt idx="227">
                  <c:v>-47.537990605246058</c:v>
                </c:pt>
                <c:pt idx="228">
                  <c:v>-48.304413656030611</c:v>
                </c:pt>
                <c:pt idx="229">
                  <c:v>-49.056122714480161</c:v>
                </c:pt>
                <c:pt idx="230">
                  <c:v>-49.792888802733565</c:v>
                </c:pt>
                <c:pt idx="231">
                  <c:v>-50.514487494703125</c:v>
                </c:pt>
                <c:pt idx="232">
                  <c:v>-51.220698984436936</c:v>
                </c:pt>
                <c:pt idx="233">
                  <c:v>-51.911308153074032</c:v>
                </c:pt>
                <c:pt idx="234">
                  <c:v>-52.58610463437158</c:v>
                </c:pt>
                <c:pt idx="235">
                  <c:v>-53.244882878784452</c:v>
                </c:pt>
                <c:pt idx="236">
                  <c:v>-53.887442216077694</c:v>
                </c:pt>
                <c:pt idx="237">
                  <c:v>-54.51358691645256</c:v>
                </c:pt>
                <c:pt idx="238">
                  <c:v>-55.123126250167687</c:v>
                </c:pt>
                <c:pt idx="239">
                  <c:v>-55.715874545637284</c:v>
                </c:pt>
                <c:pt idx="240">
                  <c:v>-56.291651245988497</c:v>
                </c:pt>
                <c:pt idx="241">
                  <c:v>-56.850280964060737</c:v>
                </c:pt>
                <c:pt idx="242">
                  <c:v>-57.391593535830253</c:v>
                </c:pt>
                <c:pt idx="243">
                  <c:v>-57.915424072243908</c:v>
                </c:pt>
                <c:pt idx="244">
                  <c:v>-58.421613009445842</c:v>
                </c:pt>
                <c:pt idx="245">
                  <c:v>-58.910006157382234</c:v>
                </c:pt>
                <c:pt idx="246">
                  <c:v>-59.380454746769061</c:v>
                </c:pt>
                <c:pt idx="247">
                  <c:v>-59.832815474408619</c:v>
                </c:pt>
                <c:pt idx="248">
                  <c:v>-60.266950546841173</c:v>
                </c:pt>
                <c:pt idx="249">
                  <c:v>-60.682727722318106</c:v>
                </c:pt>
                <c:pt idx="250">
                  <c:v>-61.08002035108403</c:v>
                </c:pt>
                <c:pt idx="251">
                  <c:v>-61.458707413955594</c:v>
                </c:pt>
                <c:pt idx="252">
                  <c:v>-61.81867355918498</c:v>
                </c:pt>
                <c:pt idx="253">
                  <c:v>-62.159809137597293</c:v>
                </c:pt>
                <c:pt idx="254">
                  <c:v>-62.482010235990735</c:v>
                </c:pt>
                <c:pt idx="255">
                  <c:v>-62.785178708789438</c:v>
                </c:pt>
                <c:pt idx="256">
                  <c:v>-63.069222207939774</c:v>
                </c:pt>
                <c:pt idx="257">
                  <c:v>-63.334054211040282</c:v>
                </c:pt>
                <c:pt idx="258">
                  <c:v>-63.579594047697363</c:v>
                </c:pt>
                <c:pt idx="259">
                  <c:v>-63.805766924098151</c:v>
                </c:pt>
                <c:pt idx="260">
                  <c:v>-64.012503945793526</c:v>
                </c:pt>
                <c:pt idx="261">
                  <c:v>-64.199742138683945</c:v>
                </c:pt>
                <c:pt idx="262">
                  <c:v>-64.367424468202074</c:v>
                </c:pt>
                <c:pt idx="263">
                  <c:v>-64.515499856685935</c:v>
                </c:pt>
                <c:pt idx="264">
                  <c:v>-64.64392319893777</c:v>
                </c:pt>
                <c:pt idx="265">
                  <c:v>-64.752655375963457</c:v>
                </c:pt>
                <c:pt idx="266">
                  <c:v>-64.841663266888574</c:v>
                </c:pt>
                <c:pt idx="267">
                  <c:v>-64.910919759047303</c:v>
                </c:pt>
                <c:pt idx="268">
                  <c:v>-64.96040375624122</c:v>
                </c:pt>
                <c:pt idx="269">
                  <c:v>-64.990100185165431</c:v>
                </c:pt>
                <c:pt idx="270">
                  <c:v>-65</c:v>
                </c:pt>
                <c:pt idx="271">
                  <c:v>-64.990100185165431</c:v>
                </c:pt>
                <c:pt idx="272">
                  <c:v>-64.96040375624122</c:v>
                </c:pt>
                <c:pt idx="273">
                  <c:v>-64.910919759047303</c:v>
                </c:pt>
                <c:pt idx="274">
                  <c:v>-64.841663266888574</c:v>
                </c:pt>
                <c:pt idx="275">
                  <c:v>-64.752655375963457</c:v>
                </c:pt>
                <c:pt idx="276">
                  <c:v>-64.64392319893777</c:v>
                </c:pt>
                <c:pt idx="277">
                  <c:v>-64.515499856685935</c:v>
                </c:pt>
                <c:pt idx="278">
                  <c:v>-64.367424468202074</c:v>
                </c:pt>
                <c:pt idx="279">
                  <c:v>-64.199742138683959</c:v>
                </c:pt>
                <c:pt idx="280">
                  <c:v>-64.012503945793526</c:v>
                </c:pt>
                <c:pt idx="281">
                  <c:v>-63.805766924098165</c:v>
                </c:pt>
                <c:pt idx="282">
                  <c:v>-63.579594047697377</c:v>
                </c:pt>
                <c:pt idx="283">
                  <c:v>-63.334054211040289</c:v>
                </c:pt>
                <c:pt idx="284">
                  <c:v>-63.069222207939781</c:v>
                </c:pt>
                <c:pt idx="285">
                  <c:v>-62.785178708789431</c:v>
                </c:pt>
                <c:pt idx="286">
                  <c:v>-62.482010235990721</c:v>
                </c:pt>
                <c:pt idx="287">
                  <c:v>-62.1598091375973</c:v>
                </c:pt>
                <c:pt idx="288">
                  <c:v>-61.818673559184987</c:v>
                </c:pt>
                <c:pt idx="289">
                  <c:v>-61.458707413955601</c:v>
                </c:pt>
                <c:pt idx="290">
                  <c:v>-61.080020351084052</c:v>
                </c:pt>
                <c:pt idx="291">
                  <c:v>-60.682727722318134</c:v>
                </c:pt>
                <c:pt idx="292">
                  <c:v>-60.26695054684118</c:v>
                </c:pt>
                <c:pt idx="293">
                  <c:v>-59.832815474408633</c:v>
                </c:pt>
                <c:pt idx="294">
                  <c:v>-59.380454746769047</c:v>
                </c:pt>
                <c:pt idx="295">
                  <c:v>-58.910006157382249</c:v>
                </c:pt>
                <c:pt idx="296">
                  <c:v>-58.421613009445856</c:v>
                </c:pt>
                <c:pt idx="297">
                  <c:v>-57.915424072243916</c:v>
                </c:pt>
                <c:pt idx="298">
                  <c:v>-57.39159353583026</c:v>
                </c:pt>
                <c:pt idx="299">
                  <c:v>-56.850280964060744</c:v>
                </c:pt>
                <c:pt idx="300">
                  <c:v>-56.291651245988511</c:v>
                </c:pt>
                <c:pt idx="301">
                  <c:v>-55.715874545637298</c:v>
                </c:pt>
                <c:pt idx="302">
                  <c:v>-55.123126250167701</c:v>
                </c:pt>
                <c:pt idx="303">
                  <c:v>-54.513586916452574</c:v>
                </c:pt>
                <c:pt idx="304">
                  <c:v>-53.887442216077737</c:v>
                </c:pt>
                <c:pt idx="305">
                  <c:v>-53.244882878784466</c:v>
                </c:pt>
                <c:pt idx="306">
                  <c:v>-52.586104634371594</c:v>
                </c:pt>
                <c:pt idx="307">
                  <c:v>-51.911308153074046</c:v>
                </c:pt>
                <c:pt idx="308">
                  <c:v>-51.220698984436915</c:v>
                </c:pt>
                <c:pt idx="309">
                  <c:v>-50.514487494703104</c:v>
                </c:pt>
                <c:pt idx="310">
                  <c:v>-49.792888802733579</c:v>
                </c:pt>
                <c:pt idx="311">
                  <c:v>-49.056122714480196</c:v>
                </c:pt>
                <c:pt idx="312">
                  <c:v>-48.304413656030647</c:v>
                </c:pt>
                <c:pt idx="313">
                  <c:v>-47.537990605246115</c:v>
                </c:pt>
                <c:pt idx="314">
                  <c:v>-46.757087022012364</c:v>
                </c:pt>
                <c:pt idx="315">
                  <c:v>-45.961940777125598</c:v>
                </c:pt>
                <c:pt idx="316">
                  <c:v>-45.152794079834841</c:v>
                </c:pt>
                <c:pt idx="317">
                  <c:v>-44.329893404062389</c:v>
                </c:pt>
                <c:pt idx="318">
                  <c:v>-43.493489413325776</c:v>
                </c:pt>
                <c:pt idx="319">
                  <c:v>-42.643836884382978</c:v>
                </c:pt>
                <c:pt idx="320">
                  <c:v>-41.78119462962507</c:v>
                </c:pt>
                <c:pt idx="321">
                  <c:v>-40.905825418239459</c:v>
                </c:pt>
                <c:pt idx="322">
                  <c:v>-40.017995896167825</c:v>
                </c:pt>
                <c:pt idx="323">
                  <c:v>-39.117976504883138</c:v>
                </c:pt>
                <c:pt idx="324">
                  <c:v>-38.206041399010772</c:v>
                </c:pt>
                <c:pt idx="325">
                  <c:v>-37.282468362818022</c:v>
                </c:pt>
                <c:pt idx="326">
                  <c:v>-36.347538725598575</c:v>
                </c:pt>
                <c:pt idx="327">
                  <c:v>-35.40153727597675</c:v>
                </c:pt>
                <c:pt idx="328">
                  <c:v>-34.444752175158378</c:v>
                </c:pt>
                <c:pt idx="329">
                  <c:v>-33.477474869153539</c:v>
                </c:pt>
                <c:pt idx="330">
                  <c:v>-32.500000000000028</c:v>
                </c:pt>
                <c:pt idx="331">
                  <c:v>-31.512625316011899</c:v>
                </c:pt>
                <c:pt idx="332">
                  <c:v>-30.515651581082903</c:v>
                </c:pt>
                <c:pt idx="333">
                  <c:v>-29.509382483070553</c:v>
                </c:pt>
                <c:pt idx="334">
                  <c:v>-28.494124541290006</c:v>
                </c:pt>
                <c:pt idx="335">
                  <c:v>-27.470187013145498</c:v>
                </c:pt>
                <c:pt idx="336">
                  <c:v>-26.437881799927009</c:v>
                </c:pt>
                <c:pt idx="337">
                  <c:v>-25.397523351802857</c:v>
                </c:pt>
                <c:pt idx="338">
                  <c:v>-24.349428572034302</c:v>
                </c:pt>
                <c:pt idx="339">
                  <c:v>-23.29391672044455</c:v>
                </c:pt>
                <c:pt idx="340">
                  <c:v>-22.23130931616846</c:v>
                </c:pt>
                <c:pt idx="341">
                  <c:v>-21.161930039715241</c:v>
                </c:pt>
                <c:pt idx="342">
                  <c:v>-20.086104634371594</c:v>
                </c:pt>
                <c:pt idx="343">
                  <c:v>-19.004160806977858</c:v>
                </c:pt>
                <c:pt idx="344">
                  <c:v>-17.916428128104986</c:v>
                </c:pt>
                <c:pt idx="345">
                  <c:v>-16.823237931663844</c:v>
                </c:pt>
                <c:pt idx="346">
                  <c:v>-15.724923213978412</c:v>
                </c:pt>
                <c:pt idx="347">
                  <c:v>-14.621818532351247</c:v>
                </c:pt>
                <c:pt idx="348">
                  <c:v>-13.514259903154391</c:v>
                </c:pt>
                <c:pt idx="349">
                  <c:v>-12.402584699475403</c:v>
                </c:pt>
                <c:pt idx="350">
                  <c:v>-11.287131548350533</c:v>
                </c:pt>
                <c:pt idx="351">
                  <c:v>-10.168240227615023</c:v>
                </c:pt>
                <c:pt idx="352">
                  <c:v>-9.046251562404283</c:v>
                </c:pt>
                <c:pt idx="353">
                  <c:v>-7.9215073213346274</c:v>
                </c:pt>
                <c:pt idx="354">
                  <c:v>-6.7943501123974723</c:v>
                </c:pt>
                <c:pt idx="355">
                  <c:v>-5.6651232785977905</c:v>
                </c:pt>
                <c:pt idx="356">
                  <c:v>-4.5341707933681095</c:v>
                </c:pt>
                <c:pt idx="357">
                  <c:v>-3.4018371557913838</c:v>
                </c:pt>
                <c:pt idx="358">
                  <c:v>-2.2684672856625534</c:v>
                </c:pt>
                <c:pt idx="359">
                  <c:v>-1.1344064184234892</c:v>
                </c:pt>
                <c:pt idx="360">
                  <c:v>-1.592692991381206E-14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6C-4186-A6FD-1D761AEE32EF}"/>
            </c:ext>
          </c:extLst>
        </c:ser>
        <c:ser>
          <c:idx val="1"/>
          <c:order val="1"/>
          <c:tx>
            <c:v>CZ opt.</c:v>
          </c:tx>
          <c:spPr>
            <a:ln w="25400">
              <a:solidFill>
                <a:srgbClr val="FFFF00"/>
              </a:solidFill>
            </a:ln>
          </c:spPr>
          <c:marker>
            <c:symbol val="square"/>
            <c:size val="2"/>
            <c:spPr>
              <a:ln>
                <a:solidFill>
                  <a:srgbClr val="FFFF00"/>
                </a:solidFill>
              </a:ln>
            </c:spPr>
          </c:marker>
          <c:xVal>
            <c:numRef>
              <c:f>'θ ϵ (0,90)'!$BE$25:$BE$385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(0,90)'!$BF$25:$BF$385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6C-4186-A6FD-1D761AEE32EF}"/>
            </c:ext>
          </c:extLst>
        </c:ser>
        <c:ser>
          <c:idx val="2"/>
          <c:order val="2"/>
          <c:tx>
            <c:v>Ray (CZ centering)</c:v>
          </c:tx>
          <c:spPr>
            <a:ln w="127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triangle"/>
            <c:size val="2"/>
            <c:spPr>
              <a:ln>
                <a:solidFill>
                  <a:schemeClr val="accent6">
                    <a:lumMod val="75000"/>
                    <a:alpha val="12000"/>
                  </a:schemeClr>
                </a:solidFill>
              </a:ln>
            </c:spPr>
          </c:marker>
          <c:dPt>
            <c:idx val="14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accent6">
                      <a:lumMod val="7500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D6C-4186-A6FD-1D761AEE32EF}"/>
              </c:ext>
            </c:extLst>
          </c:dPt>
          <c:dPt>
            <c:idx val="62"/>
            <c:marker>
              <c:spPr>
                <a:ln w="12700">
                  <a:solidFill>
                    <a:schemeClr val="accent6">
                      <a:lumMod val="75000"/>
                      <a:alpha val="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D6C-4186-A6FD-1D761AEE32EF}"/>
              </c:ext>
            </c:extLst>
          </c:dPt>
          <c:xVal>
            <c:numRef>
              <c:f>'θ ϵ (0,90)'!$V$11:$V$171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'θ ϵ (0,90)'!$U$11:$U$171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-8.7488663525923993E-2</c:v>
                </c:pt>
                <c:pt idx="2">
                  <c:v>-0.17497732705184799</c:v>
                </c:pt>
                <c:pt idx="3">
                  <c:v>-0.26246599057777198</c:v>
                </c:pt>
                <c:pt idx="4">
                  <c:v>-0.34995465410369597</c:v>
                </c:pt>
                <c:pt idx="5">
                  <c:v>-0.43744331762961997</c:v>
                </c:pt>
                <c:pt idx="6">
                  <c:v>-0.52493198115554396</c:v>
                </c:pt>
                <c:pt idx="7">
                  <c:v>-0.61242064468146795</c:v>
                </c:pt>
                <c:pt idx="8">
                  <c:v>-0.69990930820739194</c:v>
                </c:pt>
                <c:pt idx="9">
                  <c:v>-0.78739797173331594</c:v>
                </c:pt>
                <c:pt idx="10">
                  <c:v>-0.87488663525923993</c:v>
                </c:pt>
                <c:pt idx="11">
                  <c:v>-0.96237529878516392</c:v>
                </c:pt>
                <c:pt idx="12">
                  <c:v>-1.0498639623110879</c:v>
                </c:pt>
                <c:pt idx="13">
                  <c:v>-1.1373526258370119</c:v>
                </c:pt>
                <c:pt idx="14">
                  <c:v>-1.2248412893629359</c:v>
                </c:pt>
                <c:pt idx="15">
                  <c:v>-1.3123299528888599</c:v>
                </c:pt>
                <c:pt idx="16">
                  <c:v>-1.3998186164147839</c:v>
                </c:pt>
                <c:pt idx="17">
                  <c:v>-1.4873072799407079</c:v>
                </c:pt>
                <c:pt idx="18">
                  <c:v>-1.5747959434666319</c:v>
                </c:pt>
                <c:pt idx="19">
                  <c:v>-1.6622846069925559</c:v>
                </c:pt>
                <c:pt idx="20">
                  <c:v>-1.7497732705184799</c:v>
                </c:pt>
                <c:pt idx="21">
                  <c:v>-1.8372619340444039</c:v>
                </c:pt>
                <c:pt idx="22">
                  <c:v>-1.9247505975703278</c:v>
                </c:pt>
                <c:pt idx="23">
                  <c:v>-2.0122392610962518</c:v>
                </c:pt>
                <c:pt idx="24">
                  <c:v>-2.0997279246221758</c:v>
                </c:pt>
                <c:pt idx="25">
                  <c:v>-2.1872165881480998</c:v>
                </c:pt>
                <c:pt idx="26">
                  <c:v>-2.2747052516740238</c:v>
                </c:pt>
                <c:pt idx="27">
                  <c:v>-2.3621939151999478</c:v>
                </c:pt>
                <c:pt idx="28">
                  <c:v>-2.4496825787258718</c:v>
                </c:pt>
                <c:pt idx="29">
                  <c:v>-2.5371712422517958</c:v>
                </c:pt>
                <c:pt idx="30">
                  <c:v>-2.6246599057777198</c:v>
                </c:pt>
                <c:pt idx="31">
                  <c:v>-2.7121485693036438</c:v>
                </c:pt>
                <c:pt idx="32">
                  <c:v>-2.7996372328295678</c:v>
                </c:pt>
                <c:pt idx="33">
                  <c:v>-2.8871258963554918</c:v>
                </c:pt>
                <c:pt idx="34">
                  <c:v>-2.9746145598814158</c:v>
                </c:pt>
                <c:pt idx="35">
                  <c:v>-3.0621032234073398</c:v>
                </c:pt>
                <c:pt idx="36">
                  <c:v>-3.1495918869332638</c:v>
                </c:pt>
                <c:pt idx="37">
                  <c:v>-3.2370805504591877</c:v>
                </c:pt>
                <c:pt idx="38">
                  <c:v>-3.3245692139851117</c:v>
                </c:pt>
                <c:pt idx="39">
                  <c:v>-3.4120578775110357</c:v>
                </c:pt>
                <c:pt idx="40">
                  <c:v>-3.4995465410369597</c:v>
                </c:pt>
                <c:pt idx="41">
                  <c:v>-3.5870352045628837</c:v>
                </c:pt>
                <c:pt idx="42">
                  <c:v>-3.6745238680888077</c:v>
                </c:pt>
                <c:pt idx="43">
                  <c:v>-3.7620125316147317</c:v>
                </c:pt>
                <c:pt idx="44">
                  <c:v>-3.8495011951406557</c:v>
                </c:pt>
                <c:pt idx="45">
                  <c:v>-3.9369898586665797</c:v>
                </c:pt>
                <c:pt idx="46">
                  <c:v>-4.0244785221925037</c:v>
                </c:pt>
                <c:pt idx="47">
                  <c:v>-4.1119671857184272</c:v>
                </c:pt>
                <c:pt idx="48">
                  <c:v>-4.1994558492443517</c:v>
                </c:pt>
                <c:pt idx="49">
                  <c:v>-4.2869445127702761</c:v>
                </c:pt>
                <c:pt idx="50">
                  <c:v>-4.3744331762961997</c:v>
                </c:pt>
                <c:pt idx="51">
                  <c:v>-4.4619218398221232</c:v>
                </c:pt>
                <c:pt idx="52">
                  <c:v>-4.5494105033480476</c:v>
                </c:pt>
                <c:pt idx="53">
                  <c:v>-4.6368991668739721</c:v>
                </c:pt>
                <c:pt idx="54">
                  <c:v>-4.7243878303998956</c:v>
                </c:pt>
                <c:pt idx="55">
                  <c:v>-4.8118764939258192</c:v>
                </c:pt>
                <c:pt idx="56">
                  <c:v>-4.8993651574517436</c:v>
                </c:pt>
                <c:pt idx="57">
                  <c:v>-4.9868538209776681</c:v>
                </c:pt>
                <c:pt idx="58">
                  <c:v>-5.0743424845035916</c:v>
                </c:pt>
                <c:pt idx="59">
                  <c:v>-5.1618311480295151</c:v>
                </c:pt>
                <c:pt idx="60">
                  <c:v>-5.2493198115554396</c:v>
                </c:pt>
                <c:pt idx="61">
                  <c:v>-5.336808475081364</c:v>
                </c:pt>
                <c:pt idx="62">
                  <c:v>-5.4242971386072876</c:v>
                </c:pt>
                <c:pt idx="63">
                  <c:v>-5.5117858021332111</c:v>
                </c:pt>
                <c:pt idx="64">
                  <c:v>-5.5992744656591356</c:v>
                </c:pt>
                <c:pt idx="65">
                  <c:v>-5.68676312918506</c:v>
                </c:pt>
                <c:pt idx="66">
                  <c:v>-5.7742517927109835</c:v>
                </c:pt>
                <c:pt idx="67">
                  <c:v>-5.8617404562369071</c:v>
                </c:pt>
                <c:pt idx="68">
                  <c:v>-5.9492291197628315</c:v>
                </c:pt>
                <c:pt idx="69">
                  <c:v>-6.036717783288756</c:v>
                </c:pt>
                <c:pt idx="70">
                  <c:v>-6.1242064468146795</c:v>
                </c:pt>
                <c:pt idx="71">
                  <c:v>-6.2116951103406031</c:v>
                </c:pt>
                <c:pt idx="72">
                  <c:v>-6.2991837738665275</c:v>
                </c:pt>
                <c:pt idx="73">
                  <c:v>-6.3866724373924519</c:v>
                </c:pt>
                <c:pt idx="74">
                  <c:v>-6.4741611009183755</c:v>
                </c:pt>
                <c:pt idx="75">
                  <c:v>-6.561649764444299</c:v>
                </c:pt>
                <c:pt idx="76">
                  <c:v>-6.6491384279702235</c:v>
                </c:pt>
                <c:pt idx="77">
                  <c:v>-6.7366270914961479</c:v>
                </c:pt>
                <c:pt idx="78">
                  <c:v>-6.8241157550220715</c:v>
                </c:pt>
                <c:pt idx="79">
                  <c:v>-6.911604418547995</c:v>
                </c:pt>
                <c:pt idx="80">
                  <c:v>-6.9990930820739194</c:v>
                </c:pt>
                <c:pt idx="81">
                  <c:v>-7.0865817455998439</c:v>
                </c:pt>
                <c:pt idx="82">
                  <c:v>-7.1740704091257674</c:v>
                </c:pt>
                <c:pt idx="83">
                  <c:v>-7.261559072651691</c:v>
                </c:pt>
                <c:pt idx="84">
                  <c:v>-7.3490477361776154</c:v>
                </c:pt>
                <c:pt idx="85">
                  <c:v>-7.4365363997035399</c:v>
                </c:pt>
                <c:pt idx="86">
                  <c:v>-7.5240250632294634</c:v>
                </c:pt>
                <c:pt idx="87">
                  <c:v>-7.611513726755387</c:v>
                </c:pt>
                <c:pt idx="88">
                  <c:v>-7.6990023902813114</c:v>
                </c:pt>
                <c:pt idx="89">
                  <c:v>-7.7864910538072358</c:v>
                </c:pt>
                <c:pt idx="90">
                  <c:v>-7.8739797173331594</c:v>
                </c:pt>
                <c:pt idx="91">
                  <c:v>-7.9614683808590829</c:v>
                </c:pt>
                <c:pt idx="92">
                  <c:v>-8.0489570443850074</c:v>
                </c:pt>
                <c:pt idx="93">
                  <c:v>-8.1364457079109318</c:v>
                </c:pt>
                <c:pt idx="94">
                  <c:v>-8.2239343714368545</c:v>
                </c:pt>
                <c:pt idx="95">
                  <c:v>-8.3114230349627789</c:v>
                </c:pt>
                <c:pt idx="96">
                  <c:v>-8.3989116984887033</c:v>
                </c:pt>
                <c:pt idx="97">
                  <c:v>-8.4864003620146278</c:v>
                </c:pt>
                <c:pt idx="98">
                  <c:v>-8.5738890255405522</c:v>
                </c:pt>
                <c:pt idx="99">
                  <c:v>-8.6613776890664749</c:v>
                </c:pt>
                <c:pt idx="100">
                  <c:v>-8.7488663525923993</c:v>
                </c:pt>
                <c:pt idx="101">
                  <c:v>-8.8363550161183237</c:v>
                </c:pt>
                <c:pt idx="102">
                  <c:v>-8.9238436796442464</c:v>
                </c:pt>
                <c:pt idx="103">
                  <c:v>-9.0113323431701708</c:v>
                </c:pt>
                <c:pt idx="104">
                  <c:v>-9.0988210066960953</c:v>
                </c:pt>
                <c:pt idx="105">
                  <c:v>-9.1863096702220197</c:v>
                </c:pt>
                <c:pt idx="106">
                  <c:v>-9.2737983337479442</c:v>
                </c:pt>
                <c:pt idx="107">
                  <c:v>-9.3612869972738668</c:v>
                </c:pt>
                <c:pt idx="108">
                  <c:v>-9.4487756607997913</c:v>
                </c:pt>
                <c:pt idx="109">
                  <c:v>-9.5362643243257157</c:v>
                </c:pt>
                <c:pt idx="110">
                  <c:v>-9.6237529878516384</c:v>
                </c:pt>
                <c:pt idx="111">
                  <c:v>-9.7112416513775628</c:v>
                </c:pt>
                <c:pt idx="112">
                  <c:v>-9.7987303149034872</c:v>
                </c:pt>
                <c:pt idx="113">
                  <c:v>-9.8862189784294117</c:v>
                </c:pt>
                <c:pt idx="114">
                  <c:v>-9.9737076419553361</c:v>
                </c:pt>
                <c:pt idx="115">
                  <c:v>-10.061196305481259</c:v>
                </c:pt>
                <c:pt idx="116">
                  <c:v>-10.148684969007183</c:v>
                </c:pt>
                <c:pt idx="117">
                  <c:v>-10.236173632533108</c:v>
                </c:pt>
                <c:pt idx="118">
                  <c:v>-10.32366229605903</c:v>
                </c:pt>
                <c:pt idx="119">
                  <c:v>-10.411150959584955</c:v>
                </c:pt>
                <c:pt idx="120">
                  <c:v>-10.498639623110879</c:v>
                </c:pt>
                <c:pt idx="121">
                  <c:v>-10.586128286636804</c:v>
                </c:pt>
                <c:pt idx="122">
                  <c:v>-10.673616950162728</c:v>
                </c:pt>
                <c:pt idx="123">
                  <c:v>-10.761105613688651</c:v>
                </c:pt>
                <c:pt idx="124">
                  <c:v>-10.848594277214575</c:v>
                </c:pt>
                <c:pt idx="125">
                  <c:v>-10.9360829407405</c:v>
                </c:pt>
                <c:pt idx="126">
                  <c:v>-11.023571604266422</c:v>
                </c:pt>
                <c:pt idx="127">
                  <c:v>-11.111060267792347</c:v>
                </c:pt>
                <c:pt idx="128">
                  <c:v>-11.198548931318271</c:v>
                </c:pt>
                <c:pt idx="129">
                  <c:v>-11.286037594844196</c:v>
                </c:pt>
                <c:pt idx="130">
                  <c:v>-11.37352625837012</c:v>
                </c:pt>
                <c:pt idx="131">
                  <c:v>-11.461014921896043</c:v>
                </c:pt>
                <c:pt idx="132">
                  <c:v>-11.548503585421967</c:v>
                </c:pt>
                <c:pt idx="133">
                  <c:v>-11.635992248947892</c:v>
                </c:pt>
                <c:pt idx="134">
                  <c:v>-11.723480912473814</c:v>
                </c:pt>
                <c:pt idx="135">
                  <c:v>-11.810969575999739</c:v>
                </c:pt>
                <c:pt idx="136">
                  <c:v>-11.898458239525663</c:v>
                </c:pt>
                <c:pt idx="137">
                  <c:v>-11.985946903051587</c:v>
                </c:pt>
                <c:pt idx="138">
                  <c:v>-12.073435566577512</c:v>
                </c:pt>
                <c:pt idx="139">
                  <c:v>-12.160924230103435</c:v>
                </c:pt>
                <c:pt idx="140">
                  <c:v>-12.248412893629359</c:v>
                </c:pt>
                <c:pt idx="141">
                  <c:v>-12.335901557155283</c:v>
                </c:pt>
                <c:pt idx="142">
                  <c:v>-12.423390220681206</c:v>
                </c:pt>
                <c:pt idx="143">
                  <c:v>-12.510878884207131</c:v>
                </c:pt>
                <c:pt idx="144">
                  <c:v>-12.598367547733055</c:v>
                </c:pt>
                <c:pt idx="145">
                  <c:v>-12.685856211258979</c:v>
                </c:pt>
                <c:pt idx="146">
                  <c:v>-12.773344874784904</c:v>
                </c:pt>
                <c:pt idx="147">
                  <c:v>-12.860833538310827</c:v>
                </c:pt>
                <c:pt idx="148">
                  <c:v>-12.948322201836751</c:v>
                </c:pt>
                <c:pt idx="149">
                  <c:v>-13.035810865362675</c:v>
                </c:pt>
                <c:pt idx="150">
                  <c:v>-13.123299528888598</c:v>
                </c:pt>
                <c:pt idx="151">
                  <c:v>-13.210788192414523</c:v>
                </c:pt>
                <c:pt idx="152">
                  <c:v>-13.298276855940447</c:v>
                </c:pt>
                <c:pt idx="153">
                  <c:v>-13.385765519466371</c:v>
                </c:pt>
                <c:pt idx="154">
                  <c:v>-13.473254182992296</c:v>
                </c:pt>
                <c:pt idx="155">
                  <c:v>-13.560742846518218</c:v>
                </c:pt>
                <c:pt idx="156">
                  <c:v>-13.648231510044143</c:v>
                </c:pt>
                <c:pt idx="157">
                  <c:v>-13.735720173570067</c:v>
                </c:pt>
                <c:pt idx="158">
                  <c:v>-13.82320883709599</c:v>
                </c:pt>
                <c:pt idx="159">
                  <c:v>-13.910697500621914</c:v>
                </c:pt>
                <c:pt idx="160">
                  <c:v>-13.998186164147839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D6C-4186-A6FD-1D761AEE32EF}"/>
            </c:ext>
          </c:extLst>
        </c:ser>
        <c:ser>
          <c:idx val="6"/>
          <c:order val="3"/>
          <c:tx>
            <c:v>Flow 1 line tangent to W.C.</c:v>
          </c:tx>
          <c:spPr>
            <a:ln w="9525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plus"/>
            <c:size val="2"/>
            <c:spPr>
              <a:ln>
                <a:noFill/>
              </a:ln>
            </c:spPr>
          </c:marker>
          <c:trendline>
            <c:spPr>
              <a:ln w="15875">
                <a:solidFill>
                  <a:srgbClr val="FF000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30"/>
            <c:backward val="30"/>
            <c:dispRSqr val="0"/>
            <c:dispEq val="0"/>
          </c:trendline>
          <c:xVal>
            <c:numRef>
              <c:f>'θ ϵ (0,90)'!$H$11:$H$171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'θ ϵ (0,90)'!$G$11:$G$171</c:f>
              <c:numCache>
                <c:formatCode>General</c:formatCode>
                <c:ptCount val="161"/>
                <c:pt idx="0">
                  <c:v>-57.362707717858648</c:v>
                </c:pt>
                <c:pt idx="1">
                  <c:v>-57.539034698567114</c:v>
                </c:pt>
                <c:pt idx="2">
                  <c:v>-57.715361679275574</c:v>
                </c:pt>
                <c:pt idx="3">
                  <c:v>-57.891688659984041</c:v>
                </c:pt>
                <c:pt idx="4">
                  <c:v>-58.068015640692508</c:v>
                </c:pt>
                <c:pt idx="5">
                  <c:v>-58.244342621400975</c:v>
                </c:pt>
                <c:pt idx="6">
                  <c:v>-58.420669602109434</c:v>
                </c:pt>
                <c:pt idx="7">
                  <c:v>-58.596996582817901</c:v>
                </c:pt>
                <c:pt idx="8">
                  <c:v>-58.773323563526368</c:v>
                </c:pt>
                <c:pt idx="9">
                  <c:v>-58.949650544234835</c:v>
                </c:pt>
                <c:pt idx="10">
                  <c:v>-59.125977524943295</c:v>
                </c:pt>
                <c:pt idx="11">
                  <c:v>-59.302304505651762</c:v>
                </c:pt>
                <c:pt idx="12">
                  <c:v>-59.478631486360229</c:v>
                </c:pt>
                <c:pt idx="13">
                  <c:v>-59.654958467068695</c:v>
                </c:pt>
                <c:pt idx="14">
                  <c:v>-59.831285447777155</c:v>
                </c:pt>
                <c:pt idx="15">
                  <c:v>-60.007612428485622</c:v>
                </c:pt>
                <c:pt idx="16">
                  <c:v>-60.183939409194089</c:v>
                </c:pt>
                <c:pt idx="17">
                  <c:v>-60.360266389902549</c:v>
                </c:pt>
                <c:pt idx="18">
                  <c:v>-60.536593370611016</c:v>
                </c:pt>
                <c:pt idx="19">
                  <c:v>-60.712920351319482</c:v>
                </c:pt>
                <c:pt idx="20">
                  <c:v>-60.889247332027949</c:v>
                </c:pt>
                <c:pt idx="21">
                  <c:v>-61.065574312736416</c:v>
                </c:pt>
                <c:pt idx="22">
                  <c:v>-61.241901293444876</c:v>
                </c:pt>
                <c:pt idx="23">
                  <c:v>-61.418228274153343</c:v>
                </c:pt>
                <c:pt idx="24">
                  <c:v>-61.59455525486181</c:v>
                </c:pt>
                <c:pt idx="25">
                  <c:v>-61.770882235570269</c:v>
                </c:pt>
                <c:pt idx="26">
                  <c:v>-61.947209216278736</c:v>
                </c:pt>
                <c:pt idx="27">
                  <c:v>-62.123536196987203</c:v>
                </c:pt>
                <c:pt idx="28">
                  <c:v>-62.29986317769567</c:v>
                </c:pt>
                <c:pt idx="29">
                  <c:v>-62.47619015840413</c:v>
                </c:pt>
                <c:pt idx="30">
                  <c:v>-62.652517139112597</c:v>
                </c:pt>
                <c:pt idx="31">
                  <c:v>-62.828844119821063</c:v>
                </c:pt>
                <c:pt idx="32">
                  <c:v>-63.005171100529523</c:v>
                </c:pt>
                <c:pt idx="33">
                  <c:v>-63.18149808123799</c:v>
                </c:pt>
                <c:pt idx="34">
                  <c:v>-63.357825061946457</c:v>
                </c:pt>
                <c:pt idx="35">
                  <c:v>-63.534152042654924</c:v>
                </c:pt>
                <c:pt idx="36">
                  <c:v>-63.710479023363384</c:v>
                </c:pt>
                <c:pt idx="37">
                  <c:v>-63.88680600407185</c:v>
                </c:pt>
                <c:pt idx="38">
                  <c:v>-64.06313298478031</c:v>
                </c:pt>
                <c:pt idx="39">
                  <c:v>-64.239459965488777</c:v>
                </c:pt>
                <c:pt idx="40">
                  <c:v>-64.415786946197244</c:v>
                </c:pt>
                <c:pt idx="41">
                  <c:v>-64.592113926905711</c:v>
                </c:pt>
                <c:pt idx="42">
                  <c:v>-64.768440907614178</c:v>
                </c:pt>
                <c:pt idx="43">
                  <c:v>-64.944767888322644</c:v>
                </c:pt>
                <c:pt idx="44">
                  <c:v>-65.121094869031111</c:v>
                </c:pt>
                <c:pt idx="45">
                  <c:v>-65.297421849739578</c:v>
                </c:pt>
                <c:pt idx="46">
                  <c:v>-65.473748830448031</c:v>
                </c:pt>
                <c:pt idx="47">
                  <c:v>-65.650075811156498</c:v>
                </c:pt>
                <c:pt idx="48">
                  <c:v>-65.826402791864965</c:v>
                </c:pt>
                <c:pt idx="49">
                  <c:v>-66.002729772573431</c:v>
                </c:pt>
                <c:pt idx="50">
                  <c:v>-66.179056753281898</c:v>
                </c:pt>
                <c:pt idx="51">
                  <c:v>-66.355383733990365</c:v>
                </c:pt>
                <c:pt idx="52">
                  <c:v>-66.531710714698832</c:v>
                </c:pt>
                <c:pt idx="53">
                  <c:v>-66.708037695407285</c:v>
                </c:pt>
                <c:pt idx="54">
                  <c:v>-66.884364676115752</c:v>
                </c:pt>
                <c:pt idx="55">
                  <c:v>-67.060691656824218</c:v>
                </c:pt>
                <c:pt idx="56">
                  <c:v>-67.237018637532685</c:v>
                </c:pt>
                <c:pt idx="57">
                  <c:v>-67.413345618241152</c:v>
                </c:pt>
                <c:pt idx="58">
                  <c:v>-67.589672598949619</c:v>
                </c:pt>
                <c:pt idx="59">
                  <c:v>-67.765999579658086</c:v>
                </c:pt>
                <c:pt idx="60">
                  <c:v>-67.942326560366553</c:v>
                </c:pt>
                <c:pt idx="61">
                  <c:v>-68.118653541075005</c:v>
                </c:pt>
                <c:pt idx="62">
                  <c:v>-68.294980521783472</c:v>
                </c:pt>
                <c:pt idx="63">
                  <c:v>-68.471307502491939</c:v>
                </c:pt>
                <c:pt idx="64">
                  <c:v>-68.647634483200406</c:v>
                </c:pt>
                <c:pt idx="65">
                  <c:v>-68.823961463908873</c:v>
                </c:pt>
                <c:pt idx="66">
                  <c:v>-69.00028844461734</c:v>
                </c:pt>
                <c:pt idx="67">
                  <c:v>-69.176615425325807</c:v>
                </c:pt>
                <c:pt idx="68">
                  <c:v>-69.352942406034259</c:v>
                </c:pt>
                <c:pt idx="69">
                  <c:v>-69.529269386742726</c:v>
                </c:pt>
                <c:pt idx="70">
                  <c:v>-69.705596367451193</c:v>
                </c:pt>
                <c:pt idx="71">
                  <c:v>-69.88192334815966</c:v>
                </c:pt>
                <c:pt idx="72">
                  <c:v>-70.058250328868127</c:v>
                </c:pt>
                <c:pt idx="73">
                  <c:v>-70.234577309576594</c:v>
                </c:pt>
                <c:pt idx="74">
                  <c:v>-70.41090429028506</c:v>
                </c:pt>
                <c:pt idx="75">
                  <c:v>-70.587231270993527</c:v>
                </c:pt>
                <c:pt idx="76">
                  <c:v>-70.76355825170198</c:v>
                </c:pt>
                <c:pt idx="77">
                  <c:v>-70.939885232410447</c:v>
                </c:pt>
                <c:pt idx="78">
                  <c:v>-71.116212213118914</c:v>
                </c:pt>
                <c:pt idx="79">
                  <c:v>-71.29253919382738</c:v>
                </c:pt>
                <c:pt idx="80">
                  <c:v>-71.468866174535847</c:v>
                </c:pt>
                <c:pt idx="81">
                  <c:v>-71.645193155244314</c:v>
                </c:pt>
                <c:pt idx="82">
                  <c:v>-71.821520135952781</c:v>
                </c:pt>
                <c:pt idx="83">
                  <c:v>-71.997847116661234</c:v>
                </c:pt>
                <c:pt idx="84">
                  <c:v>-72.174174097369701</c:v>
                </c:pt>
                <c:pt idx="85">
                  <c:v>-72.350501078078167</c:v>
                </c:pt>
                <c:pt idx="86">
                  <c:v>-72.526828058786634</c:v>
                </c:pt>
                <c:pt idx="87">
                  <c:v>-72.703155039495101</c:v>
                </c:pt>
                <c:pt idx="88">
                  <c:v>-72.879482020203568</c:v>
                </c:pt>
                <c:pt idx="89">
                  <c:v>-73.055809000912035</c:v>
                </c:pt>
                <c:pt idx="90">
                  <c:v>-73.232135981620502</c:v>
                </c:pt>
                <c:pt idx="91">
                  <c:v>-73.408462962328954</c:v>
                </c:pt>
                <c:pt idx="92">
                  <c:v>-73.584789943037421</c:v>
                </c:pt>
                <c:pt idx="93">
                  <c:v>-73.761116923745888</c:v>
                </c:pt>
                <c:pt idx="94">
                  <c:v>-73.937443904454355</c:v>
                </c:pt>
                <c:pt idx="95">
                  <c:v>-74.113770885162822</c:v>
                </c:pt>
                <c:pt idx="96">
                  <c:v>-74.290097865871289</c:v>
                </c:pt>
                <c:pt idx="97">
                  <c:v>-74.466424846579756</c:v>
                </c:pt>
                <c:pt idx="98">
                  <c:v>-74.642751827288208</c:v>
                </c:pt>
                <c:pt idx="99">
                  <c:v>-74.819078807996675</c:v>
                </c:pt>
                <c:pt idx="100">
                  <c:v>-74.995405788705142</c:v>
                </c:pt>
                <c:pt idx="101">
                  <c:v>-75.171732769413609</c:v>
                </c:pt>
                <c:pt idx="102">
                  <c:v>-75.348059750122076</c:v>
                </c:pt>
                <c:pt idx="103">
                  <c:v>-75.524386730830543</c:v>
                </c:pt>
                <c:pt idx="104">
                  <c:v>-75.700713711539009</c:v>
                </c:pt>
                <c:pt idx="105">
                  <c:v>-75.877040692247476</c:v>
                </c:pt>
                <c:pt idx="106">
                  <c:v>-76.053367672955929</c:v>
                </c:pt>
                <c:pt idx="107">
                  <c:v>-76.229694653664396</c:v>
                </c:pt>
                <c:pt idx="108">
                  <c:v>-76.406021634372863</c:v>
                </c:pt>
                <c:pt idx="109">
                  <c:v>-76.58234861508133</c:v>
                </c:pt>
                <c:pt idx="110">
                  <c:v>-76.758675595789796</c:v>
                </c:pt>
                <c:pt idx="111">
                  <c:v>-76.935002576498263</c:v>
                </c:pt>
                <c:pt idx="112">
                  <c:v>-77.11132955720673</c:v>
                </c:pt>
                <c:pt idx="113">
                  <c:v>-77.287656537915183</c:v>
                </c:pt>
                <c:pt idx="114">
                  <c:v>-77.46398351862365</c:v>
                </c:pt>
                <c:pt idx="115">
                  <c:v>-77.640310499332116</c:v>
                </c:pt>
                <c:pt idx="116">
                  <c:v>-77.816637480040583</c:v>
                </c:pt>
                <c:pt idx="117">
                  <c:v>-77.99296446074905</c:v>
                </c:pt>
                <c:pt idx="118">
                  <c:v>-78.169291441457517</c:v>
                </c:pt>
                <c:pt idx="119">
                  <c:v>-78.345618422165984</c:v>
                </c:pt>
                <c:pt idx="120">
                  <c:v>-78.521945402874451</c:v>
                </c:pt>
                <c:pt idx="121">
                  <c:v>-78.698272383582918</c:v>
                </c:pt>
                <c:pt idx="122">
                  <c:v>-78.87459936429137</c:v>
                </c:pt>
                <c:pt idx="123">
                  <c:v>-79.050926344999837</c:v>
                </c:pt>
                <c:pt idx="124">
                  <c:v>-79.227253325708304</c:v>
                </c:pt>
                <c:pt idx="125">
                  <c:v>-79.403580306416771</c:v>
                </c:pt>
                <c:pt idx="126">
                  <c:v>-79.579907287125238</c:v>
                </c:pt>
                <c:pt idx="127">
                  <c:v>-79.756234267833705</c:v>
                </c:pt>
                <c:pt idx="128">
                  <c:v>-79.932561248542157</c:v>
                </c:pt>
                <c:pt idx="129">
                  <c:v>-80.108888229250624</c:v>
                </c:pt>
                <c:pt idx="130">
                  <c:v>-80.285215209959091</c:v>
                </c:pt>
                <c:pt idx="131">
                  <c:v>-80.461542190667558</c:v>
                </c:pt>
                <c:pt idx="132">
                  <c:v>-80.637869171376025</c:v>
                </c:pt>
                <c:pt idx="133">
                  <c:v>-80.814196152084492</c:v>
                </c:pt>
                <c:pt idx="134">
                  <c:v>-80.990523132792958</c:v>
                </c:pt>
                <c:pt idx="135">
                  <c:v>-81.166850113501425</c:v>
                </c:pt>
                <c:pt idx="136">
                  <c:v>-81.343177094209892</c:v>
                </c:pt>
                <c:pt idx="137">
                  <c:v>-81.519504074918345</c:v>
                </c:pt>
                <c:pt idx="138">
                  <c:v>-81.695831055626812</c:v>
                </c:pt>
                <c:pt idx="139">
                  <c:v>-81.872158036335279</c:v>
                </c:pt>
                <c:pt idx="140">
                  <c:v>-82.048485017043745</c:v>
                </c:pt>
                <c:pt idx="141">
                  <c:v>-82.224811997752212</c:v>
                </c:pt>
                <c:pt idx="142">
                  <c:v>-82.401138978460679</c:v>
                </c:pt>
                <c:pt idx="143">
                  <c:v>-82.577465959169132</c:v>
                </c:pt>
                <c:pt idx="144">
                  <c:v>-82.753792939877599</c:v>
                </c:pt>
                <c:pt idx="145">
                  <c:v>-82.930119920586066</c:v>
                </c:pt>
                <c:pt idx="146">
                  <c:v>-83.106446901294532</c:v>
                </c:pt>
                <c:pt idx="147">
                  <c:v>-83.282773882002999</c:v>
                </c:pt>
                <c:pt idx="148">
                  <c:v>-83.459100862711466</c:v>
                </c:pt>
                <c:pt idx="149">
                  <c:v>-83.635427843419933</c:v>
                </c:pt>
                <c:pt idx="150">
                  <c:v>-83.8117548241284</c:v>
                </c:pt>
                <c:pt idx="151">
                  <c:v>-83.988081804836867</c:v>
                </c:pt>
                <c:pt idx="152">
                  <c:v>-84.164408785545319</c:v>
                </c:pt>
                <c:pt idx="153">
                  <c:v>-84.340735766253786</c:v>
                </c:pt>
                <c:pt idx="154">
                  <c:v>-84.517062746962253</c:v>
                </c:pt>
                <c:pt idx="155">
                  <c:v>-84.69338972767072</c:v>
                </c:pt>
                <c:pt idx="156">
                  <c:v>-84.869716708379187</c:v>
                </c:pt>
                <c:pt idx="157">
                  <c:v>-85.046043689087654</c:v>
                </c:pt>
                <c:pt idx="158">
                  <c:v>-85.222370669796106</c:v>
                </c:pt>
                <c:pt idx="159">
                  <c:v>-85.398697650504573</c:v>
                </c:pt>
                <c:pt idx="160">
                  <c:v>-85.57502463121304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D6C-4186-A6FD-1D761AEE32EF}"/>
            </c:ext>
          </c:extLst>
        </c:ser>
        <c:ser>
          <c:idx val="7"/>
          <c:order val="4"/>
          <c:tx>
            <c:v>Flow 2 line tangent to W.C.</c:v>
          </c:tx>
          <c:spPr>
            <a:ln w="12700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plus"/>
            <c:size val="2"/>
            <c:spPr>
              <a:ln>
                <a:noFill/>
              </a:ln>
            </c:spPr>
          </c:marker>
          <c:trendline>
            <c:spPr>
              <a:ln w="15875">
                <a:solidFill>
                  <a:srgbClr val="7030A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00"/>
            <c:dispRSqr val="0"/>
            <c:dispEq val="0"/>
          </c:trendline>
          <c:xVal>
            <c:numRef>
              <c:f>'θ ϵ (0,90)'!$R$11:$R$336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'θ ϵ (0,90)'!$Q$11:$Q$336</c:f>
              <c:numCache>
                <c:formatCode>General</c:formatCode>
                <c:ptCount val="326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D6C-4186-A6FD-1D761AEE32EF}"/>
            </c:ext>
          </c:extLst>
        </c:ser>
        <c:ser>
          <c:idx val="8"/>
          <c:order val="5"/>
          <c:tx>
            <c:v>Flow 1 orig.</c:v>
          </c:tx>
          <c:spPr>
            <a:ln w="22225">
              <a:solidFill>
                <a:srgbClr val="FF0000"/>
              </a:solidFill>
              <a:headEnd type="none" w="lg" len="lg"/>
              <a:tailEnd type="none" w="lg" len="lg"/>
            </a:ln>
          </c:spPr>
          <c:marker>
            <c:symbol val="dash"/>
            <c:size val="2"/>
            <c:spPr>
              <a:ln>
                <a:solidFill>
                  <a:srgbClr val="FF0000">
                    <a:alpha val="0"/>
                  </a:srgbClr>
                </a:solidFill>
              </a:ln>
            </c:spPr>
          </c:marker>
          <c:trendline>
            <c:spPr>
              <a:ln w="31750">
                <a:solidFill>
                  <a:srgbClr val="FF0000"/>
                </a:solidFill>
                <a:headEnd type="stealth" w="lg" len="lg"/>
                <a:tailEnd type="oval" w="lg" len="lg"/>
              </a:ln>
            </c:spPr>
            <c:trendlineType val="linear"/>
            <c:forward val="20"/>
            <c:backward val="20"/>
            <c:dispRSqr val="0"/>
            <c:dispEq val="0"/>
          </c:trendline>
          <c:xVal>
            <c:numRef>
              <c:f>'θ ϵ (0,90)'!$D$11:$D$171</c:f>
              <c:numCache>
                <c:formatCode>General</c:formatCode>
                <c:ptCount val="161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74</c:v>
                </c:pt>
                <c:pt idx="6">
                  <c:v>73</c:v>
                </c:pt>
                <c:pt idx="7">
                  <c:v>72</c:v>
                </c:pt>
                <c:pt idx="8">
                  <c:v>71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67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63</c:v>
                </c:pt>
                <c:pt idx="17">
                  <c:v>62</c:v>
                </c:pt>
                <c:pt idx="18">
                  <c:v>61</c:v>
                </c:pt>
                <c:pt idx="19">
                  <c:v>60</c:v>
                </c:pt>
                <c:pt idx="20">
                  <c:v>59</c:v>
                </c:pt>
                <c:pt idx="21">
                  <c:v>58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47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-3</c:v>
                </c:pt>
                <c:pt idx="83">
                  <c:v>-4</c:v>
                </c:pt>
                <c:pt idx="84">
                  <c:v>-5</c:v>
                </c:pt>
                <c:pt idx="85">
                  <c:v>-6</c:v>
                </c:pt>
                <c:pt idx="86">
                  <c:v>-7</c:v>
                </c:pt>
                <c:pt idx="87">
                  <c:v>-8</c:v>
                </c:pt>
                <c:pt idx="88">
                  <c:v>-9</c:v>
                </c:pt>
                <c:pt idx="89">
                  <c:v>-10</c:v>
                </c:pt>
                <c:pt idx="90">
                  <c:v>-11</c:v>
                </c:pt>
                <c:pt idx="91">
                  <c:v>-12</c:v>
                </c:pt>
                <c:pt idx="92">
                  <c:v>-13</c:v>
                </c:pt>
                <c:pt idx="93">
                  <c:v>-14</c:v>
                </c:pt>
                <c:pt idx="94">
                  <c:v>-15</c:v>
                </c:pt>
                <c:pt idx="95">
                  <c:v>-16</c:v>
                </c:pt>
                <c:pt idx="96">
                  <c:v>-17</c:v>
                </c:pt>
                <c:pt idx="97">
                  <c:v>-18</c:v>
                </c:pt>
                <c:pt idx="98">
                  <c:v>-19</c:v>
                </c:pt>
                <c:pt idx="99">
                  <c:v>-20</c:v>
                </c:pt>
                <c:pt idx="100">
                  <c:v>-21</c:v>
                </c:pt>
                <c:pt idx="101">
                  <c:v>-22</c:v>
                </c:pt>
                <c:pt idx="102">
                  <c:v>-23</c:v>
                </c:pt>
                <c:pt idx="103">
                  <c:v>-24</c:v>
                </c:pt>
                <c:pt idx="104">
                  <c:v>-25</c:v>
                </c:pt>
                <c:pt idx="105">
                  <c:v>-26</c:v>
                </c:pt>
                <c:pt idx="106">
                  <c:v>-27</c:v>
                </c:pt>
                <c:pt idx="107">
                  <c:v>-28</c:v>
                </c:pt>
                <c:pt idx="108">
                  <c:v>-29</c:v>
                </c:pt>
                <c:pt idx="109">
                  <c:v>-30</c:v>
                </c:pt>
                <c:pt idx="110">
                  <c:v>-31</c:v>
                </c:pt>
                <c:pt idx="111">
                  <c:v>-32</c:v>
                </c:pt>
                <c:pt idx="112">
                  <c:v>-33</c:v>
                </c:pt>
                <c:pt idx="113">
                  <c:v>-34</c:v>
                </c:pt>
                <c:pt idx="114">
                  <c:v>-35</c:v>
                </c:pt>
                <c:pt idx="115">
                  <c:v>-36</c:v>
                </c:pt>
                <c:pt idx="116">
                  <c:v>-37</c:v>
                </c:pt>
                <c:pt idx="117">
                  <c:v>-38</c:v>
                </c:pt>
                <c:pt idx="118">
                  <c:v>-39</c:v>
                </c:pt>
                <c:pt idx="119">
                  <c:v>-40</c:v>
                </c:pt>
                <c:pt idx="120">
                  <c:v>-41</c:v>
                </c:pt>
                <c:pt idx="121">
                  <c:v>-42</c:v>
                </c:pt>
                <c:pt idx="122">
                  <c:v>-43</c:v>
                </c:pt>
                <c:pt idx="123">
                  <c:v>-44</c:v>
                </c:pt>
                <c:pt idx="124">
                  <c:v>-45</c:v>
                </c:pt>
                <c:pt idx="125">
                  <c:v>-46</c:v>
                </c:pt>
                <c:pt idx="126">
                  <c:v>-47</c:v>
                </c:pt>
                <c:pt idx="127">
                  <c:v>-48</c:v>
                </c:pt>
                <c:pt idx="128">
                  <c:v>-49</c:v>
                </c:pt>
                <c:pt idx="129">
                  <c:v>-50</c:v>
                </c:pt>
                <c:pt idx="130">
                  <c:v>-51</c:v>
                </c:pt>
                <c:pt idx="131">
                  <c:v>-52</c:v>
                </c:pt>
                <c:pt idx="132">
                  <c:v>-53</c:v>
                </c:pt>
                <c:pt idx="133">
                  <c:v>-54</c:v>
                </c:pt>
                <c:pt idx="134">
                  <c:v>-55</c:v>
                </c:pt>
                <c:pt idx="135">
                  <c:v>-56</c:v>
                </c:pt>
                <c:pt idx="136">
                  <c:v>-57</c:v>
                </c:pt>
                <c:pt idx="137">
                  <c:v>-58</c:v>
                </c:pt>
                <c:pt idx="138">
                  <c:v>-59</c:v>
                </c:pt>
                <c:pt idx="139">
                  <c:v>-60</c:v>
                </c:pt>
                <c:pt idx="140">
                  <c:v>-61</c:v>
                </c:pt>
                <c:pt idx="141">
                  <c:v>-62</c:v>
                </c:pt>
                <c:pt idx="142">
                  <c:v>-63</c:v>
                </c:pt>
                <c:pt idx="143">
                  <c:v>-64</c:v>
                </c:pt>
                <c:pt idx="144">
                  <c:v>-65</c:v>
                </c:pt>
                <c:pt idx="145">
                  <c:v>-66</c:v>
                </c:pt>
                <c:pt idx="146">
                  <c:v>-67</c:v>
                </c:pt>
                <c:pt idx="147">
                  <c:v>-68</c:v>
                </c:pt>
                <c:pt idx="148">
                  <c:v>-69</c:v>
                </c:pt>
                <c:pt idx="149">
                  <c:v>-70</c:v>
                </c:pt>
                <c:pt idx="150">
                  <c:v>-71</c:v>
                </c:pt>
                <c:pt idx="151">
                  <c:v>-72</c:v>
                </c:pt>
                <c:pt idx="152">
                  <c:v>-73</c:v>
                </c:pt>
                <c:pt idx="153">
                  <c:v>-74</c:v>
                </c:pt>
                <c:pt idx="154">
                  <c:v>-75</c:v>
                </c:pt>
                <c:pt idx="155">
                  <c:v>-76</c:v>
                </c:pt>
                <c:pt idx="156">
                  <c:v>-77</c:v>
                </c:pt>
                <c:pt idx="157">
                  <c:v>-78</c:v>
                </c:pt>
                <c:pt idx="158">
                  <c:v>-79</c:v>
                </c:pt>
                <c:pt idx="159">
                  <c:v>-80</c:v>
                </c:pt>
                <c:pt idx="160">
                  <c:v>-81</c:v>
                </c:pt>
              </c:numCache>
            </c:numRef>
          </c:xVal>
          <c:yVal>
            <c:numRef>
              <c:f>'θ ϵ (0,90)'!$C$11:$C$171</c:f>
              <c:numCache>
                <c:formatCode>General</c:formatCode>
                <c:ptCount val="161"/>
                <c:pt idx="0">
                  <c:v>3.9298314759687329</c:v>
                </c:pt>
                <c:pt idx="1">
                  <c:v>3.7535044952602679</c:v>
                </c:pt>
                <c:pt idx="2">
                  <c:v>3.5771775145518028</c:v>
                </c:pt>
                <c:pt idx="3">
                  <c:v>3.4008505338433377</c:v>
                </c:pt>
                <c:pt idx="4">
                  <c:v>3.2245235531348726</c:v>
                </c:pt>
                <c:pt idx="5">
                  <c:v>3.0481965724264075</c:v>
                </c:pt>
                <c:pt idx="6">
                  <c:v>2.8718695917179424</c:v>
                </c:pt>
                <c:pt idx="7">
                  <c:v>2.6955426110094791</c:v>
                </c:pt>
                <c:pt idx="8">
                  <c:v>2.519215630301014</c:v>
                </c:pt>
                <c:pt idx="9">
                  <c:v>2.3428886495925489</c:v>
                </c:pt>
                <c:pt idx="10">
                  <c:v>2.1665616688840839</c:v>
                </c:pt>
                <c:pt idx="11">
                  <c:v>1.9902346881756188</c:v>
                </c:pt>
                <c:pt idx="12">
                  <c:v>1.8139077074671537</c:v>
                </c:pt>
                <c:pt idx="13">
                  <c:v>1.6375807267586886</c:v>
                </c:pt>
                <c:pt idx="14">
                  <c:v>1.4612537460502235</c:v>
                </c:pt>
                <c:pt idx="15">
                  <c:v>1.2849267653417584</c:v>
                </c:pt>
                <c:pt idx="16">
                  <c:v>1.1085997846332933</c:v>
                </c:pt>
                <c:pt idx="17">
                  <c:v>0.93227280392482825</c:v>
                </c:pt>
                <c:pt idx="18">
                  <c:v>0.75594582321636317</c:v>
                </c:pt>
                <c:pt idx="19">
                  <c:v>0.57961884250789808</c:v>
                </c:pt>
                <c:pt idx="20">
                  <c:v>0.40329186179943299</c:v>
                </c:pt>
                <c:pt idx="21">
                  <c:v>0.22696488109096791</c:v>
                </c:pt>
                <c:pt idx="22">
                  <c:v>5.0637900382502821E-2</c:v>
                </c:pt>
                <c:pt idx="23">
                  <c:v>-0.12568908032596227</c:v>
                </c:pt>
                <c:pt idx="24">
                  <c:v>-0.30201606103442558</c:v>
                </c:pt>
                <c:pt idx="25">
                  <c:v>-0.47834304174289066</c:v>
                </c:pt>
                <c:pt idx="26">
                  <c:v>-0.65467002245135575</c:v>
                </c:pt>
                <c:pt idx="27">
                  <c:v>-0.83099700315982084</c:v>
                </c:pt>
                <c:pt idx="28">
                  <c:v>-1.0073239838682859</c:v>
                </c:pt>
                <c:pt idx="29">
                  <c:v>-1.183650964576751</c:v>
                </c:pt>
                <c:pt idx="30">
                  <c:v>-1.3599779452852161</c:v>
                </c:pt>
                <c:pt idx="31">
                  <c:v>-1.5363049259936812</c:v>
                </c:pt>
                <c:pt idx="32">
                  <c:v>-1.7126319067021463</c:v>
                </c:pt>
                <c:pt idx="33">
                  <c:v>-1.8889588874106114</c:v>
                </c:pt>
                <c:pt idx="34">
                  <c:v>-2.0652858681190764</c:v>
                </c:pt>
                <c:pt idx="35">
                  <c:v>-2.2416128488275415</c:v>
                </c:pt>
                <c:pt idx="36">
                  <c:v>-2.4179398295360057</c:v>
                </c:pt>
                <c:pt idx="37">
                  <c:v>-2.5942668102444708</c:v>
                </c:pt>
                <c:pt idx="38">
                  <c:v>-2.7705937909529359</c:v>
                </c:pt>
                <c:pt idx="39">
                  <c:v>-2.946920771661401</c:v>
                </c:pt>
                <c:pt idx="40">
                  <c:v>-3.1232477523698661</c:v>
                </c:pt>
                <c:pt idx="41">
                  <c:v>-3.2995747330783312</c:v>
                </c:pt>
                <c:pt idx="42">
                  <c:v>-3.4759017137867962</c:v>
                </c:pt>
                <c:pt idx="43">
                  <c:v>-3.6522286944952604</c:v>
                </c:pt>
                <c:pt idx="44">
                  <c:v>-3.8285556752037255</c:v>
                </c:pt>
                <c:pt idx="45">
                  <c:v>-4.0048826559121906</c:v>
                </c:pt>
                <c:pt idx="46">
                  <c:v>-4.1812096366206557</c:v>
                </c:pt>
                <c:pt idx="47">
                  <c:v>-4.3575366173291208</c:v>
                </c:pt>
                <c:pt idx="48">
                  <c:v>-4.5338635980375859</c:v>
                </c:pt>
                <c:pt idx="49">
                  <c:v>-4.710190578746051</c:v>
                </c:pt>
                <c:pt idx="50">
                  <c:v>-4.886517559454516</c:v>
                </c:pt>
                <c:pt idx="51">
                  <c:v>-5.0628445401629811</c:v>
                </c:pt>
                <c:pt idx="52">
                  <c:v>-5.2391715208714453</c:v>
                </c:pt>
                <c:pt idx="53">
                  <c:v>-5.4154985015799104</c:v>
                </c:pt>
                <c:pt idx="54">
                  <c:v>-5.5918254822883755</c:v>
                </c:pt>
                <c:pt idx="55">
                  <c:v>-5.7681524629968406</c:v>
                </c:pt>
                <c:pt idx="56">
                  <c:v>-5.9444794437053057</c:v>
                </c:pt>
                <c:pt idx="57">
                  <c:v>-6.1208064244137708</c:v>
                </c:pt>
                <c:pt idx="58">
                  <c:v>-6.297133405122235</c:v>
                </c:pt>
                <c:pt idx="59">
                  <c:v>-6.4734603858307</c:v>
                </c:pt>
                <c:pt idx="60">
                  <c:v>-6.6497873665391651</c:v>
                </c:pt>
                <c:pt idx="61">
                  <c:v>-6.8261143472476302</c:v>
                </c:pt>
                <c:pt idx="62">
                  <c:v>-7.0024413279560953</c:v>
                </c:pt>
                <c:pt idx="63">
                  <c:v>-7.1787683086645604</c:v>
                </c:pt>
                <c:pt idx="64">
                  <c:v>-7.3550952893730255</c:v>
                </c:pt>
                <c:pt idx="65">
                  <c:v>-7.5314222700814906</c:v>
                </c:pt>
                <c:pt idx="66">
                  <c:v>-7.7077492507899557</c:v>
                </c:pt>
                <c:pt idx="67">
                  <c:v>-7.8840762314984207</c:v>
                </c:pt>
                <c:pt idx="68">
                  <c:v>-8.0604032122068858</c:v>
                </c:pt>
                <c:pt idx="69">
                  <c:v>-8.2367301929153509</c:v>
                </c:pt>
                <c:pt idx="70">
                  <c:v>-8.413057173623816</c:v>
                </c:pt>
                <c:pt idx="71">
                  <c:v>-8.5893841543322793</c:v>
                </c:pt>
                <c:pt idx="72">
                  <c:v>-8.7657111350407462</c:v>
                </c:pt>
                <c:pt idx="73">
                  <c:v>-8.9420381157492095</c:v>
                </c:pt>
                <c:pt idx="74">
                  <c:v>-9.1183650964576746</c:v>
                </c:pt>
                <c:pt idx="75">
                  <c:v>-9.2946920771661397</c:v>
                </c:pt>
                <c:pt idx="76">
                  <c:v>-9.4710190578746047</c:v>
                </c:pt>
                <c:pt idx="77">
                  <c:v>-9.6473460385830698</c:v>
                </c:pt>
                <c:pt idx="78">
                  <c:v>-9.8236730192915349</c:v>
                </c:pt>
                <c:pt idx="79">
                  <c:v>-10</c:v>
                </c:pt>
                <c:pt idx="80">
                  <c:v>-10.176326980708465</c:v>
                </c:pt>
                <c:pt idx="81">
                  <c:v>-10.35265396141693</c:v>
                </c:pt>
                <c:pt idx="82">
                  <c:v>-10.528980942125395</c:v>
                </c:pt>
                <c:pt idx="83">
                  <c:v>-10.70530792283386</c:v>
                </c:pt>
                <c:pt idx="84">
                  <c:v>-10.881634903542325</c:v>
                </c:pt>
                <c:pt idx="85">
                  <c:v>-11.057961884250791</c:v>
                </c:pt>
                <c:pt idx="86">
                  <c:v>-11.234288864959254</c:v>
                </c:pt>
                <c:pt idx="87">
                  <c:v>-11.410615845667721</c:v>
                </c:pt>
                <c:pt idx="88">
                  <c:v>-11.586942826376184</c:v>
                </c:pt>
                <c:pt idx="89">
                  <c:v>-11.763269807084649</c:v>
                </c:pt>
                <c:pt idx="90">
                  <c:v>-11.939596787793114</c:v>
                </c:pt>
                <c:pt idx="91">
                  <c:v>-12.115923768501579</c:v>
                </c:pt>
                <c:pt idx="92">
                  <c:v>-12.292250749210044</c:v>
                </c:pt>
                <c:pt idx="93">
                  <c:v>-12.468577729918509</c:v>
                </c:pt>
                <c:pt idx="94">
                  <c:v>-12.644904710626975</c:v>
                </c:pt>
                <c:pt idx="95">
                  <c:v>-12.82123169133544</c:v>
                </c:pt>
                <c:pt idx="96">
                  <c:v>-12.997558672043905</c:v>
                </c:pt>
                <c:pt idx="97">
                  <c:v>-13.17388565275237</c:v>
                </c:pt>
                <c:pt idx="98">
                  <c:v>-13.350212633460835</c:v>
                </c:pt>
                <c:pt idx="99">
                  <c:v>-13.5265396141693</c:v>
                </c:pt>
                <c:pt idx="100">
                  <c:v>-13.702866594877765</c:v>
                </c:pt>
                <c:pt idx="101">
                  <c:v>-13.879193575586228</c:v>
                </c:pt>
                <c:pt idx="102">
                  <c:v>-14.055520556294695</c:v>
                </c:pt>
                <c:pt idx="103">
                  <c:v>-14.231847537003159</c:v>
                </c:pt>
                <c:pt idx="104">
                  <c:v>-14.408174517711625</c:v>
                </c:pt>
                <c:pt idx="105">
                  <c:v>-14.584501498420089</c:v>
                </c:pt>
                <c:pt idx="106">
                  <c:v>-14.760828479128556</c:v>
                </c:pt>
                <c:pt idx="107">
                  <c:v>-14.937155459837019</c:v>
                </c:pt>
                <c:pt idx="108">
                  <c:v>-15.113482440545484</c:v>
                </c:pt>
                <c:pt idx="109">
                  <c:v>-15.289809421253949</c:v>
                </c:pt>
                <c:pt idx="110">
                  <c:v>-15.466136401962414</c:v>
                </c:pt>
                <c:pt idx="111">
                  <c:v>-15.642463382670879</c:v>
                </c:pt>
                <c:pt idx="112">
                  <c:v>-15.818790363379344</c:v>
                </c:pt>
                <c:pt idx="113">
                  <c:v>-15.995117344087809</c:v>
                </c:pt>
                <c:pt idx="114">
                  <c:v>-16.171444324796276</c:v>
                </c:pt>
                <c:pt idx="115">
                  <c:v>-16.34777130550474</c:v>
                </c:pt>
                <c:pt idx="116">
                  <c:v>-16.524098286213203</c:v>
                </c:pt>
                <c:pt idx="117">
                  <c:v>-16.70042526692167</c:v>
                </c:pt>
                <c:pt idx="118">
                  <c:v>-16.876752247630133</c:v>
                </c:pt>
                <c:pt idx="119">
                  <c:v>-17.0530792283386</c:v>
                </c:pt>
                <c:pt idx="120">
                  <c:v>-17.229406209047063</c:v>
                </c:pt>
                <c:pt idx="121">
                  <c:v>-17.40573318975553</c:v>
                </c:pt>
                <c:pt idx="122">
                  <c:v>-17.582060170463993</c:v>
                </c:pt>
                <c:pt idx="123">
                  <c:v>-17.758387151172457</c:v>
                </c:pt>
                <c:pt idx="124">
                  <c:v>-17.934714131880924</c:v>
                </c:pt>
                <c:pt idx="125">
                  <c:v>-18.11104111258939</c:v>
                </c:pt>
                <c:pt idx="126">
                  <c:v>-18.287368093297854</c:v>
                </c:pt>
                <c:pt idx="127">
                  <c:v>-18.463695074006317</c:v>
                </c:pt>
                <c:pt idx="128">
                  <c:v>-18.640022054714784</c:v>
                </c:pt>
                <c:pt idx="129">
                  <c:v>-18.816349035423251</c:v>
                </c:pt>
                <c:pt idx="130">
                  <c:v>-18.992676016131714</c:v>
                </c:pt>
                <c:pt idx="131">
                  <c:v>-19.169002996840177</c:v>
                </c:pt>
                <c:pt idx="132">
                  <c:v>-19.345329977548644</c:v>
                </c:pt>
                <c:pt idx="133">
                  <c:v>-19.521656958257111</c:v>
                </c:pt>
                <c:pt idx="134">
                  <c:v>-19.697983938965574</c:v>
                </c:pt>
                <c:pt idx="135">
                  <c:v>-19.874310919674038</c:v>
                </c:pt>
                <c:pt idx="136">
                  <c:v>-20.050637900382505</c:v>
                </c:pt>
                <c:pt idx="137">
                  <c:v>-20.226964881090968</c:v>
                </c:pt>
                <c:pt idx="138">
                  <c:v>-20.403291861799431</c:v>
                </c:pt>
                <c:pt idx="139">
                  <c:v>-20.579618842507898</c:v>
                </c:pt>
                <c:pt idx="140">
                  <c:v>-20.755945823216365</c:v>
                </c:pt>
                <c:pt idx="141">
                  <c:v>-20.932272803924828</c:v>
                </c:pt>
                <c:pt idx="142">
                  <c:v>-21.108599784633292</c:v>
                </c:pt>
                <c:pt idx="143">
                  <c:v>-21.284926765341758</c:v>
                </c:pt>
                <c:pt idx="144">
                  <c:v>-21.461253746050225</c:v>
                </c:pt>
                <c:pt idx="145">
                  <c:v>-21.637580726758689</c:v>
                </c:pt>
                <c:pt idx="146">
                  <c:v>-21.813907707467152</c:v>
                </c:pt>
                <c:pt idx="147">
                  <c:v>-21.990234688175619</c:v>
                </c:pt>
                <c:pt idx="148">
                  <c:v>-22.166561668884086</c:v>
                </c:pt>
                <c:pt idx="149">
                  <c:v>-22.342888649592549</c:v>
                </c:pt>
                <c:pt idx="150">
                  <c:v>-22.519215630301012</c:v>
                </c:pt>
                <c:pt idx="151">
                  <c:v>-22.695542611009479</c:v>
                </c:pt>
                <c:pt idx="152">
                  <c:v>-22.871869591717942</c:v>
                </c:pt>
                <c:pt idx="153">
                  <c:v>-23.048196572426406</c:v>
                </c:pt>
                <c:pt idx="154">
                  <c:v>-23.224523553134873</c:v>
                </c:pt>
                <c:pt idx="155">
                  <c:v>-23.400850533843339</c:v>
                </c:pt>
                <c:pt idx="156">
                  <c:v>-23.577177514551803</c:v>
                </c:pt>
                <c:pt idx="157">
                  <c:v>-23.753504495260266</c:v>
                </c:pt>
                <c:pt idx="158">
                  <c:v>-23.929831475968733</c:v>
                </c:pt>
                <c:pt idx="159">
                  <c:v>-24.1061584566772</c:v>
                </c:pt>
                <c:pt idx="160">
                  <c:v>-24.282485437385663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D6C-4186-A6FD-1D761AEE32EF}"/>
            </c:ext>
          </c:extLst>
        </c:ser>
        <c:ser>
          <c:idx val="9"/>
          <c:order val="6"/>
          <c:tx>
            <c:v>Flow 2 orig.</c:v>
          </c:tx>
          <c:spPr>
            <a:ln w="31750">
              <a:solidFill>
                <a:srgbClr val="7030A0"/>
              </a:solidFill>
              <a:headEnd type="none" w="lg" len="lg"/>
              <a:tailEnd type="none" w="lg" len="lg"/>
            </a:ln>
          </c:spPr>
          <c:marker>
            <c:symbol val="diamond"/>
            <c:size val="2"/>
            <c:spPr>
              <a:ln w="15875"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34925">
                <a:solidFill>
                  <a:srgbClr val="7030A0"/>
                </a:solidFill>
                <a:headEnd type="stealth" w="lg" len="lg"/>
                <a:tailEnd type="oval" w="lg" len="lg"/>
              </a:ln>
            </c:spPr>
            <c:trendlineType val="linear"/>
            <c:forward val="100"/>
            <c:backward val="20"/>
            <c:dispRSqr val="0"/>
            <c:dispEq val="0"/>
          </c:trendline>
          <c:xVal>
            <c:numRef>
              <c:f>'θ ϵ (0,90)'!$N$11:$N$336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'θ ϵ (0,90)'!$M$11:$M$336</c:f>
              <c:numCache>
                <c:formatCode>General</c:formatCode>
                <c:ptCount val="32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D6C-4186-A6FD-1D761AEE32EF}"/>
            </c:ext>
          </c:extLst>
        </c:ser>
        <c:ser>
          <c:idx val="4"/>
          <c:order val="7"/>
          <c:tx>
            <c:v>Flow 2 line projection</c:v>
          </c:tx>
          <c:spPr>
            <a:ln w="12700">
              <a:solidFill>
                <a:schemeClr val="bg1">
                  <a:lumMod val="9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star"/>
            <c:size val="2"/>
            <c:spPr>
              <a:ln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28575">
                <a:solidFill>
                  <a:srgbClr val="7030A0"/>
                </a:solidFill>
                <a:prstDash val="sys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60"/>
            <c:backward val="170"/>
            <c:dispRSqr val="0"/>
            <c:dispEq val="0"/>
          </c:trendline>
          <c:xVal>
            <c:numRef>
              <c:f>'θ ϵ (0,90)'!$BI$55:$BI$216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(0,90)'!$BH$55:$BH$216</c:f>
              <c:numCache>
                <c:formatCode>General</c:formatCode>
                <c:ptCount val="162"/>
                <c:pt idx="0">
                  <c:v>7.6713994792877287</c:v>
                </c:pt>
                <c:pt idx="1">
                  <c:v>6.5990307692630523</c:v>
                </c:pt>
                <c:pt idx="2">
                  <c:v>5.5266620592383617</c:v>
                </c:pt>
                <c:pt idx="3">
                  <c:v>4.4542933492136854</c:v>
                </c:pt>
                <c:pt idx="4">
                  <c:v>3.381924639189009</c:v>
                </c:pt>
                <c:pt idx="5">
                  <c:v>2.3095559291643184</c:v>
                </c:pt>
                <c:pt idx="6">
                  <c:v>1.237187219139642</c:v>
                </c:pt>
                <c:pt idx="7">
                  <c:v>0.16481850911495144</c:v>
                </c:pt>
                <c:pt idx="8">
                  <c:v>-0.90755020090972494</c:v>
                </c:pt>
                <c:pt idx="9">
                  <c:v>-1.9799189109344155</c:v>
                </c:pt>
                <c:pt idx="10">
                  <c:v>-3.0522876209590919</c:v>
                </c:pt>
                <c:pt idx="11">
                  <c:v>-4.1246563309837825</c:v>
                </c:pt>
                <c:pt idx="12">
                  <c:v>-5.1970250410084589</c:v>
                </c:pt>
                <c:pt idx="13">
                  <c:v>-6.2693937510331352</c:v>
                </c:pt>
                <c:pt idx="14">
                  <c:v>-7.3417624610578258</c:v>
                </c:pt>
                <c:pt idx="15">
                  <c:v>-8.4141311710825022</c:v>
                </c:pt>
                <c:pt idx="16">
                  <c:v>-9.4864998811071928</c:v>
                </c:pt>
                <c:pt idx="17">
                  <c:v>-10.558868591131869</c:v>
                </c:pt>
                <c:pt idx="18">
                  <c:v>-11.63123730115656</c:v>
                </c:pt>
                <c:pt idx="19">
                  <c:v>-12.703606011181236</c:v>
                </c:pt>
                <c:pt idx="20">
                  <c:v>-13.775974721205912</c:v>
                </c:pt>
                <c:pt idx="21">
                  <c:v>-14.848343431230603</c:v>
                </c:pt>
                <c:pt idx="22">
                  <c:v>-15.920712141255279</c:v>
                </c:pt>
                <c:pt idx="23">
                  <c:v>-16.99308085127997</c:v>
                </c:pt>
                <c:pt idx="24">
                  <c:v>-18.065449561304646</c:v>
                </c:pt>
                <c:pt idx="25">
                  <c:v>-19.137818271329337</c:v>
                </c:pt>
                <c:pt idx="26">
                  <c:v>-20.210186981354013</c:v>
                </c:pt>
                <c:pt idx="27">
                  <c:v>-21.282555691378704</c:v>
                </c:pt>
                <c:pt idx="28">
                  <c:v>-22.35492440140338</c:v>
                </c:pt>
                <c:pt idx="29">
                  <c:v>-23.427293111428064</c:v>
                </c:pt>
                <c:pt idx="30">
                  <c:v>-24.499661821452747</c:v>
                </c:pt>
                <c:pt idx="31">
                  <c:v>-25.572030531477431</c:v>
                </c:pt>
                <c:pt idx="32">
                  <c:v>-26.644399241502107</c:v>
                </c:pt>
                <c:pt idx="33">
                  <c:v>-27.716767951526791</c:v>
                </c:pt>
                <c:pt idx="34">
                  <c:v>-28.789136661551474</c:v>
                </c:pt>
                <c:pt idx="35">
                  <c:v>-29.861505371576158</c:v>
                </c:pt>
                <c:pt idx="36">
                  <c:v>-30.933874081600841</c:v>
                </c:pt>
                <c:pt idx="37">
                  <c:v>-32.006242791625525</c:v>
                </c:pt>
                <c:pt idx="38">
                  <c:v>-33.078611501650208</c:v>
                </c:pt>
                <c:pt idx="39">
                  <c:v>-34.150980211674892</c:v>
                </c:pt>
                <c:pt idx="40">
                  <c:v>-35.223348921699568</c:v>
                </c:pt>
                <c:pt idx="41">
                  <c:v>-36.295717631724251</c:v>
                </c:pt>
                <c:pt idx="42">
                  <c:v>-37.368086341748935</c:v>
                </c:pt>
                <c:pt idx="43">
                  <c:v>-38.440455051773618</c:v>
                </c:pt>
                <c:pt idx="44">
                  <c:v>-39.512823761798302</c:v>
                </c:pt>
                <c:pt idx="45">
                  <c:v>-40.585192471822985</c:v>
                </c:pt>
                <c:pt idx="46">
                  <c:v>-41.657561181847669</c:v>
                </c:pt>
                <c:pt idx="47">
                  <c:v>-42.729929891872352</c:v>
                </c:pt>
                <c:pt idx="48">
                  <c:v>-43.802298601897029</c:v>
                </c:pt>
                <c:pt idx="49">
                  <c:v>-44.874667311921712</c:v>
                </c:pt>
                <c:pt idx="50">
                  <c:v>-45.947036021946396</c:v>
                </c:pt>
                <c:pt idx="51">
                  <c:v>-47.019404731971079</c:v>
                </c:pt>
                <c:pt idx="52">
                  <c:v>-48.091773441995763</c:v>
                </c:pt>
                <c:pt idx="53">
                  <c:v>-49.164142152020446</c:v>
                </c:pt>
                <c:pt idx="54">
                  <c:v>-50.236510862045129</c:v>
                </c:pt>
                <c:pt idx="55">
                  <c:v>-51.308879572069813</c:v>
                </c:pt>
                <c:pt idx="56">
                  <c:v>-52.381248282094489</c:v>
                </c:pt>
                <c:pt idx="57">
                  <c:v>-53.453616992119173</c:v>
                </c:pt>
                <c:pt idx="58">
                  <c:v>-54.525985702143856</c:v>
                </c:pt>
                <c:pt idx="59">
                  <c:v>-55.59835441216854</c:v>
                </c:pt>
                <c:pt idx="60">
                  <c:v>-56.670723122193223</c:v>
                </c:pt>
                <c:pt idx="61">
                  <c:v>-57.743091832217907</c:v>
                </c:pt>
                <c:pt idx="62">
                  <c:v>-58.81546054224259</c:v>
                </c:pt>
                <c:pt idx="63">
                  <c:v>-59.887829252267267</c:v>
                </c:pt>
                <c:pt idx="64">
                  <c:v>-60.960197962291957</c:v>
                </c:pt>
                <c:pt idx="65">
                  <c:v>-62.032566672316634</c:v>
                </c:pt>
                <c:pt idx="66">
                  <c:v>-63.104935382341317</c:v>
                </c:pt>
                <c:pt idx="67">
                  <c:v>-64.177304092366001</c:v>
                </c:pt>
                <c:pt idx="68">
                  <c:v>-65.249672802390677</c:v>
                </c:pt>
                <c:pt idx="69">
                  <c:v>-66.322041512415367</c:v>
                </c:pt>
                <c:pt idx="70">
                  <c:v>-67.394410222440044</c:v>
                </c:pt>
                <c:pt idx="71">
                  <c:v>-68.466778932464734</c:v>
                </c:pt>
                <c:pt idx="72">
                  <c:v>-69.539147642489411</c:v>
                </c:pt>
                <c:pt idx="73">
                  <c:v>-70.611516352514101</c:v>
                </c:pt>
                <c:pt idx="74">
                  <c:v>-71.683885062538778</c:v>
                </c:pt>
                <c:pt idx="75">
                  <c:v>-72.756253772563468</c:v>
                </c:pt>
                <c:pt idx="76">
                  <c:v>-73.828622482588145</c:v>
                </c:pt>
                <c:pt idx="77">
                  <c:v>-74.900991192612821</c:v>
                </c:pt>
                <c:pt idx="78">
                  <c:v>-75.973359902637512</c:v>
                </c:pt>
                <c:pt idx="79">
                  <c:v>-77.045728612662188</c:v>
                </c:pt>
                <c:pt idx="80">
                  <c:v>-78.118097322686879</c:v>
                </c:pt>
                <c:pt idx="81">
                  <c:v>-79.190466032711555</c:v>
                </c:pt>
                <c:pt idx="82">
                  <c:v>-80.262834742736246</c:v>
                </c:pt>
                <c:pt idx="83">
                  <c:v>-81.335203452760922</c:v>
                </c:pt>
                <c:pt idx="84">
                  <c:v>-82.407572162785598</c:v>
                </c:pt>
                <c:pt idx="85">
                  <c:v>-83.479940872810289</c:v>
                </c:pt>
                <c:pt idx="86">
                  <c:v>-84.552309582834965</c:v>
                </c:pt>
                <c:pt idx="87">
                  <c:v>-85.624678292859656</c:v>
                </c:pt>
                <c:pt idx="88">
                  <c:v>-86.697047002884332</c:v>
                </c:pt>
                <c:pt idx="89">
                  <c:v>-87.769415712909023</c:v>
                </c:pt>
                <c:pt idx="90">
                  <c:v>-88.841784422933699</c:v>
                </c:pt>
                <c:pt idx="91">
                  <c:v>-89.914153132958376</c:v>
                </c:pt>
                <c:pt idx="92">
                  <c:v>-90.986521842983066</c:v>
                </c:pt>
                <c:pt idx="93">
                  <c:v>-92.058890553007743</c:v>
                </c:pt>
                <c:pt idx="94">
                  <c:v>-93.131259263032433</c:v>
                </c:pt>
                <c:pt idx="95">
                  <c:v>-94.20362797305711</c:v>
                </c:pt>
                <c:pt idx="96">
                  <c:v>-95.2759966830818</c:v>
                </c:pt>
                <c:pt idx="97">
                  <c:v>-96.348365393106477</c:v>
                </c:pt>
                <c:pt idx="98">
                  <c:v>-97.420734103131167</c:v>
                </c:pt>
                <c:pt idx="99">
                  <c:v>-98.493102813155843</c:v>
                </c:pt>
                <c:pt idx="100">
                  <c:v>-99.56547152318052</c:v>
                </c:pt>
                <c:pt idx="101">
                  <c:v>-100.63784023320521</c:v>
                </c:pt>
                <c:pt idx="102">
                  <c:v>-101.71020894322989</c:v>
                </c:pt>
                <c:pt idx="103">
                  <c:v>-102.78257765325458</c:v>
                </c:pt>
                <c:pt idx="104">
                  <c:v>-103.85494636327925</c:v>
                </c:pt>
                <c:pt idx="105">
                  <c:v>-104.92731507330394</c:v>
                </c:pt>
                <c:pt idx="106">
                  <c:v>-105.99968378332862</c:v>
                </c:pt>
                <c:pt idx="107">
                  <c:v>-107.07205249335331</c:v>
                </c:pt>
                <c:pt idx="108">
                  <c:v>-108.14442120337799</c:v>
                </c:pt>
                <c:pt idx="109">
                  <c:v>-109.21678991340266</c:v>
                </c:pt>
                <c:pt idx="110">
                  <c:v>-110.28915862342735</c:v>
                </c:pt>
                <c:pt idx="111">
                  <c:v>-111.36152733345203</c:v>
                </c:pt>
                <c:pt idx="112">
                  <c:v>-112.43389604347672</c:v>
                </c:pt>
                <c:pt idx="113">
                  <c:v>-113.5062647535014</c:v>
                </c:pt>
                <c:pt idx="114">
                  <c:v>-114.57863346352607</c:v>
                </c:pt>
                <c:pt idx="115">
                  <c:v>-115.65100217355076</c:v>
                </c:pt>
                <c:pt idx="116">
                  <c:v>-116.72337088357546</c:v>
                </c:pt>
                <c:pt idx="117">
                  <c:v>-117.79573959360013</c:v>
                </c:pt>
                <c:pt idx="118">
                  <c:v>-118.86810830362481</c:v>
                </c:pt>
                <c:pt idx="119">
                  <c:v>-119.9404770136495</c:v>
                </c:pt>
                <c:pt idx="120">
                  <c:v>-121.01284572367418</c:v>
                </c:pt>
                <c:pt idx="121">
                  <c:v>-122.08521443369887</c:v>
                </c:pt>
                <c:pt idx="122">
                  <c:v>-123.15758314372354</c:v>
                </c:pt>
                <c:pt idx="123">
                  <c:v>-124.22995185374822</c:v>
                </c:pt>
                <c:pt idx="124">
                  <c:v>-125.30232056377291</c:v>
                </c:pt>
                <c:pt idx="125">
                  <c:v>-126.3746892737976</c:v>
                </c:pt>
                <c:pt idx="126">
                  <c:v>-127.44705798382228</c:v>
                </c:pt>
                <c:pt idx="127">
                  <c:v>-128.51942669384695</c:v>
                </c:pt>
                <c:pt idx="128">
                  <c:v>-129.59179540387163</c:v>
                </c:pt>
                <c:pt idx="129">
                  <c:v>-130.66416411389633</c:v>
                </c:pt>
                <c:pt idx="130">
                  <c:v>-131.73653282392101</c:v>
                </c:pt>
                <c:pt idx="131">
                  <c:v>-132.80890153394569</c:v>
                </c:pt>
                <c:pt idx="132">
                  <c:v>-133.88127024397036</c:v>
                </c:pt>
                <c:pt idx="133">
                  <c:v>-134.95363895399504</c:v>
                </c:pt>
                <c:pt idx="134">
                  <c:v>-136.02600766401974</c:v>
                </c:pt>
                <c:pt idx="135">
                  <c:v>-137.09837637404442</c:v>
                </c:pt>
                <c:pt idx="136">
                  <c:v>-138.1707450840691</c:v>
                </c:pt>
                <c:pt idx="137">
                  <c:v>-139.24311379409377</c:v>
                </c:pt>
                <c:pt idx="138">
                  <c:v>-140.31548250411845</c:v>
                </c:pt>
                <c:pt idx="139">
                  <c:v>-141.38785121414315</c:v>
                </c:pt>
                <c:pt idx="140">
                  <c:v>-142.46021992416783</c:v>
                </c:pt>
                <c:pt idx="141">
                  <c:v>-143.53258863419251</c:v>
                </c:pt>
                <c:pt idx="142">
                  <c:v>-144.60495734421721</c:v>
                </c:pt>
                <c:pt idx="143">
                  <c:v>-145.67732605424189</c:v>
                </c:pt>
                <c:pt idx="144">
                  <c:v>-146.74969476426656</c:v>
                </c:pt>
                <c:pt idx="145">
                  <c:v>-147.82206347429124</c:v>
                </c:pt>
                <c:pt idx="146">
                  <c:v>-148.89443218431592</c:v>
                </c:pt>
                <c:pt idx="147">
                  <c:v>-149.96680089434062</c:v>
                </c:pt>
                <c:pt idx="148">
                  <c:v>-151.03916960436527</c:v>
                </c:pt>
                <c:pt idx="149">
                  <c:v>-152.11153831438997</c:v>
                </c:pt>
                <c:pt idx="150">
                  <c:v>-153.18390702441465</c:v>
                </c:pt>
                <c:pt idx="151">
                  <c:v>-154.25627573443933</c:v>
                </c:pt>
                <c:pt idx="152">
                  <c:v>-155.32864444446403</c:v>
                </c:pt>
                <c:pt idx="153">
                  <c:v>-156.40101315448871</c:v>
                </c:pt>
                <c:pt idx="154">
                  <c:v>-157.47338186451339</c:v>
                </c:pt>
                <c:pt idx="155">
                  <c:v>-158.54575057453809</c:v>
                </c:pt>
                <c:pt idx="156">
                  <c:v>-159.61811928456274</c:v>
                </c:pt>
                <c:pt idx="157">
                  <c:v>-160.69048799458744</c:v>
                </c:pt>
                <c:pt idx="158">
                  <c:v>-161.76285670461212</c:v>
                </c:pt>
                <c:pt idx="159">
                  <c:v>-162.8352254146368</c:v>
                </c:pt>
                <c:pt idx="160">
                  <c:v>-163.9075941246615</c:v>
                </c:pt>
                <c:pt idx="161">
                  <c:v>-164.97996283468615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D6C-4186-A6FD-1D761AEE32EF}"/>
            </c:ext>
          </c:extLst>
        </c:ser>
        <c:ser>
          <c:idx val="5"/>
          <c:order val="8"/>
          <c:tx>
            <c:v>Flow 1 line projection</c:v>
          </c:tx>
          <c:spPr>
            <a:ln w="9525">
              <a:solidFill>
                <a:schemeClr val="bg1">
                  <a:lumMod val="8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circle"/>
            <c:size val="2"/>
            <c:spPr>
              <a:noFill/>
              <a:ln>
                <a:noFill/>
              </a:ln>
            </c:spPr>
          </c:marker>
          <c:trendline>
            <c:spPr>
              <a:ln w="28575">
                <a:solidFill>
                  <a:srgbClr val="FF0000"/>
                </a:solidFill>
                <a:prstDash val="sys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50"/>
            <c:backward val="20"/>
            <c:dispRSqr val="0"/>
            <c:dispEq val="0"/>
          </c:trendline>
          <c:xVal>
            <c:numRef>
              <c:f>'θ ϵ (0,90)'!$BN$25:$BN$55</c:f>
              <c:numCache>
                <c:formatCode>General</c:formatCode>
                <c:ptCount val="31"/>
                <c:pt idx="0">
                  <c:v>57.684497283634997</c:v>
                </c:pt>
                <c:pt idx="1">
                  <c:v>58.684497283634997</c:v>
                </c:pt>
                <c:pt idx="2">
                  <c:v>59.684497283634997</c:v>
                </c:pt>
                <c:pt idx="3">
                  <c:v>60.684497283634997</c:v>
                </c:pt>
                <c:pt idx="4">
                  <c:v>61.684497283634997</c:v>
                </c:pt>
                <c:pt idx="5">
                  <c:v>62.684497283634997</c:v>
                </c:pt>
                <c:pt idx="6">
                  <c:v>63.684497283634997</c:v>
                </c:pt>
                <c:pt idx="7">
                  <c:v>64.684497283634997</c:v>
                </c:pt>
                <c:pt idx="8">
                  <c:v>65.684497283634997</c:v>
                </c:pt>
                <c:pt idx="9">
                  <c:v>66.684497283634997</c:v>
                </c:pt>
                <c:pt idx="10">
                  <c:v>67.684497283634997</c:v>
                </c:pt>
                <c:pt idx="11">
                  <c:v>68.684497283634997</c:v>
                </c:pt>
                <c:pt idx="12">
                  <c:v>69.684497283634997</c:v>
                </c:pt>
                <c:pt idx="13">
                  <c:v>70.684497283634997</c:v>
                </c:pt>
                <c:pt idx="14">
                  <c:v>71.684497283634997</c:v>
                </c:pt>
                <c:pt idx="15">
                  <c:v>72.684497283634997</c:v>
                </c:pt>
                <c:pt idx="16">
                  <c:v>73.684497283634997</c:v>
                </c:pt>
                <c:pt idx="17">
                  <c:v>74.684497283634997</c:v>
                </c:pt>
                <c:pt idx="18">
                  <c:v>75.684497283634997</c:v>
                </c:pt>
                <c:pt idx="19">
                  <c:v>76.684497283634997</c:v>
                </c:pt>
                <c:pt idx="20">
                  <c:v>77.684497283634997</c:v>
                </c:pt>
                <c:pt idx="21">
                  <c:v>78.684497283634997</c:v>
                </c:pt>
                <c:pt idx="22">
                  <c:v>79.684497283634997</c:v>
                </c:pt>
                <c:pt idx="23">
                  <c:v>80.684497283634997</c:v>
                </c:pt>
                <c:pt idx="24">
                  <c:v>81.684497283634997</c:v>
                </c:pt>
                <c:pt idx="25">
                  <c:v>82.684497283634997</c:v>
                </c:pt>
                <c:pt idx="26">
                  <c:v>83.684497283634997</c:v>
                </c:pt>
                <c:pt idx="27">
                  <c:v>84.684497283634997</c:v>
                </c:pt>
                <c:pt idx="28">
                  <c:v>85.684497283634997</c:v>
                </c:pt>
                <c:pt idx="29">
                  <c:v>86.684497283634997</c:v>
                </c:pt>
                <c:pt idx="30">
                  <c:v>87.684497283634997</c:v>
                </c:pt>
              </c:numCache>
            </c:numRef>
          </c:xVal>
          <c:yVal>
            <c:numRef>
              <c:f>'θ ϵ (0,90)'!$BM$25:$BM$55</c:f>
              <c:numCache>
                <c:formatCode>General</c:formatCode>
                <c:ptCount val="31"/>
                <c:pt idx="0">
                  <c:v>30.278020982371565</c:v>
                </c:pt>
                <c:pt idx="1">
                  <c:v>29.524466932268773</c:v>
                </c:pt>
                <c:pt idx="2">
                  <c:v>28.77091288216598</c:v>
                </c:pt>
                <c:pt idx="3">
                  <c:v>28.017358832063181</c:v>
                </c:pt>
                <c:pt idx="4">
                  <c:v>27.263804781960388</c:v>
                </c:pt>
                <c:pt idx="5">
                  <c:v>26.510250731857596</c:v>
                </c:pt>
                <c:pt idx="6">
                  <c:v>25.756696681754804</c:v>
                </c:pt>
                <c:pt idx="7">
                  <c:v>25.003142631652004</c:v>
                </c:pt>
                <c:pt idx="8">
                  <c:v>24.249588581549212</c:v>
                </c:pt>
                <c:pt idx="9">
                  <c:v>23.496034531446419</c:v>
                </c:pt>
                <c:pt idx="10">
                  <c:v>22.742480481343627</c:v>
                </c:pt>
                <c:pt idx="11">
                  <c:v>21.988926431240827</c:v>
                </c:pt>
                <c:pt idx="12">
                  <c:v>21.235372381138035</c:v>
                </c:pt>
                <c:pt idx="13">
                  <c:v>20.481818331035242</c:v>
                </c:pt>
                <c:pt idx="14">
                  <c:v>19.72826428093245</c:v>
                </c:pt>
                <c:pt idx="15">
                  <c:v>18.97471023082965</c:v>
                </c:pt>
                <c:pt idx="16">
                  <c:v>18.221156180726858</c:v>
                </c:pt>
                <c:pt idx="17">
                  <c:v>17.467602130624066</c:v>
                </c:pt>
                <c:pt idx="18">
                  <c:v>16.714048080521273</c:v>
                </c:pt>
                <c:pt idx="19">
                  <c:v>15.960494030418474</c:v>
                </c:pt>
                <c:pt idx="20">
                  <c:v>15.206939980315681</c:v>
                </c:pt>
                <c:pt idx="21">
                  <c:v>14.453385930212889</c:v>
                </c:pt>
                <c:pt idx="22">
                  <c:v>13.699831880110096</c:v>
                </c:pt>
                <c:pt idx="23">
                  <c:v>12.946277830007297</c:v>
                </c:pt>
                <c:pt idx="24">
                  <c:v>12.192723779904505</c:v>
                </c:pt>
                <c:pt idx="25">
                  <c:v>11.439169729801712</c:v>
                </c:pt>
                <c:pt idx="26">
                  <c:v>10.68561567969892</c:v>
                </c:pt>
                <c:pt idx="27">
                  <c:v>9.9320616295961202</c:v>
                </c:pt>
                <c:pt idx="28">
                  <c:v>9.1785075794933277</c:v>
                </c:pt>
                <c:pt idx="29">
                  <c:v>8.4249535293905353</c:v>
                </c:pt>
                <c:pt idx="30">
                  <c:v>7.6713994792877429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D6C-4186-A6FD-1D761AEE32EF}"/>
            </c:ext>
          </c:extLst>
        </c:ser>
        <c:ser>
          <c:idx val="10"/>
          <c:order val="9"/>
          <c:tx>
            <c:v>CZnew</c:v>
          </c:tx>
          <c:spPr>
            <a:ln w="34925">
              <a:prstDash val="sysDash"/>
            </a:ln>
          </c:spPr>
          <c:marker>
            <c:symbol val="dot"/>
            <c:size val="2"/>
            <c:spPr>
              <a:ln>
                <a:solidFill>
                  <a:schemeClr val="accent5">
                    <a:tint val="77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(0,90)'!$BE$442:$BE$802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(0,90)'!$BF$442:$BF$802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D6C-4186-A6FD-1D761AEE32EF}"/>
            </c:ext>
          </c:extLst>
        </c:ser>
        <c:ser>
          <c:idx val="11"/>
          <c:order val="10"/>
          <c:tx>
            <c:v>Flow 2 new projection line</c:v>
          </c:tx>
          <c:spPr>
            <a:ln w="6350">
              <a:noFill/>
              <a:headEnd type="none"/>
              <a:tailEnd type="none" w="lg" len="lg"/>
            </a:ln>
          </c:spPr>
          <c:marker>
            <c:symbol val="dot"/>
            <c:size val="2"/>
            <c:spPr>
              <a:ln>
                <a:noFill/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backward val="120"/>
            <c:dispRSqr val="0"/>
            <c:dispEq val="0"/>
          </c:trendline>
          <c:xVal>
            <c:numRef>
              <c:f>'θ ϵ (0,90)'!$BI$442:$BI$603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(0,90)'!$BH$442:$BH$603</c:f>
              <c:numCache>
                <c:formatCode>General</c:formatCode>
                <c:ptCount val="162"/>
                <c:pt idx="0">
                  <c:v>7.6713994792877287</c:v>
                </c:pt>
                <c:pt idx="1">
                  <c:v>6.5990307692630523</c:v>
                </c:pt>
                <c:pt idx="2">
                  <c:v>5.5266620592383617</c:v>
                </c:pt>
                <c:pt idx="3">
                  <c:v>4.4542933492136854</c:v>
                </c:pt>
                <c:pt idx="4">
                  <c:v>3.381924639189009</c:v>
                </c:pt>
                <c:pt idx="5">
                  <c:v>2.3095559291643184</c:v>
                </c:pt>
                <c:pt idx="6">
                  <c:v>1.237187219139642</c:v>
                </c:pt>
                <c:pt idx="7">
                  <c:v>0.16481850911495144</c:v>
                </c:pt>
                <c:pt idx="8">
                  <c:v>-0.90755020090972494</c:v>
                </c:pt>
                <c:pt idx="9">
                  <c:v>-1.9799189109344155</c:v>
                </c:pt>
                <c:pt idx="10">
                  <c:v>-3.0522876209590919</c:v>
                </c:pt>
                <c:pt idx="11">
                  <c:v>-4.1246563309837825</c:v>
                </c:pt>
                <c:pt idx="12">
                  <c:v>-5.1970250410084589</c:v>
                </c:pt>
                <c:pt idx="13">
                  <c:v>-6.2693937510331352</c:v>
                </c:pt>
                <c:pt idx="14">
                  <c:v>-7.3417624610578258</c:v>
                </c:pt>
                <c:pt idx="15">
                  <c:v>-8.4141311710825022</c:v>
                </c:pt>
                <c:pt idx="16">
                  <c:v>-9.4864998811071928</c:v>
                </c:pt>
                <c:pt idx="17">
                  <c:v>-10.558868591131869</c:v>
                </c:pt>
                <c:pt idx="18">
                  <c:v>-11.63123730115656</c:v>
                </c:pt>
                <c:pt idx="19">
                  <c:v>-12.703606011181236</c:v>
                </c:pt>
                <c:pt idx="20">
                  <c:v>-13.775974721205912</c:v>
                </c:pt>
                <c:pt idx="21">
                  <c:v>-14.848343431230603</c:v>
                </c:pt>
                <c:pt idx="22">
                  <c:v>-15.920712141255279</c:v>
                </c:pt>
                <c:pt idx="23">
                  <c:v>-16.99308085127997</c:v>
                </c:pt>
                <c:pt idx="24">
                  <c:v>-18.065449561304646</c:v>
                </c:pt>
                <c:pt idx="25">
                  <c:v>-19.137818271329337</c:v>
                </c:pt>
                <c:pt idx="26">
                  <c:v>-20.210186981354013</c:v>
                </c:pt>
                <c:pt idx="27">
                  <c:v>-21.282555691378704</c:v>
                </c:pt>
                <c:pt idx="28">
                  <c:v>-22.35492440140338</c:v>
                </c:pt>
                <c:pt idx="29">
                  <c:v>-23.427293111428064</c:v>
                </c:pt>
                <c:pt idx="30">
                  <c:v>-24.499661821452747</c:v>
                </c:pt>
                <c:pt idx="31">
                  <c:v>-25.572030531477431</c:v>
                </c:pt>
                <c:pt idx="32">
                  <c:v>-26.644399241502107</c:v>
                </c:pt>
                <c:pt idx="33">
                  <c:v>-27.716767951526791</c:v>
                </c:pt>
                <c:pt idx="34">
                  <c:v>-28.789136661551474</c:v>
                </c:pt>
                <c:pt idx="35">
                  <c:v>-29.861505371576158</c:v>
                </c:pt>
                <c:pt idx="36">
                  <c:v>-30.933874081600841</c:v>
                </c:pt>
                <c:pt idx="37">
                  <c:v>-32.006242791625525</c:v>
                </c:pt>
                <c:pt idx="38">
                  <c:v>-33.078611501650208</c:v>
                </c:pt>
                <c:pt idx="39">
                  <c:v>-34.150980211674892</c:v>
                </c:pt>
                <c:pt idx="40">
                  <c:v>-35.223348921699568</c:v>
                </c:pt>
                <c:pt idx="41">
                  <c:v>-36.295717631724251</c:v>
                </c:pt>
                <c:pt idx="42">
                  <c:v>-37.368086341748935</c:v>
                </c:pt>
                <c:pt idx="43">
                  <c:v>-38.440455051773618</c:v>
                </c:pt>
                <c:pt idx="44">
                  <c:v>-39.512823761798302</c:v>
                </c:pt>
                <c:pt idx="45">
                  <c:v>-40.585192471822985</c:v>
                </c:pt>
                <c:pt idx="46">
                  <c:v>-41.657561181847669</c:v>
                </c:pt>
                <c:pt idx="47">
                  <c:v>-42.729929891872352</c:v>
                </c:pt>
                <c:pt idx="48">
                  <c:v>-43.802298601897029</c:v>
                </c:pt>
                <c:pt idx="49">
                  <c:v>-44.874667311921712</c:v>
                </c:pt>
                <c:pt idx="50">
                  <c:v>-45.947036021946396</c:v>
                </c:pt>
                <c:pt idx="51">
                  <c:v>-47.019404731971079</c:v>
                </c:pt>
                <c:pt idx="52">
                  <c:v>-48.091773441995763</c:v>
                </c:pt>
                <c:pt idx="53">
                  <c:v>-49.164142152020446</c:v>
                </c:pt>
                <c:pt idx="54">
                  <c:v>-50.236510862045129</c:v>
                </c:pt>
                <c:pt idx="55">
                  <c:v>-51.308879572069813</c:v>
                </c:pt>
                <c:pt idx="56">
                  <c:v>-52.381248282094489</c:v>
                </c:pt>
                <c:pt idx="57">
                  <c:v>-53.453616992119173</c:v>
                </c:pt>
                <c:pt idx="58">
                  <c:v>-54.525985702143856</c:v>
                </c:pt>
                <c:pt idx="59">
                  <c:v>-55.59835441216854</c:v>
                </c:pt>
                <c:pt idx="60">
                  <c:v>-56.670723122193223</c:v>
                </c:pt>
                <c:pt idx="61">
                  <c:v>-57.743091832217907</c:v>
                </c:pt>
                <c:pt idx="62">
                  <c:v>-58.81546054224259</c:v>
                </c:pt>
                <c:pt idx="63">
                  <c:v>-59.887829252267267</c:v>
                </c:pt>
                <c:pt idx="64">
                  <c:v>-60.960197962291957</c:v>
                </c:pt>
                <c:pt idx="65">
                  <c:v>-62.032566672316634</c:v>
                </c:pt>
                <c:pt idx="66">
                  <c:v>-63.104935382341317</c:v>
                </c:pt>
                <c:pt idx="67">
                  <c:v>-64.177304092366001</c:v>
                </c:pt>
                <c:pt idx="68">
                  <c:v>-65.249672802390677</c:v>
                </c:pt>
                <c:pt idx="69">
                  <c:v>-66.322041512415367</c:v>
                </c:pt>
                <c:pt idx="70">
                  <c:v>-67.394410222440044</c:v>
                </c:pt>
                <c:pt idx="71">
                  <c:v>-68.466778932464734</c:v>
                </c:pt>
                <c:pt idx="72">
                  <c:v>-69.539147642489411</c:v>
                </c:pt>
                <c:pt idx="73">
                  <c:v>-70.611516352514101</c:v>
                </c:pt>
                <c:pt idx="74">
                  <c:v>-71.683885062538778</c:v>
                </c:pt>
                <c:pt idx="75">
                  <c:v>-72.756253772563468</c:v>
                </c:pt>
                <c:pt idx="76">
                  <c:v>-73.828622482588145</c:v>
                </c:pt>
                <c:pt idx="77">
                  <c:v>-74.900991192612821</c:v>
                </c:pt>
                <c:pt idx="78">
                  <c:v>-75.973359902637512</c:v>
                </c:pt>
                <c:pt idx="79">
                  <c:v>-77.045728612662188</c:v>
                </c:pt>
                <c:pt idx="80">
                  <c:v>-78.118097322686879</c:v>
                </c:pt>
                <c:pt idx="81">
                  <c:v>-79.190466032711555</c:v>
                </c:pt>
                <c:pt idx="82">
                  <c:v>-80.262834742736246</c:v>
                </c:pt>
                <c:pt idx="83">
                  <c:v>-81.335203452760922</c:v>
                </c:pt>
                <c:pt idx="84">
                  <c:v>-82.407572162785598</c:v>
                </c:pt>
                <c:pt idx="85">
                  <c:v>-83.479940872810289</c:v>
                </c:pt>
                <c:pt idx="86">
                  <c:v>-84.552309582834965</c:v>
                </c:pt>
                <c:pt idx="87">
                  <c:v>-85.624678292859656</c:v>
                </c:pt>
                <c:pt idx="88">
                  <c:v>-86.697047002884332</c:v>
                </c:pt>
                <c:pt idx="89">
                  <c:v>-87.769415712909023</c:v>
                </c:pt>
                <c:pt idx="90">
                  <c:v>-88.841784422933699</c:v>
                </c:pt>
                <c:pt idx="91">
                  <c:v>-89.914153132958376</c:v>
                </c:pt>
                <c:pt idx="92">
                  <c:v>-90.986521842983066</c:v>
                </c:pt>
                <c:pt idx="93">
                  <c:v>-92.058890553007743</c:v>
                </c:pt>
                <c:pt idx="94">
                  <c:v>-93.131259263032433</c:v>
                </c:pt>
                <c:pt idx="95">
                  <c:v>-94.20362797305711</c:v>
                </c:pt>
                <c:pt idx="96">
                  <c:v>-95.2759966830818</c:v>
                </c:pt>
                <c:pt idx="97">
                  <c:v>-96.348365393106477</c:v>
                </c:pt>
                <c:pt idx="98">
                  <c:v>-97.420734103131167</c:v>
                </c:pt>
                <c:pt idx="99">
                  <c:v>-98.493102813155843</c:v>
                </c:pt>
                <c:pt idx="100">
                  <c:v>-99.56547152318052</c:v>
                </c:pt>
                <c:pt idx="101">
                  <c:v>-100.63784023320521</c:v>
                </c:pt>
                <c:pt idx="102">
                  <c:v>-101.71020894322989</c:v>
                </c:pt>
                <c:pt idx="103">
                  <c:v>-102.78257765325458</c:v>
                </c:pt>
                <c:pt idx="104">
                  <c:v>-103.85494636327925</c:v>
                </c:pt>
                <c:pt idx="105">
                  <c:v>-104.92731507330394</c:v>
                </c:pt>
                <c:pt idx="106">
                  <c:v>-105.99968378332862</c:v>
                </c:pt>
                <c:pt idx="107">
                  <c:v>-107.07205249335331</c:v>
                </c:pt>
                <c:pt idx="108">
                  <c:v>-108.14442120337799</c:v>
                </c:pt>
                <c:pt idx="109">
                  <c:v>-109.21678991340266</c:v>
                </c:pt>
                <c:pt idx="110">
                  <c:v>-110.28915862342735</c:v>
                </c:pt>
                <c:pt idx="111">
                  <c:v>-111.36152733345203</c:v>
                </c:pt>
                <c:pt idx="112">
                  <c:v>-112.43389604347672</c:v>
                </c:pt>
                <c:pt idx="113">
                  <c:v>-113.5062647535014</c:v>
                </c:pt>
                <c:pt idx="114">
                  <c:v>-114.57863346352607</c:v>
                </c:pt>
                <c:pt idx="115">
                  <c:v>-115.65100217355076</c:v>
                </c:pt>
                <c:pt idx="116">
                  <c:v>-116.72337088357546</c:v>
                </c:pt>
                <c:pt idx="117">
                  <c:v>-117.79573959360013</c:v>
                </c:pt>
                <c:pt idx="118">
                  <c:v>-118.86810830362481</c:v>
                </c:pt>
                <c:pt idx="119">
                  <c:v>-119.9404770136495</c:v>
                </c:pt>
                <c:pt idx="120">
                  <c:v>-121.01284572367418</c:v>
                </c:pt>
                <c:pt idx="121">
                  <c:v>-122.08521443369887</c:v>
                </c:pt>
                <c:pt idx="122">
                  <c:v>-123.15758314372354</c:v>
                </c:pt>
                <c:pt idx="123">
                  <c:v>-124.22995185374822</c:v>
                </c:pt>
                <c:pt idx="124">
                  <c:v>-125.30232056377291</c:v>
                </c:pt>
                <c:pt idx="125">
                  <c:v>-126.3746892737976</c:v>
                </c:pt>
                <c:pt idx="126">
                  <c:v>-127.44705798382228</c:v>
                </c:pt>
                <c:pt idx="127">
                  <c:v>-128.51942669384695</c:v>
                </c:pt>
                <c:pt idx="128">
                  <c:v>-129.59179540387163</c:v>
                </c:pt>
                <c:pt idx="129">
                  <c:v>-130.66416411389633</c:v>
                </c:pt>
                <c:pt idx="130">
                  <c:v>-131.73653282392101</c:v>
                </c:pt>
                <c:pt idx="131">
                  <c:v>-132.80890153394569</c:v>
                </c:pt>
                <c:pt idx="132">
                  <c:v>-133.88127024397036</c:v>
                </c:pt>
                <c:pt idx="133">
                  <c:v>-134.95363895399504</c:v>
                </c:pt>
                <c:pt idx="134">
                  <c:v>-136.02600766401974</c:v>
                </c:pt>
                <c:pt idx="135">
                  <c:v>-137.09837637404442</c:v>
                </c:pt>
                <c:pt idx="136">
                  <c:v>-138.1707450840691</c:v>
                </c:pt>
                <c:pt idx="137">
                  <c:v>-139.24311379409377</c:v>
                </c:pt>
                <c:pt idx="138">
                  <c:v>-140.31548250411845</c:v>
                </c:pt>
                <c:pt idx="139">
                  <c:v>-141.38785121414315</c:v>
                </c:pt>
                <c:pt idx="140">
                  <c:v>-142.46021992416783</c:v>
                </c:pt>
                <c:pt idx="141">
                  <c:v>-143.53258863419251</c:v>
                </c:pt>
                <c:pt idx="142">
                  <c:v>-144.60495734421721</c:v>
                </c:pt>
                <c:pt idx="143">
                  <c:v>-145.67732605424189</c:v>
                </c:pt>
                <c:pt idx="144">
                  <c:v>-146.74969476426656</c:v>
                </c:pt>
                <c:pt idx="145">
                  <c:v>-147.82206347429124</c:v>
                </c:pt>
                <c:pt idx="146">
                  <c:v>-148.89443218431592</c:v>
                </c:pt>
                <c:pt idx="147">
                  <c:v>-149.96680089434062</c:v>
                </c:pt>
                <c:pt idx="148">
                  <c:v>-151.03916960436527</c:v>
                </c:pt>
                <c:pt idx="149">
                  <c:v>-152.11153831438997</c:v>
                </c:pt>
                <c:pt idx="150">
                  <c:v>-153.18390702441465</c:v>
                </c:pt>
                <c:pt idx="151">
                  <c:v>-154.25627573443933</c:v>
                </c:pt>
                <c:pt idx="152">
                  <c:v>-155.32864444446403</c:v>
                </c:pt>
                <c:pt idx="153">
                  <c:v>-156.40101315448871</c:v>
                </c:pt>
                <c:pt idx="154">
                  <c:v>-157.47338186451339</c:v>
                </c:pt>
                <c:pt idx="155">
                  <c:v>-158.54575057453809</c:v>
                </c:pt>
                <c:pt idx="156">
                  <c:v>-159.61811928456274</c:v>
                </c:pt>
                <c:pt idx="157">
                  <c:v>-160.69048799458744</c:v>
                </c:pt>
                <c:pt idx="158">
                  <c:v>-161.76285670461212</c:v>
                </c:pt>
                <c:pt idx="159">
                  <c:v>-162.8352254146368</c:v>
                </c:pt>
                <c:pt idx="160">
                  <c:v>-163.9075941246615</c:v>
                </c:pt>
                <c:pt idx="161">
                  <c:v>-164.97996283468615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D6C-4186-A6FD-1D761AEE32EF}"/>
            </c:ext>
          </c:extLst>
        </c:ser>
        <c:ser>
          <c:idx val="12"/>
          <c:order val="11"/>
          <c:tx>
            <c:v>Flow 1 new projection line</c:v>
          </c:tx>
          <c:spPr>
            <a:ln w="9525">
              <a:headEnd type="none" w="lg" len="lg"/>
              <a:tailEnd type="none" w="lg" len="lg"/>
            </a:ln>
          </c:spPr>
          <c:marker>
            <c:symbol val="dot"/>
            <c:size val="2"/>
            <c:spPr>
              <a:noFill/>
              <a:ln>
                <a:noFill/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forward val="18"/>
            <c:dispRSqr val="0"/>
            <c:dispEq val="0"/>
          </c:trendline>
          <c:xVal>
            <c:numRef>
              <c:f>'θ ϵ (0,90)'!$BN$442:$BN$603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(0,90)'!$BM$442:$BM$603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6.9178454291849505</c:v>
                </c:pt>
                <c:pt idx="2">
                  <c:v>6.1642913790821581</c:v>
                </c:pt>
                <c:pt idx="3">
                  <c:v>5.4107373289793514</c:v>
                </c:pt>
                <c:pt idx="4">
                  <c:v>4.657183278876559</c:v>
                </c:pt>
                <c:pt idx="5">
                  <c:v>3.9036292287737666</c:v>
                </c:pt>
                <c:pt idx="6">
                  <c:v>3.1500751786709742</c:v>
                </c:pt>
                <c:pt idx="7">
                  <c:v>2.3965211285681818</c:v>
                </c:pt>
                <c:pt idx="8">
                  <c:v>1.6429670784653894</c:v>
                </c:pt>
                <c:pt idx="9">
                  <c:v>0.88941302836259695</c:v>
                </c:pt>
                <c:pt idx="10">
                  <c:v>0.13585897825980453</c:v>
                </c:pt>
                <c:pt idx="11">
                  <c:v>-0.6176950718430021</c:v>
                </c:pt>
                <c:pt idx="12">
                  <c:v>-1.3712491219457945</c:v>
                </c:pt>
                <c:pt idx="13">
                  <c:v>-2.1248031720485869</c:v>
                </c:pt>
                <c:pt idx="14">
                  <c:v>-2.8783572221513793</c:v>
                </c:pt>
                <c:pt idx="15">
                  <c:v>-3.6319112722541718</c:v>
                </c:pt>
                <c:pt idx="16">
                  <c:v>-4.3854653223569642</c:v>
                </c:pt>
                <c:pt idx="17">
                  <c:v>-5.1390193724597566</c:v>
                </c:pt>
                <c:pt idx="18">
                  <c:v>-5.892573422562549</c:v>
                </c:pt>
                <c:pt idx="19">
                  <c:v>-6.6461274726653556</c:v>
                </c:pt>
                <c:pt idx="20">
                  <c:v>-7.3996815227681481</c:v>
                </c:pt>
                <c:pt idx="21">
                  <c:v>-8.1532355728709405</c:v>
                </c:pt>
                <c:pt idx="22">
                  <c:v>-8.9067896229737329</c:v>
                </c:pt>
                <c:pt idx="23">
                  <c:v>-9.6603436730765253</c:v>
                </c:pt>
                <c:pt idx="24">
                  <c:v>-10.413897723179318</c:v>
                </c:pt>
                <c:pt idx="25">
                  <c:v>-11.16745177328211</c:v>
                </c:pt>
                <c:pt idx="26">
                  <c:v>-11.921005823384903</c:v>
                </c:pt>
                <c:pt idx="27">
                  <c:v>-12.674559873487709</c:v>
                </c:pt>
                <c:pt idx="28">
                  <c:v>-13.428113923590502</c:v>
                </c:pt>
                <c:pt idx="29">
                  <c:v>-14.181667973693294</c:v>
                </c:pt>
                <c:pt idx="30">
                  <c:v>-14.935222023796086</c:v>
                </c:pt>
                <c:pt idx="31">
                  <c:v>-15.688776073898879</c:v>
                </c:pt>
                <c:pt idx="32">
                  <c:v>-16.442330124001671</c:v>
                </c:pt>
                <c:pt idx="33">
                  <c:v>-17.195884174104464</c:v>
                </c:pt>
                <c:pt idx="34">
                  <c:v>-17.949438224207256</c:v>
                </c:pt>
                <c:pt idx="35">
                  <c:v>-18.702992274310063</c:v>
                </c:pt>
                <c:pt idx="36">
                  <c:v>-19.456546324412855</c:v>
                </c:pt>
                <c:pt idx="37">
                  <c:v>-20.210100374515648</c:v>
                </c:pt>
                <c:pt idx="38">
                  <c:v>-20.96365442461844</c:v>
                </c:pt>
                <c:pt idx="39">
                  <c:v>-21.717208474721232</c:v>
                </c:pt>
                <c:pt idx="40">
                  <c:v>-22.470762524824025</c:v>
                </c:pt>
                <c:pt idx="41">
                  <c:v>-23.224316574926817</c:v>
                </c:pt>
                <c:pt idx="42">
                  <c:v>-23.97787062502961</c:v>
                </c:pt>
                <c:pt idx="43">
                  <c:v>-24.731424675132402</c:v>
                </c:pt>
                <c:pt idx="44">
                  <c:v>-25.484978725235194</c:v>
                </c:pt>
                <c:pt idx="45">
                  <c:v>-26.238532775337987</c:v>
                </c:pt>
                <c:pt idx="46">
                  <c:v>-26.992086825440779</c:v>
                </c:pt>
                <c:pt idx="47">
                  <c:v>-27.745640875543572</c:v>
                </c:pt>
                <c:pt idx="48">
                  <c:v>-28.499194925646364</c:v>
                </c:pt>
                <c:pt idx="49">
                  <c:v>-29.252748975749171</c:v>
                </c:pt>
                <c:pt idx="50">
                  <c:v>-30.006303025851963</c:v>
                </c:pt>
                <c:pt idx="51">
                  <c:v>-30.759857075954756</c:v>
                </c:pt>
                <c:pt idx="52">
                  <c:v>-31.513411126057548</c:v>
                </c:pt>
                <c:pt idx="53">
                  <c:v>-32.26696517616034</c:v>
                </c:pt>
                <c:pt idx="54">
                  <c:v>-33.020519226263133</c:v>
                </c:pt>
                <c:pt idx="55">
                  <c:v>-33.774073276365925</c:v>
                </c:pt>
                <c:pt idx="56">
                  <c:v>-34.527627326468718</c:v>
                </c:pt>
                <c:pt idx="57">
                  <c:v>-35.281181376571524</c:v>
                </c:pt>
                <c:pt idx="58">
                  <c:v>-36.034735426674317</c:v>
                </c:pt>
                <c:pt idx="59">
                  <c:v>-36.788289476777109</c:v>
                </c:pt>
                <c:pt idx="60">
                  <c:v>-37.541843526879902</c:v>
                </c:pt>
                <c:pt idx="61">
                  <c:v>-38.295397576982694</c:v>
                </c:pt>
                <c:pt idx="62">
                  <c:v>-39.048951627085486</c:v>
                </c:pt>
                <c:pt idx="63">
                  <c:v>-39.802505677188279</c:v>
                </c:pt>
                <c:pt idx="64">
                  <c:v>-40.556059727291071</c:v>
                </c:pt>
                <c:pt idx="65">
                  <c:v>-41.309613777393878</c:v>
                </c:pt>
                <c:pt idx="66">
                  <c:v>-42.06316782749667</c:v>
                </c:pt>
                <c:pt idx="67">
                  <c:v>-42.816721877599463</c:v>
                </c:pt>
                <c:pt idx="68">
                  <c:v>-43.570275927702255</c:v>
                </c:pt>
                <c:pt idx="69">
                  <c:v>-44.323829977805048</c:v>
                </c:pt>
                <c:pt idx="70">
                  <c:v>-45.07738402790784</c:v>
                </c:pt>
                <c:pt idx="71">
                  <c:v>-45.830938078010632</c:v>
                </c:pt>
                <c:pt idx="72">
                  <c:v>-46.584492128113425</c:v>
                </c:pt>
                <c:pt idx="73">
                  <c:v>-47.338046178216231</c:v>
                </c:pt>
                <c:pt idx="74">
                  <c:v>-48.091600228319024</c:v>
                </c:pt>
                <c:pt idx="75">
                  <c:v>-48.845154278421816</c:v>
                </c:pt>
                <c:pt idx="76">
                  <c:v>-49.598708328524609</c:v>
                </c:pt>
                <c:pt idx="77">
                  <c:v>-50.352262378627401</c:v>
                </c:pt>
                <c:pt idx="78">
                  <c:v>-51.105816428730193</c:v>
                </c:pt>
                <c:pt idx="79">
                  <c:v>-51.859370478832986</c:v>
                </c:pt>
                <c:pt idx="80">
                  <c:v>-52.612924528935778</c:v>
                </c:pt>
                <c:pt idx="81">
                  <c:v>-53.366478579038585</c:v>
                </c:pt>
                <c:pt idx="82">
                  <c:v>-54.120032629141377</c:v>
                </c:pt>
                <c:pt idx="83">
                  <c:v>-54.873586679244156</c:v>
                </c:pt>
                <c:pt idx="84">
                  <c:v>-55.627140729346948</c:v>
                </c:pt>
                <c:pt idx="85">
                  <c:v>-56.380694779449769</c:v>
                </c:pt>
                <c:pt idx="86">
                  <c:v>-57.134248829552561</c:v>
                </c:pt>
                <c:pt idx="87">
                  <c:v>-57.887802879655354</c:v>
                </c:pt>
                <c:pt idx="88">
                  <c:v>-58.641356929758146</c:v>
                </c:pt>
                <c:pt idx="89">
                  <c:v>-59.394910979860938</c:v>
                </c:pt>
                <c:pt idx="90">
                  <c:v>-60.148465029963731</c:v>
                </c:pt>
                <c:pt idx="91">
                  <c:v>-60.902019080066523</c:v>
                </c:pt>
                <c:pt idx="92">
                  <c:v>-61.655573130169316</c:v>
                </c:pt>
                <c:pt idx="93">
                  <c:v>-62.409127180272108</c:v>
                </c:pt>
                <c:pt idx="94">
                  <c:v>-63.162681230374901</c:v>
                </c:pt>
                <c:pt idx="95">
                  <c:v>-63.916235280477693</c:v>
                </c:pt>
                <c:pt idx="96">
                  <c:v>-64.669789330580485</c:v>
                </c:pt>
                <c:pt idx="97">
                  <c:v>-65.423343380683278</c:v>
                </c:pt>
                <c:pt idx="98">
                  <c:v>-66.17689743078607</c:v>
                </c:pt>
                <c:pt idx="99">
                  <c:v>-66.930451480888863</c:v>
                </c:pt>
                <c:pt idx="100">
                  <c:v>-67.684005530991655</c:v>
                </c:pt>
                <c:pt idx="101">
                  <c:v>-68.437559581094476</c:v>
                </c:pt>
                <c:pt idx="102">
                  <c:v>-69.191113631197268</c:v>
                </c:pt>
                <c:pt idx="103">
                  <c:v>-69.944667681300061</c:v>
                </c:pt>
                <c:pt idx="104">
                  <c:v>-70.698221731402853</c:v>
                </c:pt>
                <c:pt idx="105">
                  <c:v>-71.451775781505646</c:v>
                </c:pt>
                <c:pt idx="106">
                  <c:v>-72.205329831608438</c:v>
                </c:pt>
                <c:pt idx="107">
                  <c:v>-72.95888388171123</c:v>
                </c:pt>
                <c:pt idx="108">
                  <c:v>-73.712437931814023</c:v>
                </c:pt>
                <c:pt idx="109">
                  <c:v>-74.465991981916815</c:v>
                </c:pt>
                <c:pt idx="110">
                  <c:v>-75.219546032019608</c:v>
                </c:pt>
                <c:pt idx="111">
                  <c:v>-75.9731000821224</c:v>
                </c:pt>
                <c:pt idx="112">
                  <c:v>-76.726654132225192</c:v>
                </c:pt>
                <c:pt idx="113">
                  <c:v>-77.480208182327985</c:v>
                </c:pt>
                <c:pt idx="114">
                  <c:v>-78.233762232430777</c:v>
                </c:pt>
                <c:pt idx="115">
                  <c:v>-78.98731628253357</c:v>
                </c:pt>
                <c:pt idx="116">
                  <c:v>-79.740870332636362</c:v>
                </c:pt>
                <c:pt idx="117">
                  <c:v>-80.494424382739183</c:v>
                </c:pt>
                <c:pt idx="118">
                  <c:v>-81.247978432841975</c:v>
                </c:pt>
                <c:pt idx="119">
                  <c:v>-82.001532482944768</c:v>
                </c:pt>
                <c:pt idx="120">
                  <c:v>-82.75508653304756</c:v>
                </c:pt>
                <c:pt idx="121">
                  <c:v>-83.508640583150353</c:v>
                </c:pt>
                <c:pt idx="122">
                  <c:v>-84.262194633253145</c:v>
                </c:pt>
                <c:pt idx="123">
                  <c:v>-85.015748683355937</c:v>
                </c:pt>
                <c:pt idx="124">
                  <c:v>-85.76930273345873</c:v>
                </c:pt>
                <c:pt idx="125">
                  <c:v>-86.522856783561522</c:v>
                </c:pt>
                <c:pt idx="126">
                  <c:v>-87.276410833664315</c:v>
                </c:pt>
                <c:pt idx="127">
                  <c:v>-88.029964883767107</c:v>
                </c:pt>
                <c:pt idx="128">
                  <c:v>-88.7835189338699</c:v>
                </c:pt>
                <c:pt idx="129">
                  <c:v>-89.537072983972692</c:v>
                </c:pt>
                <c:pt idx="130">
                  <c:v>-90.290627034075484</c:v>
                </c:pt>
                <c:pt idx="131">
                  <c:v>-91.044181084178277</c:v>
                </c:pt>
                <c:pt idx="132">
                  <c:v>-91.797735134281069</c:v>
                </c:pt>
                <c:pt idx="133">
                  <c:v>-92.55128918438389</c:v>
                </c:pt>
                <c:pt idx="134">
                  <c:v>-93.304843234486682</c:v>
                </c:pt>
                <c:pt idx="135">
                  <c:v>-94.058397284589475</c:v>
                </c:pt>
                <c:pt idx="136">
                  <c:v>-94.811951334692267</c:v>
                </c:pt>
                <c:pt idx="137">
                  <c:v>-95.56550538479506</c:v>
                </c:pt>
                <c:pt idx="138">
                  <c:v>-96.319059434897852</c:v>
                </c:pt>
                <c:pt idx="139">
                  <c:v>-97.072613485000645</c:v>
                </c:pt>
                <c:pt idx="140">
                  <c:v>-97.826167535103437</c:v>
                </c:pt>
                <c:pt idx="141">
                  <c:v>-98.579721585206229</c:v>
                </c:pt>
                <c:pt idx="142">
                  <c:v>-99.333275635309022</c:v>
                </c:pt>
                <c:pt idx="143">
                  <c:v>-100.08682968541181</c:v>
                </c:pt>
                <c:pt idx="144">
                  <c:v>-100.84038373551461</c:v>
                </c:pt>
                <c:pt idx="145">
                  <c:v>-101.5939377856174</c:v>
                </c:pt>
                <c:pt idx="146">
                  <c:v>-102.34749183572019</c:v>
                </c:pt>
                <c:pt idx="147">
                  <c:v>-103.10104588582298</c:v>
                </c:pt>
                <c:pt idx="148">
                  <c:v>-103.85459993592578</c:v>
                </c:pt>
                <c:pt idx="149">
                  <c:v>-104.6081539860286</c:v>
                </c:pt>
                <c:pt idx="150">
                  <c:v>-105.36170803613139</c:v>
                </c:pt>
                <c:pt idx="151">
                  <c:v>-106.11526208623418</c:v>
                </c:pt>
                <c:pt idx="152">
                  <c:v>-106.86881613633697</c:v>
                </c:pt>
                <c:pt idx="153">
                  <c:v>-107.62237018643977</c:v>
                </c:pt>
                <c:pt idx="154">
                  <c:v>-108.37592423654256</c:v>
                </c:pt>
                <c:pt idx="155">
                  <c:v>-109.12947828664535</c:v>
                </c:pt>
                <c:pt idx="156">
                  <c:v>-109.88303233674814</c:v>
                </c:pt>
                <c:pt idx="157">
                  <c:v>-110.63658638685094</c:v>
                </c:pt>
                <c:pt idx="158">
                  <c:v>-111.39014043695373</c:v>
                </c:pt>
                <c:pt idx="159">
                  <c:v>-112.14369448705652</c:v>
                </c:pt>
                <c:pt idx="160">
                  <c:v>-112.89724853715931</c:v>
                </c:pt>
                <c:pt idx="161">
                  <c:v>-113.65080258726211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D6C-4186-A6FD-1D761AEE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6048"/>
        <c:axId val="38466624"/>
      </c:scatterChart>
      <c:valAx>
        <c:axId val="38466048"/>
        <c:scaling>
          <c:orientation val="minMax"/>
          <c:max val="250"/>
          <c:min val="-250"/>
        </c:scaling>
        <c:delete val="0"/>
        <c:axPos val="b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38466624"/>
        <c:crosses val="autoZero"/>
        <c:crossBetween val="midCat"/>
        <c:majorUnit val="10"/>
      </c:valAx>
      <c:valAx>
        <c:axId val="38466624"/>
        <c:scaling>
          <c:orientation val="minMax"/>
          <c:max val="200"/>
          <c:min val="-200"/>
        </c:scaling>
        <c:delete val="0"/>
        <c:axPos val="l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40000"/>
                </a:schemeClr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9525"/>
        </c:spPr>
        <c:txPr>
          <a:bodyPr/>
          <a:lstStyle/>
          <a:p>
            <a:pPr>
              <a:defRPr sz="1600" b="1"/>
            </a:pPr>
            <a:endParaRPr lang="en-US"/>
          </a:p>
        </c:txPr>
        <c:crossAx val="38466048"/>
        <c:crosses val="autoZero"/>
        <c:crossBetween val="midCat"/>
        <c:majorUnit val="1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171360309494394E-2"/>
          <c:y val="1.0209966059947437E-2"/>
          <c:w val="0.7763424359109401"/>
          <c:h val="0.9795800678801051"/>
        </c:manualLayout>
      </c:layout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25400"/>
          </c:spPr>
          <c:marker>
            <c:symbol val="diamond"/>
            <c:size val="2"/>
          </c:marker>
          <c:xVal>
            <c:numRef>
              <c:f>'θ ϵ (0,90)'!$AE$8:$AE$368</c:f>
              <c:numCache>
                <c:formatCode>General</c:formatCode>
                <c:ptCount val="361"/>
                <c:pt idx="0">
                  <c:v>65</c:v>
                </c:pt>
                <c:pt idx="1">
                  <c:v>64.990100185165431</c:v>
                </c:pt>
                <c:pt idx="2">
                  <c:v>64.96040375624122</c:v>
                </c:pt>
                <c:pt idx="3">
                  <c:v>64.910919759047303</c:v>
                </c:pt>
                <c:pt idx="4">
                  <c:v>64.841663266888574</c:v>
                </c:pt>
                <c:pt idx="5">
                  <c:v>64.752655375963457</c:v>
                </c:pt>
                <c:pt idx="6">
                  <c:v>64.64392319893777</c:v>
                </c:pt>
                <c:pt idx="7">
                  <c:v>64.515499856685935</c:v>
                </c:pt>
                <c:pt idx="8">
                  <c:v>64.367424468202074</c:v>
                </c:pt>
                <c:pt idx="9">
                  <c:v>64.199742138683959</c:v>
                </c:pt>
                <c:pt idx="10">
                  <c:v>64.012503945793526</c:v>
                </c:pt>
                <c:pt idx="11">
                  <c:v>63.805766924098158</c:v>
                </c:pt>
                <c:pt idx="12">
                  <c:v>63.57959404769737</c:v>
                </c:pt>
                <c:pt idx="13">
                  <c:v>63.334054211040289</c:v>
                </c:pt>
                <c:pt idx="14">
                  <c:v>63.069222207939774</c:v>
                </c:pt>
                <c:pt idx="15">
                  <c:v>62.785178708789438</c:v>
                </c:pt>
                <c:pt idx="16">
                  <c:v>62.482010235990728</c:v>
                </c:pt>
                <c:pt idx="17">
                  <c:v>62.1598091375973</c:v>
                </c:pt>
                <c:pt idx="18">
                  <c:v>61.81867355918498</c:v>
                </c:pt>
                <c:pt idx="19">
                  <c:v>61.458707413955594</c:v>
                </c:pt>
                <c:pt idx="20">
                  <c:v>61.080020351084045</c:v>
                </c:pt>
                <c:pt idx="21">
                  <c:v>60.682727722318113</c:v>
                </c:pt>
                <c:pt idx="22">
                  <c:v>60.26695054684118</c:v>
                </c:pt>
                <c:pt idx="23">
                  <c:v>59.832815474408626</c:v>
                </c:pt>
                <c:pt idx="24">
                  <c:v>59.380454746769054</c:v>
                </c:pt>
                <c:pt idx="25">
                  <c:v>58.910006157382249</c:v>
                </c:pt>
                <c:pt idx="26">
                  <c:v>58.421613009445856</c:v>
                </c:pt>
                <c:pt idx="27">
                  <c:v>57.915424072243916</c:v>
                </c:pt>
                <c:pt idx="28">
                  <c:v>57.391593535830253</c:v>
                </c:pt>
                <c:pt idx="29">
                  <c:v>56.850280964060723</c:v>
                </c:pt>
                <c:pt idx="30">
                  <c:v>56.291651245988518</c:v>
                </c:pt>
                <c:pt idx="31">
                  <c:v>55.715874545637298</c:v>
                </c:pt>
                <c:pt idx="32">
                  <c:v>55.123126250167687</c:v>
                </c:pt>
                <c:pt idx="33">
                  <c:v>54.51358691645256</c:v>
                </c:pt>
                <c:pt idx="34">
                  <c:v>53.887442216077709</c:v>
                </c:pt>
                <c:pt idx="35">
                  <c:v>53.244882878784466</c:v>
                </c:pt>
                <c:pt idx="36">
                  <c:v>52.586104634371587</c:v>
                </c:pt>
                <c:pt idx="37">
                  <c:v>51.911308153074032</c:v>
                </c:pt>
                <c:pt idx="38">
                  <c:v>51.220698984436929</c:v>
                </c:pt>
                <c:pt idx="39">
                  <c:v>50.514487494703111</c:v>
                </c:pt>
                <c:pt idx="40">
                  <c:v>49.792888802733572</c:v>
                </c:pt>
                <c:pt idx="41">
                  <c:v>49.056122714480189</c:v>
                </c:pt>
                <c:pt idx="42">
                  <c:v>48.304413656030626</c:v>
                </c:pt>
                <c:pt idx="43">
                  <c:v>47.537990605246087</c:v>
                </c:pt>
                <c:pt idx="44">
                  <c:v>46.757087022012328</c:v>
                </c:pt>
                <c:pt idx="45">
                  <c:v>45.961940777125591</c:v>
                </c:pt>
                <c:pt idx="46">
                  <c:v>45.152794079834827</c:v>
                </c:pt>
                <c:pt idx="47">
                  <c:v>44.329893404062403</c:v>
                </c:pt>
                <c:pt idx="48">
                  <c:v>43.493489413325783</c:v>
                </c:pt>
                <c:pt idx="49">
                  <c:v>42.643836884382971</c:v>
                </c:pt>
                <c:pt idx="50">
                  <c:v>41.781194629625055</c:v>
                </c:pt>
                <c:pt idx="51">
                  <c:v>40.905825418239438</c:v>
                </c:pt>
                <c:pt idx="52">
                  <c:v>40.01799589616779</c:v>
                </c:pt>
                <c:pt idx="53">
                  <c:v>39.117976504883146</c:v>
                </c:pt>
                <c:pt idx="54">
                  <c:v>38.206041399010751</c:v>
                </c:pt>
                <c:pt idx="55">
                  <c:v>37.282468362818001</c:v>
                </c:pt>
                <c:pt idx="56">
                  <c:v>36.34753872559854</c:v>
                </c:pt>
                <c:pt idx="57">
                  <c:v>35.401537275976764</c:v>
                </c:pt>
                <c:pt idx="58">
                  <c:v>34.444752175158321</c:v>
                </c:pt>
                <c:pt idx="59">
                  <c:v>33.477474869153532</c:v>
                </c:pt>
                <c:pt idx="60">
                  <c:v>32.500000000000007</c:v>
                </c:pt>
                <c:pt idx="61">
                  <c:v>31.512625316011913</c:v>
                </c:pt>
                <c:pt idx="62">
                  <c:v>30.515651581082906</c:v>
                </c:pt>
                <c:pt idx="63">
                  <c:v>29.509382483070542</c:v>
                </c:pt>
                <c:pt idx="64">
                  <c:v>28.494124541290034</c:v>
                </c:pt>
                <c:pt idx="65">
                  <c:v>27.470187013145463</c:v>
                </c:pt>
                <c:pt idx="66">
                  <c:v>26.437881799927013</c:v>
                </c:pt>
                <c:pt idx="67">
                  <c:v>25.397523351802807</c:v>
                </c:pt>
                <c:pt idx="68">
                  <c:v>24.349428572034277</c:v>
                </c:pt>
                <c:pt idx="69">
                  <c:v>23.293916720444525</c:v>
                </c:pt>
                <c:pt idx="70">
                  <c:v>22.231309316168474</c:v>
                </c:pt>
                <c:pt idx="71">
                  <c:v>21.161930039715187</c:v>
                </c:pt>
                <c:pt idx="72">
                  <c:v>20.086104634371583</c:v>
                </c:pt>
                <c:pt idx="73">
                  <c:v>19.00416080697789</c:v>
                </c:pt>
                <c:pt idx="74">
                  <c:v>17.916428128104947</c:v>
                </c:pt>
                <c:pt idx="75">
                  <c:v>16.823237931663847</c:v>
                </c:pt>
                <c:pt idx="76">
                  <c:v>15.724923213978414</c:v>
                </c:pt>
                <c:pt idx="77">
                  <c:v>14.62181853235122</c:v>
                </c:pt>
                <c:pt idx="78">
                  <c:v>13.514259903154365</c:v>
                </c:pt>
                <c:pt idx="79">
                  <c:v>12.402584699475419</c:v>
                </c:pt>
                <c:pt idx="80">
                  <c:v>11.287131548350477</c:v>
                </c:pt>
                <c:pt idx="81">
                  <c:v>10.16824022761501</c:v>
                </c:pt>
                <c:pt idx="82">
                  <c:v>9.0462515624042705</c:v>
                </c:pt>
                <c:pt idx="83">
                  <c:v>7.9215073213345866</c:v>
                </c:pt>
                <c:pt idx="84">
                  <c:v>6.794350112397475</c:v>
                </c:pt>
                <c:pt idx="85">
                  <c:v>5.665123278597779</c:v>
                </c:pt>
                <c:pt idx="86">
                  <c:v>4.5341707933681548</c:v>
                </c:pt>
                <c:pt idx="87">
                  <c:v>3.401837155791358</c:v>
                </c:pt>
                <c:pt idx="88">
                  <c:v>2.2684672856625703</c:v>
                </c:pt>
                <c:pt idx="89">
                  <c:v>1.1344064184234195</c:v>
                </c:pt>
                <c:pt idx="90">
                  <c:v>3.981732478453015E-15</c:v>
                </c:pt>
                <c:pt idx="91">
                  <c:v>-1.1344064184234259</c:v>
                </c:pt>
                <c:pt idx="92">
                  <c:v>-2.2684672856625476</c:v>
                </c:pt>
                <c:pt idx="93">
                  <c:v>-3.4018371557913354</c:v>
                </c:pt>
                <c:pt idx="94">
                  <c:v>-4.5341707933681468</c:v>
                </c:pt>
                <c:pt idx="95">
                  <c:v>-5.6651232785977852</c:v>
                </c:pt>
                <c:pt idx="96">
                  <c:v>-6.794350112397467</c:v>
                </c:pt>
                <c:pt idx="97">
                  <c:v>-7.9215073213345786</c:v>
                </c:pt>
                <c:pt idx="98">
                  <c:v>-9.0462515624042474</c:v>
                </c:pt>
                <c:pt idx="99">
                  <c:v>-10.168240227615017</c:v>
                </c:pt>
                <c:pt idx="100">
                  <c:v>-11.28713154835047</c:v>
                </c:pt>
                <c:pt idx="101">
                  <c:v>-12.402584699475412</c:v>
                </c:pt>
                <c:pt idx="102">
                  <c:v>-13.514259903154343</c:v>
                </c:pt>
                <c:pt idx="103">
                  <c:v>-14.621818532351213</c:v>
                </c:pt>
                <c:pt idx="104">
                  <c:v>-15.724923213978405</c:v>
                </c:pt>
                <c:pt idx="105">
                  <c:v>-16.823237931663854</c:v>
                </c:pt>
                <c:pt idx="106">
                  <c:v>-17.91642812810494</c:v>
                </c:pt>
                <c:pt idx="107">
                  <c:v>-19.004160806977882</c:v>
                </c:pt>
                <c:pt idx="108">
                  <c:v>-20.086104634371576</c:v>
                </c:pt>
                <c:pt idx="109">
                  <c:v>-21.161930039715166</c:v>
                </c:pt>
                <c:pt idx="110">
                  <c:v>-22.231309316168467</c:v>
                </c:pt>
                <c:pt idx="111">
                  <c:v>-23.293916720444518</c:v>
                </c:pt>
                <c:pt idx="112">
                  <c:v>-24.349428572034284</c:v>
                </c:pt>
                <c:pt idx="113">
                  <c:v>-25.397523351802786</c:v>
                </c:pt>
                <c:pt idx="114">
                  <c:v>-26.437881799927002</c:v>
                </c:pt>
                <c:pt idx="115">
                  <c:v>-27.470187013145456</c:v>
                </c:pt>
                <c:pt idx="116">
                  <c:v>-28.494124541290038</c:v>
                </c:pt>
                <c:pt idx="117">
                  <c:v>-29.509382483070535</c:v>
                </c:pt>
                <c:pt idx="118">
                  <c:v>-30.515651581082885</c:v>
                </c:pt>
                <c:pt idx="119">
                  <c:v>-31.512625316011906</c:v>
                </c:pt>
                <c:pt idx="120">
                  <c:v>-32.499999999999986</c:v>
                </c:pt>
                <c:pt idx="121">
                  <c:v>-33.477474869153525</c:v>
                </c:pt>
                <c:pt idx="122">
                  <c:v>-34.444752175158314</c:v>
                </c:pt>
                <c:pt idx="123">
                  <c:v>-35.401537275976757</c:v>
                </c:pt>
                <c:pt idx="124">
                  <c:v>-36.347538725598532</c:v>
                </c:pt>
                <c:pt idx="125">
                  <c:v>-37.28246836281798</c:v>
                </c:pt>
                <c:pt idx="126">
                  <c:v>-38.206041399010743</c:v>
                </c:pt>
                <c:pt idx="127">
                  <c:v>-39.117976504883146</c:v>
                </c:pt>
                <c:pt idx="128">
                  <c:v>-40.01799589616779</c:v>
                </c:pt>
                <c:pt idx="129">
                  <c:v>-40.905825418239424</c:v>
                </c:pt>
                <c:pt idx="130">
                  <c:v>-41.781194629625055</c:v>
                </c:pt>
                <c:pt idx="131">
                  <c:v>-42.643836884382985</c:v>
                </c:pt>
                <c:pt idx="132">
                  <c:v>-43.493489413325783</c:v>
                </c:pt>
                <c:pt idx="133">
                  <c:v>-44.329893404062396</c:v>
                </c:pt>
                <c:pt idx="134">
                  <c:v>-45.152794079834806</c:v>
                </c:pt>
                <c:pt idx="135">
                  <c:v>-45.961940777125584</c:v>
                </c:pt>
                <c:pt idx="136">
                  <c:v>-46.757087022012328</c:v>
                </c:pt>
                <c:pt idx="137">
                  <c:v>-47.53799060524608</c:v>
                </c:pt>
                <c:pt idx="138">
                  <c:v>-48.304413656030611</c:v>
                </c:pt>
                <c:pt idx="139">
                  <c:v>-49.056122714480182</c:v>
                </c:pt>
                <c:pt idx="140">
                  <c:v>-49.792888802733565</c:v>
                </c:pt>
                <c:pt idx="141">
                  <c:v>-50.514487494703097</c:v>
                </c:pt>
                <c:pt idx="142">
                  <c:v>-51.220698984436922</c:v>
                </c:pt>
                <c:pt idx="143">
                  <c:v>-51.911308153074039</c:v>
                </c:pt>
                <c:pt idx="144">
                  <c:v>-52.58610463437158</c:v>
                </c:pt>
                <c:pt idx="145">
                  <c:v>-53.244882878784452</c:v>
                </c:pt>
                <c:pt idx="146">
                  <c:v>-53.887442216077709</c:v>
                </c:pt>
                <c:pt idx="147">
                  <c:v>-54.513586916452567</c:v>
                </c:pt>
                <c:pt idx="148">
                  <c:v>-55.123126250167687</c:v>
                </c:pt>
                <c:pt idx="149">
                  <c:v>-55.715874545637291</c:v>
                </c:pt>
                <c:pt idx="150">
                  <c:v>-56.291651245988518</c:v>
                </c:pt>
                <c:pt idx="151">
                  <c:v>-56.850280964060723</c:v>
                </c:pt>
                <c:pt idx="152">
                  <c:v>-57.391593535830239</c:v>
                </c:pt>
                <c:pt idx="153">
                  <c:v>-57.915424072243908</c:v>
                </c:pt>
                <c:pt idx="154">
                  <c:v>-58.421613009445856</c:v>
                </c:pt>
                <c:pt idx="155">
                  <c:v>-58.910006157382249</c:v>
                </c:pt>
                <c:pt idx="156">
                  <c:v>-59.380454746769047</c:v>
                </c:pt>
                <c:pt idx="157">
                  <c:v>-59.832815474408612</c:v>
                </c:pt>
                <c:pt idx="158">
                  <c:v>-60.266950546841173</c:v>
                </c:pt>
                <c:pt idx="159">
                  <c:v>-60.682727722318113</c:v>
                </c:pt>
                <c:pt idx="160">
                  <c:v>-61.080020351084038</c:v>
                </c:pt>
                <c:pt idx="161">
                  <c:v>-61.458707413955587</c:v>
                </c:pt>
                <c:pt idx="162">
                  <c:v>-61.81867355918498</c:v>
                </c:pt>
                <c:pt idx="163">
                  <c:v>-62.1598091375973</c:v>
                </c:pt>
                <c:pt idx="164">
                  <c:v>-62.482010235990714</c:v>
                </c:pt>
                <c:pt idx="165">
                  <c:v>-62.785178708789431</c:v>
                </c:pt>
                <c:pt idx="166">
                  <c:v>-63.069222207939774</c:v>
                </c:pt>
                <c:pt idx="167">
                  <c:v>-63.334054211040289</c:v>
                </c:pt>
                <c:pt idx="168">
                  <c:v>-63.57959404769737</c:v>
                </c:pt>
                <c:pt idx="169">
                  <c:v>-63.805766924098158</c:v>
                </c:pt>
                <c:pt idx="170">
                  <c:v>-64.012503945793526</c:v>
                </c:pt>
                <c:pt idx="171">
                  <c:v>-64.199742138683945</c:v>
                </c:pt>
                <c:pt idx="172">
                  <c:v>-64.36742446820206</c:v>
                </c:pt>
                <c:pt idx="173">
                  <c:v>-64.515499856685935</c:v>
                </c:pt>
                <c:pt idx="174">
                  <c:v>-64.64392319893777</c:v>
                </c:pt>
                <c:pt idx="175">
                  <c:v>-64.752655375963457</c:v>
                </c:pt>
                <c:pt idx="176">
                  <c:v>-64.841663266888574</c:v>
                </c:pt>
                <c:pt idx="177">
                  <c:v>-64.910919759047303</c:v>
                </c:pt>
                <c:pt idx="178">
                  <c:v>-64.96040375624122</c:v>
                </c:pt>
                <c:pt idx="179">
                  <c:v>-64.990100185165431</c:v>
                </c:pt>
                <c:pt idx="180">
                  <c:v>-65</c:v>
                </c:pt>
                <c:pt idx="181">
                  <c:v>-64.990100185165431</c:v>
                </c:pt>
                <c:pt idx="182">
                  <c:v>-64.96040375624122</c:v>
                </c:pt>
                <c:pt idx="183">
                  <c:v>-64.910919759047303</c:v>
                </c:pt>
                <c:pt idx="184">
                  <c:v>-64.841663266888574</c:v>
                </c:pt>
                <c:pt idx="185">
                  <c:v>-64.752655375963457</c:v>
                </c:pt>
                <c:pt idx="186">
                  <c:v>-64.64392319893777</c:v>
                </c:pt>
                <c:pt idx="187">
                  <c:v>-64.515499856685935</c:v>
                </c:pt>
                <c:pt idx="188">
                  <c:v>-64.36742446820206</c:v>
                </c:pt>
                <c:pt idx="189">
                  <c:v>-64.199742138683959</c:v>
                </c:pt>
                <c:pt idx="190">
                  <c:v>-64.012503945793526</c:v>
                </c:pt>
                <c:pt idx="191">
                  <c:v>-63.805766924098158</c:v>
                </c:pt>
                <c:pt idx="192">
                  <c:v>-63.57959404769737</c:v>
                </c:pt>
                <c:pt idx="193">
                  <c:v>-63.334054211040289</c:v>
                </c:pt>
                <c:pt idx="194">
                  <c:v>-63.069222207939774</c:v>
                </c:pt>
                <c:pt idx="195">
                  <c:v>-62.785178708789445</c:v>
                </c:pt>
                <c:pt idx="196">
                  <c:v>-62.482010235990728</c:v>
                </c:pt>
                <c:pt idx="197">
                  <c:v>-62.159809137597307</c:v>
                </c:pt>
                <c:pt idx="198">
                  <c:v>-61.81867355918498</c:v>
                </c:pt>
                <c:pt idx="199">
                  <c:v>-61.458707413955587</c:v>
                </c:pt>
                <c:pt idx="200">
                  <c:v>-61.080020351084045</c:v>
                </c:pt>
                <c:pt idx="201">
                  <c:v>-60.682727722318113</c:v>
                </c:pt>
                <c:pt idx="202">
                  <c:v>-60.26695054684118</c:v>
                </c:pt>
                <c:pt idx="203">
                  <c:v>-59.832815474408626</c:v>
                </c:pt>
                <c:pt idx="204">
                  <c:v>-59.380454746769068</c:v>
                </c:pt>
                <c:pt idx="205">
                  <c:v>-58.910006157382256</c:v>
                </c:pt>
                <c:pt idx="206">
                  <c:v>-58.421613009445863</c:v>
                </c:pt>
                <c:pt idx="207">
                  <c:v>-57.91542407224393</c:v>
                </c:pt>
                <c:pt idx="208">
                  <c:v>-57.391593535830246</c:v>
                </c:pt>
                <c:pt idx="209">
                  <c:v>-56.85028096406073</c:v>
                </c:pt>
                <c:pt idx="210">
                  <c:v>-56.291651245988511</c:v>
                </c:pt>
                <c:pt idx="211">
                  <c:v>-55.715874545637298</c:v>
                </c:pt>
                <c:pt idx="212">
                  <c:v>-55.123126250167694</c:v>
                </c:pt>
                <c:pt idx="213">
                  <c:v>-54.51358691645256</c:v>
                </c:pt>
                <c:pt idx="214">
                  <c:v>-53.887442216077723</c:v>
                </c:pt>
                <c:pt idx="215">
                  <c:v>-53.24488287878448</c:v>
                </c:pt>
                <c:pt idx="216">
                  <c:v>-52.586104634371594</c:v>
                </c:pt>
                <c:pt idx="217">
                  <c:v>-51.911308153074046</c:v>
                </c:pt>
                <c:pt idx="218">
                  <c:v>-51.220698984436943</c:v>
                </c:pt>
                <c:pt idx="219">
                  <c:v>-50.514487494703104</c:v>
                </c:pt>
                <c:pt idx="220">
                  <c:v>-49.792888802733572</c:v>
                </c:pt>
                <c:pt idx="221">
                  <c:v>-49.056122714480175</c:v>
                </c:pt>
                <c:pt idx="222">
                  <c:v>-48.304413656030626</c:v>
                </c:pt>
                <c:pt idx="223">
                  <c:v>-47.537990605246087</c:v>
                </c:pt>
                <c:pt idx="224">
                  <c:v>-46.757087022012321</c:v>
                </c:pt>
                <c:pt idx="225">
                  <c:v>-45.961940777125598</c:v>
                </c:pt>
                <c:pt idx="226">
                  <c:v>-45.152794079834841</c:v>
                </c:pt>
                <c:pt idx="227">
                  <c:v>-44.329893404062432</c:v>
                </c:pt>
                <c:pt idx="228">
                  <c:v>-43.493489413325797</c:v>
                </c:pt>
                <c:pt idx="229">
                  <c:v>-42.643836884382992</c:v>
                </c:pt>
                <c:pt idx="230">
                  <c:v>-41.781194629625062</c:v>
                </c:pt>
                <c:pt idx="231">
                  <c:v>-40.905825418239417</c:v>
                </c:pt>
                <c:pt idx="232">
                  <c:v>-40.017995896167776</c:v>
                </c:pt>
                <c:pt idx="233">
                  <c:v>-39.117976504883138</c:v>
                </c:pt>
                <c:pt idx="234">
                  <c:v>-38.206041399010758</c:v>
                </c:pt>
                <c:pt idx="235">
                  <c:v>-37.282468362818015</c:v>
                </c:pt>
                <c:pt idx="236">
                  <c:v>-36.347538725598568</c:v>
                </c:pt>
                <c:pt idx="237">
                  <c:v>-35.40153727597675</c:v>
                </c:pt>
                <c:pt idx="238">
                  <c:v>-34.444752175158328</c:v>
                </c:pt>
                <c:pt idx="239">
                  <c:v>-33.477474869153539</c:v>
                </c:pt>
                <c:pt idx="240">
                  <c:v>-32.500000000000028</c:v>
                </c:pt>
                <c:pt idx="241">
                  <c:v>-31.512625316011896</c:v>
                </c:pt>
                <c:pt idx="242">
                  <c:v>-30.515651581082899</c:v>
                </c:pt>
                <c:pt idx="243">
                  <c:v>-29.509382483070549</c:v>
                </c:pt>
                <c:pt idx="244">
                  <c:v>-28.494124541290052</c:v>
                </c:pt>
                <c:pt idx="245">
                  <c:v>-27.470187013145495</c:v>
                </c:pt>
                <c:pt idx="246">
                  <c:v>-26.437881799927005</c:v>
                </c:pt>
                <c:pt idx="247">
                  <c:v>-25.3975233518028</c:v>
                </c:pt>
                <c:pt idx="248">
                  <c:v>-24.349428572034299</c:v>
                </c:pt>
                <c:pt idx="249">
                  <c:v>-23.293916720444546</c:v>
                </c:pt>
                <c:pt idx="250">
                  <c:v>-22.23130931616851</c:v>
                </c:pt>
                <c:pt idx="251">
                  <c:v>-21.16193003971518</c:v>
                </c:pt>
                <c:pt idx="252">
                  <c:v>-20.086104634371591</c:v>
                </c:pt>
                <c:pt idx="253">
                  <c:v>-19.004160806977911</c:v>
                </c:pt>
                <c:pt idx="254">
                  <c:v>-17.916428128104929</c:v>
                </c:pt>
                <c:pt idx="255">
                  <c:v>-16.82323793166384</c:v>
                </c:pt>
                <c:pt idx="256">
                  <c:v>-15.724923213978405</c:v>
                </c:pt>
                <c:pt idx="257">
                  <c:v>-14.621818532351242</c:v>
                </c:pt>
                <c:pt idx="258">
                  <c:v>-13.514259903154386</c:v>
                </c:pt>
                <c:pt idx="259">
                  <c:v>-12.402584699475456</c:v>
                </c:pt>
                <c:pt idx="260">
                  <c:v>-11.287131548350471</c:v>
                </c:pt>
                <c:pt idx="261">
                  <c:v>-10.168240227615017</c:v>
                </c:pt>
                <c:pt idx="262">
                  <c:v>-9.0462515624042208</c:v>
                </c:pt>
                <c:pt idx="263">
                  <c:v>-7.9215073213345661</c:v>
                </c:pt>
                <c:pt idx="264">
                  <c:v>-6.7943501123974688</c:v>
                </c:pt>
                <c:pt idx="265">
                  <c:v>-5.6651232785977861</c:v>
                </c:pt>
                <c:pt idx="266">
                  <c:v>-4.5341707933681628</c:v>
                </c:pt>
                <c:pt idx="267">
                  <c:v>-3.4018371557913798</c:v>
                </c:pt>
                <c:pt idx="268">
                  <c:v>-2.2684672856626071</c:v>
                </c:pt>
                <c:pt idx="269">
                  <c:v>-1.1344064184234273</c:v>
                </c:pt>
                <c:pt idx="270">
                  <c:v>-1.1945197435359045E-14</c:v>
                </c:pt>
                <c:pt idx="271">
                  <c:v>1.1344064184234035</c:v>
                </c:pt>
                <c:pt idx="272">
                  <c:v>2.2684672856625832</c:v>
                </c:pt>
                <c:pt idx="273">
                  <c:v>3.4018371557913563</c:v>
                </c:pt>
                <c:pt idx="274">
                  <c:v>4.5341707933681397</c:v>
                </c:pt>
                <c:pt idx="275">
                  <c:v>5.665123278597763</c:v>
                </c:pt>
                <c:pt idx="276">
                  <c:v>6.7943501123974439</c:v>
                </c:pt>
                <c:pt idx="277">
                  <c:v>7.9215073213345999</c:v>
                </c:pt>
                <c:pt idx="278">
                  <c:v>9.0462515624042545</c:v>
                </c:pt>
                <c:pt idx="279">
                  <c:v>10.168240227614994</c:v>
                </c:pt>
                <c:pt idx="280">
                  <c:v>11.287131548350448</c:v>
                </c:pt>
                <c:pt idx="281">
                  <c:v>12.402584699475376</c:v>
                </c:pt>
                <c:pt idx="282">
                  <c:v>13.514259903154306</c:v>
                </c:pt>
                <c:pt idx="283">
                  <c:v>14.62181853235122</c:v>
                </c:pt>
                <c:pt idx="284">
                  <c:v>15.724923213978384</c:v>
                </c:pt>
                <c:pt idx="285">
                  <c:v>16.823237931663872</c:v>
                </c:pt>
                <c:pt idx="286">
                  <c:v>17.916428128104961</c:v>
                </c:pt>
                <c:pt idx="287">
                  <c:v>19.004160806977886</c:v>
                </c:pt>
                <c:pt idx="288">
                  <c:v>20.086104634371569</c:v>
                </c:pt>
                <c:pt idx="289">
                  <c:v>21.161930039715159</c:v>
                </c:pt>
                <c:pt idx="290">
                  <c:v>22.231309316168431</c:v>
                </c:pt>
                <c:pt idx="291">
                  <c:v>23.293916720444471</c:v>
                </c:pt>
                <c:pt idx="292">
                  <c:v>24.349428572034277</c:v>
                </c:pt>
                <c:pt idx="293">
                  <c:v>25.397523351802779</c:v>
                </c:pt>
                <c:pt idx="294">
                  <c:v>26.437881799927034</c:v>
                </c:pt>
                <c:pt idx="295">
                  <c:v>27.470187013145473</c:v>
                </c:pt>
                <c:pt idx="296">
                  <c:v>28.494124541290031</c:v>
                </c:pt>
                <c:pt idx="297">
                  <c:v>29.509382483070532</c:v>
                </c:pt>
                <c:pt idx="298">
                  <c:v>30.515651581082878</c:v>
                </c:pt>
                <c:pt idx="299">
                  <c:v>31.512625316011874</c:v>
                </c:pt>
                <c:pt idx="300">
                  <c:v>32.500000000000007</c:v>
                </c:pt>
                <c:pt idx="301">
                  <c:v>33.477474869153518</c:v>
                </c:pt>
                <c:pt idx="302">
                  <c:v>34.444752175158307</c:v>
                </c:pt>
                <c:pt idx="303">
                  <c:v>35.401537275976729</c:v>
                </c:pt>
                <c:pt idx="304">
                  <c:v>36.347538725598504</c:v>
                </c:pt>
                <c:pt idx="305">
                  <c:v>37.282468362817994</c:v>
                </c:pt>
                <c:pt idx="306">
                  <c:v>38.206041399010736</c:v>
                </c:pt>
                <c:pt idx="307">
                  <c:v>39.117976504883117</c:v>
                </c:pt>
                <c:pt idx="308">
                  <c:v>40.017995896167804</c:v>
                </c:pt>
                <c:pt idx="309">
                  <c:v>40.905825418239438</c:v>
                </c:pt>
                <c:pt idx="310">
                  <c:v>41.781194629625048</c:v>
                </c:pt>
                <c:pt idx="311">
                  <c:v>42.643836884382956</c:v>
                </c:pt>
                <c:pt idx="312">
                  <c:v>43.493489413325754</c:v>
                </c:pt>
                <c:pt idx="313">
                  <c:v>44.329893404062375</c:v>
                </c:pt>
                <c:pt idx="314">
                  <c:v>45.152794079834777</c:v>
                </c:pt>
                <c:pt idx="315">
                  <c:v>45.961940777125577</c:v>
                </c:pt>
                <c:pt idx="316">
                  <c:v>46.757087022012307</c:v>
                </c:pt>
                <c:pt idx="317">
                  <c:v>47.537990605246094</c:v>
                </c:pt>
                <c:pt idx="318">
                  <c:v>48.304413656030626</c:v>
                </c:pt>
                <c:pt idx="319">
                  <c:v>49.056122714480175</c:v>
                </c:pt>
                <c:pt idx="320">
                  <c:v>49.792888802733557</c:v>
                </c:pt>
                <c:pt idx="321">
                  <c:v>50.51448749470309</c:v>
                </c:pt>
                <c:pt idx="322">
                  <c:v>51.220698984436901</c:v>
                </c:pt>
                <c:pt idx="323">
                  <c:v>51.911308153074032</c:v>
                </c:pt>
                <c:pt idx="324">
                  <c:v>52.58610463437158</c:v>
                </c:pt>
                <c:pt idx="325">
                  <c:v>53.244882878784452</c:v>
                </c:pt>
                <c:pt idx="326">
                  <c:v>53.887442216077694</c:v>
                </c:pt>
                <c:pt idx="327">
                  <c:v>54.51358691645256</c:v>
                </c:pt>
                <c:pt idx="328">
                  <c:v>55.123126250167651</c:v>
                </c:pt>
                <c:pt idx="329">
                  <c:v>55.715874545637284</c:v>
                </c:pt>
                <c:pt idx="330">
                  <c:v>56.291651245988497</c:v>
                </c:pt>
                <c:pt idx="331">
                  <c:v>56.85028096406073</c:v>
                </c:pt>
                <c:pt idx="332">
                  <c:v>57.391593535830246</c:v>
                </c:pt>
                <c:pt idx="333">
                  <c:v>57.915424072243908</c:v>
                </c:pt>
                <c:pt idx="334">
                  <c:v>58.421613009445863</c:v>
                </c:pt>
                <c:pt idx="335">
                  <c:v>58.910006157382234</c:v>
                </c:pt>
                <c:pt idx="336">
                  <c:v>59.380454746769061</c:v>
                </c:pt>
                <c:pt idx="337">
                  <c:v>59.832815474408598</c:v>
                </c:pt>
                <c:pt idx="338">
                  <c:v>60.266950546841173</c:v>
                </c:pt>
                <c:pt idx="339">
                  <c:v>60.682727722318099</c:v>
                </c:pt>
                <c:pt idx="340">
                  <c:v>61.080020351084045</c:v>
                </c:pt>
                <c:pt idx="341">
                  <c:v>61.458707413955572</c:v>
                </c:pt>
                <c:pt idx="342">
                  <c:v>61.81867355918498</c:v>
                </c:pt>
                <c:pt idx="343">
                  <c:v>62.159809137597321</c:v>
                </c:pt>
                <c:pt idx="344">
                  <c:v>62.482010235990714</c:v>
                </c:pt>
                <c:pt idx="345">
                  <c:v>62.785178708789438</c:v>
                </c:pt>
                <c:pt idx="346">
                  <c:v>63.069222207939774</c:v>
                </c:pt>
                <c:pt idx="347">
                  <c:v>63.334054211040282</c:v>
                </c:pt>
                <c:pt idx="348">
                  <c:v>63.579594047697363</c:v>
                </c:pt>
                <c:pt idx="349">
                  <c:v>63.805766924098158</c:v>
                </c:pt>
                <c:pt idx="350">
                  <c:v>64.012503945793512</c:v>
                </c:pt>
                <c:pt idx="351">
                  <c:v>64.199742138683945</c:v>
                </c:pt>
                <c:pt idx="352">
                  <c:v>64.36742446820206</c:v>
                </c:pt>
                <c:pt idx="353">
                  <c:v>64.515499856685935</c:v>
                </c:pt>
                <c:pt idx="354">
                  <c:v>64.64392319893777</c:v>
                </c:pt>
                <c:pt idx="355">
                  <c:v>64.752655375963457</c:v>
                </c:pt>
                <c:pt idx="356">
                  <c:v>64.841663266888574</c:v>
                </c:pt>
                <c:pt idx="357">
                  <c:v>64.910919759047303</c:v>
                </c:pt>
                <c:pt idx="358">
                  <c:v>64.96040375624122</c:v>
                </c:pt>
                <c:pt idx="359">
                  <c:v>64.990100185165431</c:v>
                </c:pt>
                <c:pt idx="360">
                  <c:v>65</c:v>
                </c:pt>
              </c:numCache>
            </c:numRef>
          </c:xVal>
          <c:yVal>
            <c:numRef>
              <c:f>'θ ϵ (0,90)'!$AF$8:$AF$368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1.1344064184234282</c:v>
                </c:pt>
                <c:pt idx="2">
                  <c:v>2.2684672856625632</c:v>
                </c:pt>
                <c:pt idx="3">
                  <c:v>3.4018371557913487</c:v>
                </c:pt>
                <c:pt idx="4">
                  <c:v>4.534170793368145</c:v>
                </c:pt>
                <c:pt idx="5">
                  <c:v>5.6651232785977808</c:v>
                </c:pt>
                <c:pt idx="6">
                  <c:v>6.794350112397475</c:v>
                </c:pt>
                <c:pt idx="7">
                  <c:v>7.9215073213345857</c:v>
                </c:pt>
                <c:pt idx="8">
                  <c:v>9.0462515624042528</c:v>
                </c:pt>
                <c:pt idx="9">
                  <c:v>10.168240227615007</c:v>
                </c:pt>
                <c:pt idx="10">
                  <c:v>11.287131548350471</c:v>
                </c:pt>
                <c:pt idx="11">
                  <c:v>12.402584699475412</c:v>
                </c:pt>
                <c:pt idx="12">
                  <c:v>13.514259903154356</c:v>
                </c:pt>
                <c:pt idx="13">
                  <c:v>14.621818532351226</c:v>
                </c:pt>
                <c:pt idx="14">
                  <c:v>15.724923213978402</c:v>
                </c:pt>
                <c:pt idx="15">
                  <c:v>16.823237931663847</c:v>
                </c:pt>
                <c:pt idx="16">
                  <c:v>17.916428128104947</c:v>
                </c:pt>
                <c:pt idx="17">
                  <c:v>19.00416080697789</c:v>
                </c:pt>
                <c:pt idx="18">
                  <c:v>20.08610463437158</c:v>
                </c:pt>
                <c:pt idx="19">
                  <c:v>21.16193003971518</c:v>
                </c:pt>
                <c:pt idx="20">
                  <c:v>22.231309316168467</c:v>
                </c:pt>
                <c:pt idx="21">
                  <c:v>23.293916720444518</c:v>
                </c:pt>
                <c:pt idx="22">
                  <c:v>24.349428572034281</c:v>
                </c:pt>
                <c:pt idx="23">
                  <c:v>25.397523351802793</c:v>
                </c:pt>
                <c:pt idx="24">
                  <c:v>26.437881799927009</c:v>
                </c:pt>
                <c:pt idx="25">
                  <c:v>27.470187013145463</c:v>
                </c:pt>
                <c:pt idx="26">
                  <c:v>28.494124541290031</c:v>
                </c:pt>
                <c:pt idx="27">
                  <c:v>29.509382483070539</c:v>
                </c:pt>
                <c:pt idx="28">
                  <c:v>30.515651581082903</c:v>
                </c:pt>
                <c:pt idx="29">
                  <c:v>31.51262531601191</c:v>
                </c:pt>
                <c:pt idx="30">
                  <c:v>32.499999999999993</c:v>
                </c:pt>
                <c:pt idx="31">
                  <c:v>33.477474869153518</c:v>
                </c:pt>
                <c:pt idx="32">
                  <c:v>34.444752175158321</c:v>
                </c:pt>
                <c:pt idx="33">
                  <c:v>35.401537275976757</c:v>
                </c:pt>
                <c:pt idx="34">
                  <c:v>36.347538725598547</c:v>
                </c:pt>
                <c:pt idx="35">
                  <c:v>37.282468362817994</c:v>
                </c:pt>
                <c:pt idx="36">
                  <c:v>38.206041399010751</c:v>
                </c:pt>
                <c:pt idx="37">
                  <c:v>39.117976504883138</c:v>
                </c:pt>
                <c:pt idx="38">
                  <c:v>40.017995896167783</c:v>
                </c:pt>
                <c:pt idx="39">
                  <c:v>40.905825418239431</c:v>
                </c:pt>
                <c:pt idx="40">
                  <c:v>41.781194629625048</c:v>
                </c:pt>
                <c:pt idx="41">
                  <c:v>42.643836884382964</c:v>
                </c:pt>
                <c:pt idx="42">
                  <c:v>43.493489413325783</c:v>
                </c:pt>
                <c:pt idx="43">
                  <c:v>44.329893404062403</c:v>
                </c:pt>
                <c:pt idx="44">
                  <c:v>45.15279407983482</c:v>
                </c:pt>
                <c:pt idx="45">
                  <c:v>45.961940777125584</c:v>
                </c:pt>
                <c:pt idx="46">
                  <c:v>46.757087022012321</c:v>
                </c:pt>
                <c:pt idx="47">
                  <c:v>47.53799060524608</c:v>
                </c:pt>
                <c:pt idx="48">
                  <c:v>48.304413656030619</c:v>
                </c:pt>
                <c:pt idx="49">
                  <c:v>49.056122714480182</c:v>
                </c:pt>
                <c:pt idx="50">
                  <c:v>49.792888802733572</c:v>
                </c:pt>
                <c:pt idx="51">
                  <c:v>50.514487494703104</c:v>
                </c:pt>
                <c:pt idx="52">
                  <c:v>51.220698984436929</c:v>
                </c:pt>
                <c:pt idx="53">
                  <c:v>51.911308153074032</c:v>
                </c:pt>
                <c:pt idx="54">
                  <c:v>52.586104634371587</c:v>
                </c:pt>
                <c:pt idx="55">
                  <c:v>53.244882878784466</c:v>
                </c:pt>
                <c:pt idx="56">
                  <c:v>53.887442216077716</c:v>
                </c:pt>
                <c:pt idx="57">
                  <c:v>54.513586916452553</c:v>
                </c:pt>
                <c:pt idx="58">
                  <c:v>55.123126250167687</c:v>
                </c:pt>
                <c:pt idx="59">
                  <c:v>55.715874545637291</c:v>
                </c:pt>
                <c:pt idx="60">
                  <c:v>56.291651245988511</c:v>
                </c:pt>
                <c:pt idx="61">
                  <c:v>56.850280964060723</c:v>
                </c:pt>
                <c:pt idx="62">
                  <c:v>57.391593535830246</c:v>
                </c:pt>
                <c:pt idx="63">
                  <c:v>57.915424072243908</c:v>
                </c:pt>
                <c:pt idx="64">
                  <c:v>58.421613009445856</c:v>
                </c:pt>
                <c:pt idx="65">
                  <c:v>58.910006157382249</c:v>
                </c:pt>
                <c:pt idx="66">
                  <c:v>59.380454746769054</c:v>
                </c:pt>
                <c:pt idx="67">
                  <c:v>59.832815474408619</c:v>
                </c:pt>
                <c:pt idx="68">
                  <c:v>60.26695054684118</c:v>
                </c:pt>
                <c:pt idx="69">
                  <c:v>60.682727722318113</c:v>
                </c:pt>
                <c:pt idx="70">
                  <c:v>61.080020351084038</c:v>
                </c:pt>
                <c:pt idx="71">
                  <c:v>61.458707413955587</c:v>
                </c:pt>
                <c:pt idx="72">
                  <c:v>61.81867355918498</c:v>
                </c:pt>
                <c:pt idx="73">
                  <c:v>62.1598091375973</c:v>
                </c:pt>
                <c:pt idx="74">
                  <c:v>62.482010235990728</c:v>
                </c:pt>
                <c:pt idx="75">
                  <c:v>62.785178708789438</c:v>
                </c:pt>
                <c:pt idx="76">
                  <c:v>63.069222207939774</c:v>
                </c:pt>
                <c:pt idx="77">
                  <c:v>63.334054211040289</c:v>
                </c:pt>
                <c:pt idx="78">
                  <c:v>63.579594047697363</c:v>
                </c:pt>
                <c:pt idx="79">
                  <c:v>63.805766924098158</c:v>
                </c:pt>
                <c:pt idx="80">
                  <c:v>64.012503945793526</c:v>
                </c:pt>
                <c:pt idx="81">
                  <c:v>64.199742138683959</c:v>
                </c:pt>
                <c:pt idx="82">
                  <c:v>64.36742446820206</c:v>
                </c:pt>
                <c:pt idx="83">
                  <c:v>64.515499856685935</c:v>
                </c:pt>
                <c:pt idx="84">
                  <c:v>64.64392319893777</c:v>
                </c:pt>
                <c:pt idx="85">
                  <c:v>64.752655375963457</c:v>
                </c:pt>
                <c:pt idx="86">
                  <c:v>64.841663266888574</c:v>
                </c:pt>
                <c:pt idx="87">
                  <c:v>64.910919759047303</c:v>
                </c:pt>
                <c:pt idx="88">
                  <c:v>64.96040375624122</c:v>
                </c:pt>
                <c:pt idx="89">
                  <c:v>64.990100185165431</c:v>
                </c:pt>
                <c:pt idx="90">
                  <c:v>65</c:v>
                </c:pt>
                <c:pt idx="91">
                  <c:v>64.990100185165431</c:v>
                </c:pt>
                <c:pt idx="92">
                  <c:v>64.96040375624122</c:v>
                </c:pt>
                <c:pt idx="93">
                  <c:v>64.910919759047303</c:v>
                </c:pt>
                <c:pt idx="94">
                  <c:v>64.841663266888574</c:v>
                </c:pt>
                <c:pt idx="95">
                  <c:v>64.752655375963457</c:v>
                </c:pt>
                <c:pt idx="96">
                  <c:v>64.64392319893777</c:v>
                </c:pt>
                <c:pt idx="97">
                  <c:v>64.515499856685935</c:v>
                </c:pt>
                <c:pt idx="98">
                  <c:v>64.367424468202074</c:v>
                </c:pt>
                <c:pt idx="99">
                  <c:v>64.199742138683945</c:v>
                </c:pt>
                <c:pt idx="100">
                  <c:v>64.012503945793526</c:v>
                </c:pt>
                <c:pt idx="101">
                  <c:v>63.805766924098158</c:v>
                </c:pt>
                <c:pt idx="102">
                  <c:v>63.57959404769737</c:v>
                </c:pt>
                <c:pt idx="103">
                  <c:v>63.334054211040289</c:v>
                </c:pt>
                <c:pt idx="104">
                  <c:v>63.069222207939774</c:v>
                </c:pt>
                <c:pt idx="105">
                  <c:v>62.785178708789438</c:v>
                </c:pt>
                <c:pt idx="106">
                  <c:v>62.482010235990728</c:v>
                </c:pt>
                <c:pt idx="107">
                  <c:v>62.159809137597307</c:v>
                </c:pt>
                <c:pt idx="108">
                  <c:v>61.818673559184987</c:v>
                </c:pt>
                <c:pt idx="109">
                  <c:v>61.458707413955594</c:v>
                </c:pt>
                <c:pt idx="110">
                  <c:v>61.080020351084045</c:v>
                </c:pt>
                <c:pt idx="111">
                  <c:v>60.682727722318113</c:v>
                </c:pt>
                <c:pt idx="112">
                  <c:v>60.26695054684118</c:v>
                </c:pt>
                <c:pt idx="113">
                  <c:v>59.832815474408626</c:v>
                </c:pt>
                <c:pt idx="114">
                  <c:v>59.380454746769061</c:v>
                </c:pt>
                <c:pt idx="115">
                  <c:v>58.910006157382256</c:v>
                </c:pt>
                <c:pt idx="116">
                  <c:v>58.421613009445849</c:v>
                </c:pt>
                <c:pt idx="117">
                  <c:v>57.915424072243916</c:v>
                </c:pt>
                <c:pt idx="118">
                  <c:v>57.39159353583026</c:v>
                </c:pt>
                <c:pt idx="119">
                  <c:v>56.85028096406073</c:v>
                </c:pt>
                <c:pt idx="120">
                  <c:v>56.291651245988518</c:v>
                </c:pt>
                <c:pt idx="121">
                  <c:v>55.715874545637298</c:v>
                </c:pt>
                <c:pt idx="122">
                  <c:v>55.123126250167694</c:v>
                </c:pt>
                <c:pt idx="123">
                  <c:v>54.513586916452553</c:v>
                </c:pt>
                <c:pt idx="124">
                  <c:v>53.887442216077716</c:v>
                </c:pt>
                <c:pt idx="125">
                  <c:v>53.24488287878448</c:v>
                </c:pt>
                <c:pt idx="126">
                  <c:v>52.586104634371587</c:v>
                </c:pt>
                <c:pt idx="127">
                  <c:v>51.911308153074025</c:v>
                </c:pt>
                <c:pt idx="128">
                  <c:v>51.220698984436929</c:v>
                </c:pt>
                <c:pt idx="129">
                  <c:v>50.514487494703118</c:v>
                </c:pt>
                <c:pt idx="130">
                  <c:v>49.792888802733572</c:v>
                </c:pt>
                <c:pt idx="131">
                  <c:v>49.056122714480168</c:v>
                </c:pt>
                <c:pt idx="132">
                  <c:v>48.304413656030626</c:v>
                </c:pt>
                <c:pt idx="133">
                  <c:v>47.537990605246087</c:v>
                </c:pt>
                <c:pt idx="134">
                  <c:v>46.757087022012342</c:v>
                </c:pt>
                <c:pt idx="135">
                  <c:v>45.961940777125591</c:v>
                </c:pt>
                <c:pt idx="136">
                  <c:v>45.152794079834813</c:v>
                </c:pt>
                <c:pt idx="137">
                  <c:v>44.32989340406241</c:v>
                </c:pt>
                <c:pt idx="138">
                  <c:v>43.49348941332579</c:v>
                </c:pt>
                <c:pt idx="139">
                  <c:v>42.643836884382971</c:v>
                </c:pt>
                <c:pt idx="140">
                  <c:v>41.781194629625062</c:v>
                </c:pt>
                <c:pt idx="141">
                  <c:v>40.905825418239452</c:v>
                </c:pt>
                <c:pt idx="142">
                  <c:v>40.017995896167797</c:v>
                </c:pt>
                <c:pt idx="143">
                  <c:v>39.117976504883131</c:v>
                </c:pt>
                <c:pt idx="144">
                  <c:v>38.206041399010758</c:v>
                </c:pt>
                <c:pt idx="145">
                  <c:v>37.282468362818015</c:v>
                </c:pt>
                <c:pt idx="146">
                  <c:v>36.347538725598547</c:v>
                </c:pt>
                <c:pt idx="147">
                  <c:v>35.40153727597675</c:v>
                </c:pt>
                <c:pt idx="148">
                  <c:v>34.444752175158321</c:v>
                </c:pt>
                <c:pt idx="149">
                  <c:v>33.477474869153532</c:v>
                </c:pt>
                <c:pt idx="150">
                  <c:v>32.499999999999993</c:v>
                </c:pt>
                <c:pt idx="151">
                  <c:v>31.512625316011917</c:v>
                </c:pt>
                <c:pt idx="152">
                  <c:v>30.515651581082921</c:v>
                </c:pt>
                <c:pt idx="153">
                  <c:v>29.509382483070546</c:v>
                </c:pt>
                <c:pt idx="154">
                  <c:v>28.494124541290024</c:v>
                </c:pt>
                <c:pt idx="155">
                  <c:v>27.470187013145466</c:v>
                </c:pt>
                <c:pt idx="156">
                  <c:v>26.437881799927027</c:v>
                </c:pt>
                <c:pt idx="157">
                  <c:v>25.397523351802821</c:v>
                </c:pt>
                <c:pt idx="158">
                  <c:v>24.349428572034295</c:v>
                </c:pt>
                <c:pt idx="159">
                  <c:v>23.293916720444514</c:v>
                </c:pt>
                <c:pt idx="160">
                  <c:v>22.231309316168478</c:v>
                </c:pt>
                <c:pt idx="161">
                  <c:v>21.161930039715209</c:v>
                </c:pt>
                <c:pt idx="162">
                  <c:v>20.086104634371587</c:v>
                </c:pt>
                <c:pt idx="163">
                  <c:v>19.004160806977907</c:v>
                </c:pt>
                <c:pt idx="164">
                  <c:v>17.916428128104979</c:v>
                </c:pt>
                <c:pt idx="165">
                  <c:v>16.823237931663865</c:v>
                </c:pt>
                <c:pt idx="166">
                  <c:v>15.724923213978402</c:v>
                </c:pt>
                <c:pt idx="167">
                  <c:v>14.621818532351211</c:v>
                </c:pt>
                <c:pt idx="168">
                  <c:v>13.514259903154356</c:v>
                </c:pt>
                <c:pt idx="169">
                  <c:v>12.402584699475423</c:v>
                </c:pt>
                <c:pt idx="170">
                  <c:v>11.287131548350468</c:v>
                </c:pt>
                <c:pt idx="171">
                  <c:v>10.168240227615014</c:v>
                </c:pt>
                <c:pt idx="172">
                  <c:v>9.0462515624042741</c:v>
                </c:pt>
                <c:pt idx="173">
                  <c:v>7.9215073213345901</c:v>
                </c:pt>
                <c:pt idx="174">
                  <c:v>6.7943501123974928</c:v>
                </c:pt>
                <c:pt idx="175">
                  <c:v>5.6651232785978118</c:v>
                </c:pt>
                <c:pt idx="176">
                  <c:v>4.5341707933681592</c:v>
                </c:pt>
                <c:pt idx="177">
                  <c:v>3.4018371557913474</c:v>
                </c:pt>
                <c:pt idx="178">
                  <c:v>2.2684672856625454</c:v>
                </c:pt>
                <c:pt idx="179">
                  <c:v>1.1344064184234235</c:v>
                </c:pt>
                <c:pt idx="180">
                  <c:v>7.9634649569060301E-15</c:v>
                </c:pt>
                <c:pt idx="181">
                  <c:v>-1.1344064184234075</c:v>
                </c:pt>
                <c:pt idx="182">
                  <c:v>-2.2684672856625583</c:v>
                </c:pt>
                <c:pt idx="183">
                  <c:v>-3.4018371557913314</c:v>
                </c:pt>
                <c:pt idx="184">
                  <c:v>-4.5341707933681139</c:v>
                </c:pt>
                <c:pt idx="185">
                  <c:v>-5.6651232785977665</c:v>
                </c:pt>
                <c:pt idx="186">
                  <c:v>-6.7943501123974483</c:v>
                </c:pt>
                <c:pt idx="187">
                  <c:v>-7.9215073213346034</c:v>
                </c:pt>
                <c:pt idx="188">
                  <c:v>-9.0462515624042581</c:v>
                </c:pt>
                <c:pt idx="189">
                  <c:v>-10.168240227614998</c:v>
                </c:pt>
                <c:pt idx="190">
                  <c:v>-11.28713154835048</c:v>
                </c:pt>
                <c:pt idx="191">
                  <c:v>-12.402584699475407</c:v>
                </c:pt>
                <c:pt idx="192">
                  <c:v>-13.51425990315434</c:v>
                </c:pt>
                <c:pt idx="193">
                  <c:v>-14.621818532351224</c:v>
                </c:pt>
                <c:pt idx="194">
                  <c:v>-15.724923213978387</c:v>
                </c:pt>
                <c:pt idx="195">
                  <c:v>-16.823237931663822</c:v>
                </c:pt>
                <c:pt idx="196">
                  <c:v>-17.916428128104936</c:v>
                </c:pt>
                <c:pt idx="197">
                  <c:v>-19.004160806977865</c:v>
                </c:pt>
                <c:pt idx="198">
                  <c:v>-20.086104634371601</c:v>
                </c:pt>
                <c:pt idx="199">
                  <c:v>-21.161930039715187</c:v>
                </c:pt>
                <c:pt idx="200">
                  <c:v>-22.231309316168463</c:v>
                </c:pt>
                <c:pt idx="201">
                  <c:v>-23.293916720444528</c:v>
                </c:pt>
                <c:pt idx="202">
                  <c:v>-24.349428572034281</c:v>
                </c:pt>
                <c:pt idx="203">
                  <c:v>-25.397523351802782</c:v>
                </c:pt>
                <c:pt idx="204">
                  <c:v>-26.437881799926988</c:v>
                </c:pt>
                <c:pt idx="205">
                  <c:v>-27.470187013145452</c:v>
                </c:pt>
                <c:pt idx="206">
                  <c:v>-28.494124541290009</c:v>
                </c:pt>
                <c:pt idx="207">
                  <c:v>-29.509382483070507</c:v>
                </c:pt>
                <c:pt idx="208">
                  <c:v>-30.515651581082906</c:v>
                </c:pt>
                <c:pt idx="209">
                  <c:v>-31.512625316011903</c:v>
                </c:pt>
                <c:pt idx="210">
                  <c:v>-32.500000000000007</c:v>
                </c:pt>
                <c:pt idx="211">
                  <c:v>-33.477474869153518</c:v>
                </c:pt>
                <c:pt idx="212">
                  <c:v>-34.444752175158314</c:v>
                </c:pt>
                <c:pt idx="213">
                  <c:v>-35.401537275976757</c:v>
                </c:pt>
                <c:pt idx="214">
                  <c:v>-36.347538725598532</c:v>
                </c:pt>
                <c:pt idx="215">
                  <c:v>-37.28246836281798</c:v>
                </c:pt>
                <c:pt idx="216">
                  <c:v>-38.206041399010743</c:v>
                </c:pt>
                <c:pt idx="217">
                  <c:v>-39.117976504883124</c:v>
                </c:pt>
                <c:pt idx="218">
                  <c:v>-40.017995896167761</c:v>
                </c:pt>
                <c:pt idx="219">
                  <c:v>-40.905825418239445</c:v>
                </c:pt>
                <c:pt idx="220">
                  <c:v>-41.781194629625048</c:v>
                </c:pt>
                <c:pt idx="221">
                  <c:v>-42.643836884382978</c:v>
                </c:pt>
                <c:pt idx="222">
                  <c:v>-43.493489413325783</c:v>
                </c:pt>
                <c:pt idx="223">
                  <c:v>-44.329893404062396</c:v>
                </c:pt>
                <c:pt idx="224">
                  <c:v>-45.152794079834827</c:v>
                </c:pt>
                <c:pt idx="225">
                  <c:v>-45.961940777125584</c:v>
                </c:pt>
                <c:pt idx="226">
                  <c:v>-46.757087022012307</c:v>
                </c:pt>
                <c:pt idx="227">
                  <c:v>-47.537990605246058</c:v>
                </c:pt>
                <c:pt idx="228">
                  <c:v>-48.304413656030611</c:v>
                </c:pt>
                <c:pt idx="229">
                  <c:v>-49.056122714480161</c:v>
                </c:pt>
                <c:pt idx="230">
                  <c:v>-49.792888802733565</c:v>
                </c:pt>
                <c:pt idx="231">
                  <c:v>-50.514487494703125</c:v>
                </c:pt>
                <c:pt idx="232">
                  <c:v>-51.220698984436936</c:v>
                </c:pt>
                <c:pt idx="233">
                  <c:v>-51.911308153074032</c:v>
                </c:pt>
                <c:pt idx="234">
                  <c:v>-52.58610463437158</c:v>
                </c:pt>
                <c:pt idx="235">
                  <c:v>-53.244882878784452</c:v>
                </c:pt>
                <c:pt idx="236">
                  <c:v>-53.887442216077694</c:v>
                </c:pt>
                <c:pt idx="237">
                  <c:v>-54.51358691645256</c:v>
                </c:pt>
                <c:pt idx="238">
                  <c:v>-55.123126250167687</c:v>
                </c:pt>
                <c:pt idx="239">
                  <c:v>-55.715874545637284</c:v>
                </c:pt>
                <c:pt idx="240">
                  <c:v>-56.291651245988497</c:v>
                </c:pt>
                <c:pt idx="241">
                  <c:v>-56.850280964060737</c:v>
                </c:pt>
                <c:pt idx="242">
                  <c:v>-57.391593535830253</c:v>
                </c:pt>
                <c:pt idx="243">
                  <c:v>-57.915424072243908</c:v>
                </c:pt>
                <c:pt idx="244">
                  <c:v>-58.421613009445842</c:v>
                </c:pt>
                <c:pt idx="245">
                  <c:v>-58.910006157382234</c:v>
                </c:pt>
                <c:pt idx="246">
                  <c:v>-59.380454746769061</c:v>
                </c:pt>
                <c:pt idx="247">
                  <c:v>-59.832815474408619</c:v>
                </c:pt>
                <c:pt idx="248">
                  <c:v>-60.266950546841173</c:v>
                </c:pt>
                <c:pt idx="249">
                  <c:v>-60.682727722318106</c:v>
                </c:pt>
                <c:pt idx="250">
                  <c:v>-61.08002035108403</c:v>
                </c:pt>
                <c:pt idx="251">
                  <c:v>-61.458707413955594</c:v>
                </c:pt>
                <c:pt idx="252">
                  <c:v>-61.81867355918498</c:v>
                </c:pt>
                <c:pt idx="253">
                  <c:v>-62.159809137597293</c:v>
                </c:pt>
                <c:pt idx="254">
                  <c:v>-62.482010235990735</c:v>
                </c:pt>
                <c:pt idx="255">
                  <c:v>-62.785178708789438</c:v>
                </c:pt>
                <c:pt idx="256">
                  <c:v>-63.069222207939774</c:v>
                </c:pt>
                <c:pt idx="257">
                  <c:v>-63.334054211040282</c:v>
                </c:pt>
                <c:pt idx="258">
                  <c:v>-63.579594047697363</c:v>
                </c:pt>
                <c:pt idx="259">
                  <c:v>-63.805766924098151</c:v>
                </c:pt>
                <c:pt idx="260">
                  <c:v>-64.012503945793526</c:v>
                </c:pt>
                <c:pt idx="261">
                  <c:v>-64.199742138683945</c:v>
                </c:pt>
                <c:pt idx="262">
                  <c:v>-64.367424468202074</c:v>
                </c:pt>
                <c:pt idx="263">
                  <c:v>-64.515499856685935</c:v>
                </c:pt>
                <c:pt idx="264">
                  <c:v>-64.64392319893777</c:v>
                </c:pt>
                <c:pt idx="265">
                  <c:v>-64.752655375963457</c:v>
                </c:pt>
                <c:pt idx="266">
                  <c:v>-64.841663266888574</c:v>
                </c:pt>
                <c:pt idx="267">
                  <c:v>-64.910919759047303</c:v>
                </c:pt>
                <c:pt idx="268">
                  <c:v>-64.96040375624122</c:v>
                </c:pt>
                <c:pt idx="269">
                  <c:v>-64.990100185165431</c:v>
                </c:pt>
                <c:pt idx="270">
                  <c:v>-65</c:v>
                </c:pt>
                <c:pt idx="271">
                  <c:v>-64.990100185165431</c:v>
                </c:pt>
                <c:pt idx="272">
                  <c:v>-64.96040375624122</c:v>
                </c:pt>
                <c:pt idx="273">
                  <c:v>-64.910919759047303</c:v>
                </c:pt>
                <c:pt idx="274">
                  <c:v>-64.841663266888574</c:v>
                </c:pt>
                <c:pt idx="275">
                  <c:v>-64.752655375963457</c:v>
                </c:pt>
                <c:pt idx="276">
                  <c:v>-64.64392319893777</c:v>
                </c:pt>
                <c:pt idx="277">
                  <c:v>-64.515499856685935</c:v>
                </c:pt>
                <c:pt idx="278">
                  <c:v>-64.367424468202074</c:v>
                </c:pt>
                <c:pt idx="279">
                  <c:v>-64.199742138683959</c:v>
                </c:pt>
                <c:pt idx="280">
                  <c:v>-64.012503945793526</c:v>
                </c:pt>
                <c:pt idx="281">
                  <c:v>-63.805766924098165</c:v>
                </c:pt>
                <c:pt idx="282">
                  <c:v>-63.579594047697377</c:v>
                </c:pt>
                <c:pt idx="283">
                  <c:v>-63.334054211040289</c:v>
                </c:pt>
                <c:pt idx="284">
                  <c:v>-63.069222207939781</c:v>
                </c:pt>
                <c:pt idx="285">
                  <c:v>-62.785178708789431</c:v>
                </c:pt>
                <c:pt idx="286">
                  <c:v>-62.482010235990721</c:v>
                </c:pt>
                <c:pt idx="287">
                  <c:v>-62.1598091375973</c:v>
                </c:pt>
                <c:pt idx="288">
                  <c:v>-61.818673559184987</c:v>
                </c:pt>
                <c:pt idx="289">
                  <c:v>-61.458707413955601</c:v>
                </c:pt>
                <c:pt idx="290">
                  <c:v>-61.080020351084052</c:v>
                </c:pt>
                <c:pt idx="291">
                  <c:v>-60.682727722318134</c:v>
                </c:pt>
                <c:pt idx="292">
                  <c:v>-60.26695054684118</c:v>
                </c:pt>
                <c:pt idx="293">
                  <c:v>-59.832815474408633</c:v>
                </c:pt>
                <c:pt idx="294">
                  <c:v>-59.380454746769047</c:v>
                </c:pt>
                <c:pt idx="295">
                  <c:v>-58.910006157382249</c:v>
                </c:pt>
                <c:pt idx="296">
                  <c:v>-58.421613009445856</c:v>
                </c:pt>
                <c:pt idx="297">
                  <c:v>-57.915424072243916</c:v>
                </c:pt>
                <c:pt idx="298">
                  <c:v>-57.39159353583026</c:v>
                </c:pt>
                <c:pt idx="299">
                  <c:v>-56.850280964060744</c:v>
                </c:pt>
                <c:pt idx="300">
                  <c:v>-56.291651245988511</c:v>
                </c:pt>
                <c:pt idx="301">
                  <c:v>-55.715874545637298</c:v>
                </c:pt>
                <c:pt idx="302">
                  <c:v>-55.123126250167701</c:v>
                </c:pt>
                <c:pt idx="303">
                  <c:v>-54.513586916452574</c:v>
                </c:pt>
                <c:pt idx="304">
                  <c:v>-53.887442216077737</c:v>
                </c:pt>
                <c:pt idx="305">
                  <c:v>-53.244882878784466</c:v>
                </c:pt>
                <c:pt idx="306">
                  <c:v>-52.586104634371594</c:v>
                </c:pt>
                <c:pt idx="307">
                  <c:v>-51.911308153074046</c:v>
                </c:pt>
                <c:pt idx="308">
                  <c:v>-51.220698984436915</c:v>
                </c:pt>
                <c:pt idx="309">
                  <c:v>-50.514487494703104</c:v>
                </c:pt>
                <c:pt idx="310">
                  <c:v>-49.792888802733579</c:v>
                </c:pt>
                <c:pt idx="311">
                  <c:v>-49.056122714480196</c:v>
                </c:pt>
                <c:pt idx="312">
                  <c:v>-48.304413656030647</c:v>
                </c:pt>
                <c:pt idx="313">
                  <c:v>-47.537990605246115</c:v>
                </c:pt>
                <c:pt idx="314">
                  <c:v>-46.757087022012364</c:v>
                </c:pt>
                <c:pt idx="315">
                  <c:v>-45.961940777125598</c:v>
                </c:pt>
                <c:pt idx="316">
                  <c:v>-45.152794079834841</c:v>
                </c:pt>
                <c:pt idx="317">
                  <c:v>-44.329893404062389</c:v>
                </c:pt>
                <c:pt idx="318">
                  <c:v>-43.493489413325776</c:v>
                </c:pt>
                <c:pt idx="319">
                  <c:v>-42.643836884382978</c:v>
                </c:pt>
                <c:pt idx="320">
                  <c:v>-41.78119462962507</c:v>
                </c:pt>
                <c:pt idx="321">
                  <c:v>-40.905825418239459</c:v>
                </c:pt>
                <c:pt idx="322">
                  <c:v>-40.017995896167825</c:v>
                </c:pt>
                <c:pt idx="323">
                  <c:v>-39.117976504883138</c:v>
                </c:pt>
                <c:pt idx="324">
                  <c:v>-38.206041399010772</c:v>
                </c:pt>
                <c:pt idx="325">
                  <c:v>-37.282468362818022</c:v>
                </c:pt>
                <c:pt idx="326">
                  <c:v>-36.347538725598575</c:v>
                </c:pt>
                <c:pt idx="327">
                  <c:v>-35.40153727597675</c:v>
                </c:pt>
                <c:pt idx="328">
                  <c:v>-34.444752175158378</c:v>
                </c:pt>
                <c:pt idx="329">
                  <c:v>-33.477474869153539</c:v>
                </c:pt>
                <c:pt idx="330">
                  <c:v>-32.500000000000028</c:v>
                </c:pt>
                <c:pt idx="331">
                  <c:v>-31.512625316011899</c:v>
                </c:pt>
                <c:pt idx="332">
                  <c:v>-30.515651581082903</c:v>
                </c:pt>
                <c:pt idx="333">
                  <c:v>-29.509382483070553</c:v>
                </c:pt>
                <c:pt idx="334">
                  <c:v>-28.494124541290006</c:v>
                </c:pt>
                <c:pt idx="335">
                  <c:v>-27.470187013145498</c:v>
                </c:pt>
                <c:pt idx="336">
                  <c:v>-26.437881799927009</c:v>
                </c:pt>
                <c:pt idx="337">
                  <c:v>-25.397523351802857</c:v>
                </c:pt>
                <c:pt idx="338">
                  <c:v>-24.349428572034302</c:v>
                </c:pt>
                <c:pt idx="339">
                  <c:v>-23.29391672044455</c:v>
                </c:pt>
                <c:pt idx="340">
                  <c:v>-22.23130931616846</c:v>
                </c:pt>
                <c:pt idx="341">
                  <c:v>-21.161930039715241</c:v>
                </c:pt>
                <c:pt idx="342">
                  <c:v>-20.086104634371594</c:v>
                </c:pt>
                <c:pt idx="343">
                  <c:v>-19.004160806977858</c:v>
                </c:pt>
                <c:pt idx="344">
                  <c:v>-17.916428128104986</c:v>
                </c:pt>
                <c:pt idx="345">
                  <c:v>-16.823237931663844</c:v>
                </c:pt>
                <c:pt idx="346">
                  <c:v>-15.724923213978412</c:v>
                </c:pt>
                <c:pt idx="347">
                  <c:v>-14.621818532351247</c:v>
                </c:pt>
                <c:pt idx="348">
                  <c:v>-13.514259903154391</c:v>
                </c:pt>
                <c:pt idx="349">
                  <c:v>-12.402584699475403</c:v>
                </c:pt>
                <c:pt idx="350">
                  <c:v>-11.287131548350533</c:v>
                </c:pt>
                <c:pt idx="351">
                  <c:v>-10.168240227615023</c:v>
                </c:pt>
                <c:pt idx="352">
                  <c:v>-9.046251562404283</c:v>
                </c:pt>
                <c:pt idx="353">
                  <c:v>-7.9215073213346274</c:v>
                </c:pt>
                <c:pt idx="354">
                  <c:v>-6.7943501123974723</c:v>
                </c:pt>
                <c:pt idx="355">
                  <c:v>-5.6651232785977905</c:v>
                </c:pt>
                <c:pt idx="356">
                  <c:v>-4.5341707933681095</c:v>
                </c:pt>
                <c:pt idx="357">
                  <c:v>-3.4018371557913838</c:v>
                </c:pt>
                <c:pt idx="358">
                  <c:v>-2.2684672856625534</c:v>
                </c:pt>
                <c:pt idx="359">
                  <c:v>-1.1344064184234892</c:v>
                </c:pt>
                <c:pt idx="360">
                  <c:v>-1.592692991381206E-14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B8-4229-A433-0656DC69ADE8}"/>
            </c:ext>
          </c:extLst>
        </c:ser>
        <c:ser>
          <c:idx val="1"/>
          <c:order val="1"/>
          <c:tx>
            <c:v>CZ opt.</c:v>
          </c:tx>
          <c:spPr>
            <a:ln w="25400">
              <a:solidFill>
                <a:srgbClr val="FFFF00"/>
              </a:solidFill>
            </a:ln>
          </c:spPr>
          <c:marker>
            <c:symbol val="square"/>
            <c:size val="2"/>
            <c:spPr>
              <a:ln>
                <a:solidFill>
                  <a:srgbClr val="FFFF00"/>
                </a:solidFill>
              </a:ln>
            </c:spPr>
          </c:marker>
          <c:xVal>
            <c:numRef>
              <c:f>'θ ϵ (0,90)'!$BE$25:$BE$385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(0,90)'!$BF$25:$BF$385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B8-4229-A433-0656DC69ADE8}"/>
            </c:ext>
          </c:extLst>
        </c:ser>
        <c:ser>
          <c:idx val="2"/>
          <c:order val="2"/>
          <c:tx>
            <c:v>Ray (CZ centering)</c:v>
          </c:tx>
          <c:spPr>
            <a:ln w="127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triangle"/>
            <c:size val="2"/>
            <c:spPr>
              <a:ln w="12700">
                <a:solidFill>
                  <a:schemeClr val="accent6">
                    <a:lumMod val="75000"/>
                    <a:alpha val="12000"/>
                  </a:schemeClr>
                </a:solidFill>
              </a:ln>
            </c:spPr>
          </c:marker>
          <c:trendline>
            <c:spPr>
              <a:ln w="12700">
                <a:solidFill>
                  <a:schemeClr val="accent6">
                    <a:lumMod val="75000"/>
                  </a:schemeClr>
                </a:solidFill>
                <a:prstDash val="sysDash"/>
              </a:ln>
            </c:spPr>
            <c:trendlineType val="linear"/>
            <c:forward val="250"/>
            <c:backward val="250"/>
            <c:dispRSqr val="0"/>
            <c:dispEq val="0"/>
          </c:trendline>
          <c:xVal>
            <c:numRef>
              <c:f>'θ ϵ (0,90)'!$V$11:$V$171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'θ ϵ (0,90)'!$U$11:$U$171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-8.7488663525923993E-2</c:v>
                </c:pt>
                <c:pt idx="2">
                  <c:v>-0.17497732705184799</c:v>
                </c:pt>
                <c:pt idx="3">
                  <c:v>-0.26246599057777198</c:v>
                </c:pt>
                <c:pt idx="4">
                  <c:v>-0.34995465410369597</c:v>
                </c:pt>
                <c:pt idx="5">
                  <c:v>-0.43744331762961997</c:v>
                </c:pt>
                <c:pt idx="6">
                  <c:v>-0.52493198115554396</c:v>
                </c:pt>
                <c:pt idx="7">
                  <c:v>-0.61242064468146795</c:v>
                </c:pt>
                <c:pt idx="8">
                  <c:v>-0.69990930820739194</c:v>
                </c:pt>
                <c:pt idx="9">
                  <c:v>-0.78739797173331594</c:v>
                </c:pt>
                <c:pt idx="10">
                  <c:v>-0.87488663525923993</c:v>
                </c:pt>
                <c:pt idx="11">
                  <c:v>-0.96237529878516392</c:v>
                </c:pt>
                <c:pt idx="12">
                  <c:v>-1.0498639623110879</c:v>
                </c:pt>
                <c:pt idx="13">
                  <c:v>-1.1373526258370119</c:v>
                </c:pt>
                <c:pt idx="14">
                  <c:v>-1.2248412893629359</c:v>
                </c:pt>
                <c:pt idx="15">
                  <c:v>-1.3123299528888599</c:v>
                </c:pt>
                <c:pt idx="16">
                  <c:v>-1.3998186164147839</c:v>
                </c:pt>
                <c:pt idx="17">
                  <c:v>-1.4873072799407079</c:v>
                </c:pt>
                <c:pt idx="18">
                  <c:v>-1.5747959434666319</c:v>
                </c:pt>
                <c:pt idx="19">
                  <c:v>-1.6622846069925559</c:v>
                </c:pt>
                <c:pt idx="20">
                  <c:v>-1.7497732705184799</c:v>
                </c:pt>
                <c:pt idx="21">
                  <c:v>-1.8372619340444039</c:v>
                </c:pt>
                <c:pt idx="22">
                  <c:v>-1.9247505975703278</c:v>
                </c:pt>
                <c:pt idx="23">
                  <c:v>-2.0122392610962518</c:v>
                </c:pt>
                <c:pt idx="24">
                  <c:v>-2.0997279246221758</c:v>
                </c:pt>
                <c:pt idx="25">
                  <c:v>-2.1872165881480998</c:v>
                </c:pt>
                <c:pt idx="26">
                  <c:v>-2.2747052516740238</c:v>
                </c:pt>
                <c:pt idx="27">
                  <c:v>-2.3621939151999478</c:v>
                </c:pt>
                <c:pt idx="28">
                  <c:v>-2.4496825787258718</c:v>
                </c:pt>
                <c:pt idx="29">
                  <c:v>-2.5371712422517958</c:v>
                </c:pt>
                <c:pt idx="30">
                  <c:v>-2.6246599057777198</c:v>
                </c:pt>
                <c:pt idx="31">
                  <c:v>-2.7121485693036438</c:v>
                </c:pt>
                <c:pt idx="32">
                  <c:v>-2.7996372328295678</c:v>
                </c:pt>
                <c:pt idx="33">
                  <c:v>-2.8871258963554918</c:v>
                </c:pt>
                <c:pt idx="34">
                  <c:v>-2.9746145598814158</c:v>
                </c:pt>
                <c:pt idx="35">
                  <c:v>-3.0621032234073398</c:v>
                </c:pt>
                <c:pt idx="36">
                  <c:v>-3.1495918869332638</c:v>
                </c:pt>
                <c:pt idx="37">
                  <c:v>-3.2370805504591877</c:v>
                </c:pt>
                <c:pt idx="38">
                  <c:v>-3.3245692139851117</c:v>
                </c:pt>
                <c:pt idx="39">
                  <c:v>-3.4120578775110357</c:v>
                </c:pt>
                <c:pt idx="40">
                  <c:v>-3.4995465410369597</c:v>
                </c:pt>
                <c:pt idx="41">
                  <c:v>-3.5870352045628837</c:v>
                </c:pt>
                <c:pt idx="42">
                  <c:v>-3.6745238680888077</c:v>
                </c:pt>
                <c:pt idx="43">
                  <c:v>-3.7620125316147317</c:v>
                </c:pt>
                <c:pt idx="44">
                  <c:v>-3.8495011951406557</c:v>
                </c:pt>
                <c:pt idx="45">
                  <c:v>-3.9369898586665797</c:v>
                </c:pt>
                <c:pt idx="46">
                  <c:v>-4.0244785221925037</c:v>
                </c:pt>
                <c:pt idx="47">
                  <c:v>-4.1119671857184272</c:v>
                </c:pt>
                <c:pt idx="48">
                  <c:v>-4.1994558492443517</c:v>
                </c:pt>
                <c:pt idx="49">
                  <c:v>-4.2869445127702761</c:v>
                </c:pt>
                <c:pt idx="50">
                  <c:v>-4.3744331762961997</c:v>
                </c:pt>
                <c:pt idx="51">
                  <c:v>-4.4619218398221232</c:v>
                </c:pt>
                <c:pt idx="52">
                  <c:v>-4.5494105033480476</c:v>
                </c:pt>
                <c:pt idx="53">
                  <c:v>-4.6368991668739721</c:v>
                </c:pt>
                <c:pt idx="54">
                  <c:v>-4.7243878303998956</c:v>
                </c:pt>
                <c:pt idx="55">
                  <c:v>-4.8118764939258192</c:v>
                </c:pt>
                <c:pt idx="56">
                  <c:v>-4.8993651574517436</c:v>
                </c:pt>
                <c:pt idx="57">
                  <c:v>-4.9868538209776681</c:v>
                </c:pt>
                <c:pt idx="58">
                  <c:v>-5.0743424845035916</c:v>
                </c:pt>
                <c:pt idx="59">
                  <c:v>-5.1618311480295151</c:v>
                </c:pt>
                <c:pt idx="60">
                  <c:v>-5.2493198115554396</c:v>
                </c:pt>
                <c:pt idx="61">
                  <c:v>-5.336808475081364</c:v>
                </c:pt>
                <c:pt idx="62">
                  <c:v>-5.4242971386072876</c:v>
                </c:pt>
                <c:pt idx="63">
                  <c:v>-5.5117858021332111</c:v>
                </c:pt>
                <c:pt idx="64">
                  <c:v>-5.5992744656591356</c:v>
                </c:pt>
                <c:pt idx="65">
                  <c:v>-5.68676312918506</c:v>
                </c:pt>
                <c:pt idx="66">
                  <c:v>-5.7742517927109835</c:v>
                </c:pt>
                <c:pt idx="67">
                  <c:v>-5.8617404562369071</c:v>
                </c:pt>
                <c:pt idx="68">
                  <c:v>-5.9492291197628315</c:v>
                </c:pt>
                <c:pt idx="69">
                  <c:v>-6.036717783288756</c:v>
                </c:pt>
                <c:pt idx="70">
                  <c:v>-6.1242064468146795</c:v>
                </c:pt>
                <c:pt idx="71">
                  <c:v>-6.2116951103406031</c:v>
                </c:pt>
                <c:pt idx="72">
                  <c:v>-6.2991837738665275</c:v>
                </c:pt>
                <c:pt idx="73">
                  <c:v>-6.3866724373924519</c:v>
                </c:pt>
                <c:pt idx="74">
                  <c:v>-6.4741611009183755</c:v>
                </c:pt>
                <c:pt idx="75">
                  <c:v>-6.561649764444299</c:v>
                </c:pt>
                <c:pt idx="76">
                  <c:v>-6.6491384279702235</c:v>
                </c:pt>
                <c:pt idx="77">
                  <c:v>-6.7366270914961479</c:v>
                </c:pt>
                <c:pt idx="78">
                  <c:v>-6.8241157550220715</c:v>
                </c:pt>
                <c:pt idx="79">
                  <c:v>-6.911604418547995</c:v>
                </c:pt>
                <c:pt idx="80">
                  <c:v>-6.9990930820739194</c:v>
                </c:pt>
                <c:pt idx="81">
                  <c:v>-7.0865817455998439</c:v>
                </c:pt>
                <c:pt idx="82">
                  <c:v>-7.1740704091257674</c:v>
                </c:pt>
                <c:pt idx="83">
                  <c:v>-7.261559072651691</c:v>
                </c:pt>
                <c:pt idx="84">
                  <c:v>-7.3490477361776154</c:v>
                </c:pt>
                <c:pt idx="85">
                  <c:v>-7.4365363997035399</c:v>
                </c:pt>
                <c:pt idx="86">
                  <c:v>-7.5240250632294634</c:v>
                </c:pt>
                <c:pt idx="87">
                  <c:v>-7.611513726755387</c:v>
                </c:pt>
                <c:pt idx="88">
                  <c:v>-7.6990023902813114</c:v>
                </c:pt>
                <c:pt idx="89">
                  <c:v>-7.7864910538072358</c:v>
                </c:pt>
                <c:pt idx="90">
                  <c:v>-7.8739797173331594</c:v>
                </c:pt>
                <c:pt idx="91">
                  <c:v>-7.9614683808590829</c:v>
                </c:pt>
                <c:pt idx="92">
                  <c:v>-8.0489570443850074</c:v>
                </c:pt>
                <c:pt idx="93">
                  <c:v>-8.1364457079109318</c:v>
                </c:pt>
                <c:pt idx="94">
                  <c:v>-8.2239343714368545</c:v>
                </c:pt>
                <c:pt idx="95">
                  <c:v>-8.3114230349627789</c:v>
                </c:pt>
                <c:pt idx="96">
                  <c:v>-8.3989116984887033</c:v>
                </c:pt>
                <c:pt idx="97">
                  <c:v>-8.4864003620146278</c:v>
                </c:pt>
                <c:pt idx="98">
                  <c:v>-8.5738890255405522</c:v>
                </c:pt>
                <c:pt idx="99">
                  <c:v>-8.6613776890664749</c:v>
                </c:pt>
                <c:pt idx="100">
                  <c:v>-8.7488663525923993</c:v>
                </c:pt>
                <c:pt idx="101">
                  <c:v>-8.8363550161183237</c:v>
                </c:pt>
                <c:pt idx="102">
                  <c:v>-8.9238436796442464</c:v>
                </c:pt>
                <c:pt idx="103">
                  <c:v>-9.0113323431701708</c:v>
                </c:pt>
                <c:pt idx="104">
                  <c:v>-9.0988210066960953</c:v>
                </c:pt>
                <c:pt idx="105">
                  <c:v>-9.1863096702220197</c:v>
                </c:pt>
                <c:pt idx="106">
                  <c:v>-9.2737983337479442</c:v>
                </c:pt>
                <c:pt idx="107">
                  <c:v>-9.3612869972738668</c:v>
                </c:pt>
                <c:pt idx="108">
                  <c:v>-9.4487756607997913</c:v>
                </c:pt>
                <c:pt idx="109">
                  <c:v>-9.5362643243257157</c:v>
                </c:pt>
                <c:pt idx="110">
                  <c:v>-9.6237529878516384</c:v>
                </c:pt>
                <c:pt idx="111">
                  <c:v>-9.7112416513775628</c:v>
                </c:pt>
                <c:pt idx="112">
                  <c:v>-9.7987303149034872</c:v>
                </c:pt>
                <c:pt idx="113">
                  <c:v>-9.8862189784294117</c:v>
                </c:pt>
                <c:pt idx="114">
                  <c:v>-9.9737076419553361</c:v>
                </c:pt>
                <c:pt idx="115">
                  <c:v>-10.061196305481259</c:v>
                </c:pt>
                <c:pt idx="116">
                  <c:v>-10.148684969007183</c:v>
                </c:pt>
                <c:pt idx="117">
                  <c:v>-10.236173632533108</c:v>
                </c:pt>
                <c:pt idx="118">
                  <c:v>-10.32366229605903</c:v>
                </c:pt>
                <c:pt idx="119">
                  <c:v>-10.411150959584955</c:v>
                </c:pt>
                <c:pt idx="120">
                  <c:v>-10.498639623110879</c:v>
                </c:pt>
                <c:pt idx="121">
                  <c:v>-10.586128286636804</c:v>
                </c:pt>
                <c:pt idx="122">
                  <c:v>-10.673616950162728</c:v>
                </c:pt>
                <c:pt idx="123">
                  <c:v>-10.761105613688651</c:v>
                </c:pt>
                <c:pt idx="124">
                  <c:v>-10.848594277214575</c:v>
                </c:pt>
                <c:pt idx="125">
                  <c:v>-10.9360829407405</c:v>
                </c:pt>
                <c:pt idx="126">
                  <c:v>-11.023571604266422</c:v>
                </c:pt>
                <c:pt idx="127">
                  <c:v>-11.111060267792347</c:v>
                </c:pt>
                <c:pt idx="128">
                  <c:v>-11.198548931318271</c:v>
                </c:pt>
                <c:pt idx="129">
                  <c:v>-11.286037594844196</c:v>
                </c:pt>
                <c:pt idx="130">
                  <c:v>-11.37352625837012</c:v>
                </c:pt>
                <c:pt idx="131">
                  <c:v>-11.461014921896043</c:v>
                </c:pt>
                <c:pt idx="132">
                  <c:v>-11.548503585421967</c:v>
                </c:pt>
                <c:pt idx="133">
                  <c:v>-11.635992248947892</c:v>
                </c:pt>
                <c:pt idx="134">
                  <c:v>-11.723480912473814</c:v>
                </c:pt>
                <c:pt idx="135">
                  <c:v>-11.810969575999739</c:v>
                </c:pt>
                <c:pt idx="136">
                  <c:v>-11.898458239525663</c:v>
                </c:pt>
                <c:pt idx="137">
                  <c:v>-11.985946903051587</c:v>
                </c:pt>
                <c:pt idx="138">
                  <c:v>-12.073435566577512</c:v>
                </c:pt>
                <c:pt idx="139">
                  <c:v>-12.160924230103435</c:v>
                </c:pt>
                <c:pt idx="140">
                  <c:v>-12.248412893629359</c:v>
                </c:pt>
                <c:pt idx="141">
                  <c:v>-12.335901557155283</c:v>
                </c:pt>
                <c:pt idx="142">
                  <c:v>-12.423390220681206</c:v>
                </c:pt>
                <c:pt idx="143">
                  <c:v>-12.510878884207131</c:v>
                </c:pt>
                <c:pt idx="144">
                  <c:v>-12.598367547733055</c:v>
                </c:pt>
                <c:pt idx="145">
                  <c:v>-12.685856211258979</c:v>
                </c:pt>
                <c:pt idx="146">
                  <c:v>-12.773344874784904</c:v>
                </c:pt>
                <c:pt idx="147">
                  <c:v>-12.860833538310827</c:v>
                </c:pt>
                <c:pt idx="148">
                  <c:v>-12.948322201836751</c:v>
                </c:pt>
                <c:pt idx="149">
                  <c:v>-13.035810865362675</c:v>
                </c:pt>
                <c:pt idx="150">
                  <c:v>-13.123299528888598</c:v>
                </c:pt>
                <c:pt idx="151">
                  <c:v>-13.210788192414523</c:v>
                </c:pt>
                <c:pt idx="152">
                  <c:v>-13.298276855940447</c:v>
                </c:pt>
                <c:pt idx="153">
                  <c:v>-13.385765519466371</c:v>
                </c:pt>
                <c:pt idx="154">
                  <c:v>-13.473254182992296</c:v>
                </c:pt>
                <c:pt idx="155">
                  <c:v>-13.560742846518218</c:v>
                </c:pt>
                <c:pt idx="156">
                  <c:v>-13.648231510044143</c:v>
                </c:pt>
                <c:pt idx="157">
                  <c:v>-13.735720173570067</c:v>
                </c:pt>
                <c:pt idx="158">
                  <c:v>-13.82320883709599</c:v>
                </c:pt>
                <c:pt idx="159">
                  <c:v>-13.910697500621914</c:v>
                </c:pt>
                <c:pt idx="160">
                  <c:v>-13.998186164147839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B8-4229-A433-0656DC69ADE8}"/>
            </c:ext>
          </c:extLst>
        </c:ser>
        <c:ser>
          <c:idx val="3"/>
          <c:order val="3"/>
          <c:tx>
            <c:v>Ray (CZopt flow lines projection intersect)</c:v>
          </c:tx>
          <c:spPr>
            <a:ln w="12700">
              <a:solidFill>
                <a:schemeClr val="tx1">
                  <a:lumMod val="65000"/>
                  <a:lumOff val="35000"/>
                </a:schemeClr>
              </a:solidFill>
              <a:prstDash val="sysDot"/>
            </a:ln>
          </c:spPr>
          <c:marker>
            <c:symbol val="dot"/>
            <c:size val="2"/>
            <c:spPr>
              <a:ln w="12700"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'θ ϵ (0,90)'!$BT$26:$BT$426</c:f>
              <c:numCache>
                <c:formatCode>General</c:formatCode>
                <c:ptCount val="401"/>
                <c:pt idx="0">
                  <c:v>0</c:v>
                </c:pt>
                <c:pt idx="1">
                  <c:v>-199</c:v>
                </c:pt>
                <c:pt idx="2">
                  <c:v>-198</c:v>
                </c:pt>
                <c:pt idx="3">
                  <c:v>-197</c:v>
                </c:pt>
                <c:pt idx="4">
                  <c:v>-196</c:v>
                </c:pt>
                <c:pt idx="5">
                  <c:v>-195</c:v>
                </c:pt>
                <c:pt idx="6">
                  <c:v>-194</c:v>
                </c:pt>
                <c:pt idx="7">
                  <c:v>-193</c:v>
                </c:pt>
                <c:pt idx="8">
                  <c:v>-192</c:v>
                </c:pt>
                <c:pt idx="9">
                  <c:v>-191</c:v>
                </c:pt>
                <c:pt idx="10">
                  <c:v>-190</c:v>
                </c:pt>
                <c:pt idx="11">
                  <c:v>-189</c:v>
                </c:pt>
                <c:pt idx="12">
                  <c:v>-188</c:v>
                </c:pt>
                <c:pt idx="13">
                  <c:v>-187</c:v>
                </c:pt>
                <c:pt idx="14">
                  <c:v>-186</c:v>
                </c:pt>
                <c:pt idx="15">
                  <c:v>-185</c:v>
                </c:pt>
                <c:pt idx="16">
                  <c:v>-184</c:v>
                </c:pt>
                <c:pt idx="17">
                  <c:v>-183</c:v>
                </c:pt>
                <c:pt idx="18">
                  <c:v>-182</c:v>
                </c:pt>
                <c:pt idx="19">
                  <c:v>-181</c:v>
                </c:pt>
                <c:pt idx="20">
                  <c:v>-180</c:v>
                </c:pt>
                <c:pt idx="21">
                  <c:v>-179</c:v>
                </c:pt>
                <c:pt idx="22">
                  <c:v>-178</c:v>
                </c:pt>
                <c:pt idx="23">
                  <c:v>-177</c:v>
                </c:pt>
                <c:pt idx="24">
                  <c:v>-176</c:v>
                </c:pt>
                <c:pt idx="25">
                  <c:v>-175</c:v>
                </c:pt>
                <c:pt idx="26">
                  <c:v>-174</c:v>
                </c:pt>
                <c:pt idx="27">
                  <c:v>-173</c:v>
                </c:pt>
                <c:pt idx="28">
                  <c:v>-172</c:v>
                </c:pt>
                <c:pt idx="29">
                  <c:v>-171</c:v>
                </c:pt>
                <c:pt idx="30">
                  <c:v>-170</c:v>
                </c:pt>
                <c:pt idx="31">
                  <c:v>-169</c:v>
                </c:pt>
                <c:pt idx="32">
                  <c:v>-168</c:v>
                </c:pt>
                <c:pt idx="33">
                  <c:v>-167</c:v>
                </c:pt>
                <c:pt idx="34">
                  <c:v>-166</c:v>
                </c:pt>
                <c:pt idx="35">
                  <c:v>-165</c:v>
                </c:pt>
                <c:pt idx="36">
                  <c:v>-164</c:v>
                </c:pt>
                <c:pt idx="37">
                  <c:v>-163</c:v>
                </c:pt>
                <c:pt idx="38">
                  <c:v>-162</c:v>
                </c:pt>
                <c:pt idx="39">
                  <c:v>-161</c:v>
                </c:pt>
                <c:pt idx="40">
                  <c:v>-160</c:v>
                </c:pt>
                <c:pt idx="41">
                  <c:v>-159</c:v>
                </c:pt>
                <c:pt idx="42">
                  <c:v>-158</c:v>
                </c:pt>
                <c:pt idx="43">
                  <c:v>-157</c:v>
                </c:pt>
                <c:pt idx="44">
                  <c:v>-156</c:v>
                </c:pt>
                <c:pt idx="45">
                  <c:v>-155</c:v>
                </c:pt>
                <c:pt idx="46">
                  <c:v>-154</c:v>
                </c:pt>
                <c:pt idx="47">
                  <c:v>-153</c:v>
                </c:pt>
                <c:pt idx="48">
                  <c:v>-152</c:v>
                </c:pt>
                <c:pt idx="49">
                  <c:v>-151</c:v>
                </c:pt>
                <c:pt idx="50">
                  <c:v>-150</c:v>
                </c:pt>
                <c:pt idx="51">
                  <c:v>-149</c:v>
                </c:pt>
                <c:pt idx="52">
                  <c:v>-148</c:v>
                </c:pt>
                <c:pt idx="53">
                  <c:v>-147</c:v>
                </c:pt>
                <c:pt idx="54">
                  <c:v>-146</c:v>
                </c:pt>
                <c:pt idx="55">
                  <c:v>-145</c:v>
                </c:pt>
                <c:pt idx="56">
                  <c:v>-144</c:v>
                </c:pt>
                <c:pt idx="57">
                  <c:v>-143</c:v>
                </c:pt>
                <c:pt idx="58">
                  <c:v>-142</c:v>
                </c:pt>
                <c:pt idx="59">
                  <c:v>-141</c:v>
                </c:pt>
                <c:pt idx="60">
                  <c:v>-140</c:v>
                </c:pt>
                <c:pt idx="61">
                  <c:v>-139</c:v>
                </c:pt>
                <c:pt idx="62">
                  <c:v>-138</c:v>
                </c:pt>
                <c:pt idx="63">
                  <c:v>-137</c:v>
                </c:pt>
                <c:pt idx="64">
                  <c:v>-136</c:v>
                </c:pt>
                <c:pt idx="65">
                  <c:v>-135</c:v>
                </c:pt>
                <c:pt idx="66">
                  <c:v>-134</c:v>
                </c:pt>
                <c:pt idx="67">
                  <c:v>-133</c:v>
                </c:pt>
                <c:pt idx="68">
                  <c:v>-132</c:v>
                </c:pt>
                <c:pt idx="69">
                  <c:v>-131</c:v>
                </c:pt>
                <c:pt idx="70">
                  <c:v>-130</c:v>
                </c:pt>
                <c:pt idx="71">
                  <c:v>-129</c:v>
                </c:pt>
                <c:pt idx="72">
                  <c:v>-128</c:v>
                </c:pt>
                <c:pt idx="73">
                  <c:v>-127</c:v>
                </c:pt>
                <c:pt idx="74">
                  <c:v>-126</c:v>
                </c:pt>
                <c:pt idx="75">
                  <c:v>-125</c:v>
                </c:pt>
                <c:pt idx="76">
                  <c:v>-124</c:v>
                </c:pt>
                <c:pt idx="77">
                  <c:v>-123</c:v>
                </c:pt>
                <c:pt idx="78">
                  <c:v>-122</c:v>
                </c:pt>
                <c:pt idx="79">
                  <c:v>-121</c:v>
                </c:pt>
                <c:pt idx="80">
                  <c:v>-120</c:v>
                </c:pt>
                <c:pt idx="81">
                  <c:v>-119</c:v>
                </c:pt>
                <c:pt idx="82">
                  <c:v>-118</c:v>
                </c:pt>
                <c:pt idx="83">
                  <c:v>-117</c:v>
                </c:pt>
                <c:pt idx="84">
                  <c:v>-116</c:v>
                </c:pt>
                <c:pt idx="85">
                  <c:v>-115</c:v>
                </c:pt>
                <c:pt idx="86">
                  <c:v>-114</c:v>
                </c:pt>
                <c:pt idx="87">
                  <c:v>-113</c:v>
                </c:pt>
                <c:pt idx="88">
                  <c:v>-112</c:v>
                </c:pt>
                <c:pt idx="89">
                  <c:v>-111</c:v>
                </c:pt>
                <c:pt idx="90">
                  <c:v>-110</c:v>
                </c:pt>
                <c:pt idx="91">
                  <c:v>-109</c:v>
                </c:pt>
                <c:pt idx="92">
                  <c:v>-108</c:v>
                </c:pt>
                <c:pt idx="93">
                  <c:v>-107</c:v>
                </c:pt>
                <c:pt idx="94">
                  <c:v>-106</c:v>
                </c:pt>
                <c:pt idx="95">
                  <c:v>-105</c:v>
                </c:pt>
                <c:pt idx="96">
                  <c:v>-104</c:v>
                </c:pt>
                <c:pt idx="97">
                  <c:v>-103</c:v>
                </c:pt>
                <c:pt idx="98">
                  <c:v>-102</c:v>
                </c:pt>
                <c:pt idx="99">
                  <c:v>-101</c:v>
                </c:pt>
                <c:pt idx="100">
                  <c:v>-100</c:v>
                </c:pt>
                <c:pt idx="101">
                  <c:v>-99</c:v>
                </c:pt>
                <c:pt idx="102">
                  <c:v>-98</c:v>
                </c:pt>
                <c:pt idx="103">
                  <c:v>-97</c:v>
                </c:pt>
                <c:pt idx="104">
                  <c:v>-96</c:v>
                </c:pt>
                <c:pt idx="105">
                  <c:v>-95</c:v>
                </c:pt>
                <c:pt idx="106">
                  <c:v>-94</c:v>
                </c:pt>
                <c:pt idx="107">
                  <c:v>-93</c:v>
                </c:pt>
                <c:pt idx="108">
                  <c:v>-92</c:v>
                </c:pt>
                <c:pt idx="109">
                  <c:v>-91</c:v>
                </c:pt>
                <c:pt idx="110">
                  <c:v>-90</c:v>
                </c:pt>
                <c:pt idx="111">
                  <c:v>-89</c:v>
                </c:pt>
                <c:pt idx="112">
                  <c:v>-88</c:v>
                </c:pt>
                <c:pt idx="113">
                  <c:v>-87</c:v>
                </c:pt>
                <c:pt idx="114">
                  <c:v>-86</c:v>
                </c:pt>
                <c:pt idx="115">
                  <c:v>-85</c:v>
                </c:pt>
                <c:pt idx="116">
                  <c:v>-84</c:v>
                </c:pt>
                <c:pt idx="117">
                  <c:v>-83</c:v>
                </c:pt>
                <c:pt idx="118">
                  <c:v>-82</c:v>
                </c:pt>
                <c:pt idx="119">
                  <c:v>-81</c:v>
                </c:pt>
                <c:pt idx="120">
                  <c:v>-80</c:v>
                </c:pt>
                <c:pt idx="121">
                  <c:v>-79</c:v>
                </c:pt>
                <c:pt idx="122">
                  <c:v>-78</c:v>
                </c:pt>
                <c:pt idx="123">
                  <c:v>-77</c:v>
                </c:pt>
                <c:pt idx="124">
                  <c:v>-76</c:v>
                </c:pt>
                <c:pt idx="125">
                  <c:v>-75</c:v>
                </c:pt>
                <c:pt idx="126">
                  <c:v>-74</c:v>
                </c:pt>
                <c:pt idx="127">
                  <c:v>-73</c:v>
                </c:pt>
                <c:pt idx="128">
                  <c:v>-72</c:v>
                </c:pt>
                <c:pt idx="129">
                  <c:v>-71</c:v>
                </c:pt>
                <c:pt idx="130">
                  <c:v>-70</c:v>
                </c:pt>
                <c:pt idx="131">
                  <c:v>-69</c:v>
                </c:pt>
                <c:pt idx="132">
                  <c:v>-68</c:v>
                </c:pt>
                <c:pt idx="133">
                  <c:v>-67</c:v>
                </c:pt>
                <c:pt idx="134">
                  <c:v>-66</c:v>
                </c:pt>
                <c:pt idx="135">
                  <c:v>-65</c:v>
                </c:pt>
                <c:pt idx="136">
                  <c:v>-64</c:v>
                </c:pt>
                <c:pt idx="137">
                  <c:v>-63</c:v>
                </c:pt>
                <c:pt idx="138">
                  <c:v>-62</c:v>
                </c:pt>
                <c:pt idx="139">
                  <c:v>-61</c:v>
                </c:pt>
                <c:pt idx="140">
                  <c:v>-60</c:v>
                </c:pt>
                <c:pt idx="141">
                  <c:v>-59</c:v>
                </c:pt>
                <c:pt idx="142">
                  <c:v>-58</c:v>
                </c:pt>
                <c:pt idx="143">
                  <c:v>-57</c:v>
                </c:pt>
                <c:pt idx="144">
                  <c:v>-56</c:v>
                </c:pt>
                <c:pt idx="145">
                  <c:v>-55</c:v>
                </c:pt>
                <c:pt idx="146">
                  <c:v>-54</c:v>
                </c:pt>
                <c:pt idx="147">
                  <c:v>-53</c:v>
                </c:pt>
                <c:pt idx="148">
                  <c:v>-52</c:v>
                </c:pt>
                <c:pt idx="149">
                  <c:v>-51</c:v>
                </c:pt>
                <c:pt idx="150">
                  <c:v>-50</c:v>
                </c:pt>
                <c:pt idx="151">
                  <c:v>-49</c:v>
                </c:pt>
                <c:pt idx="152">
                  <c:v>-48</c:v>
                </c:pt>
                <c:pt idx="153">
                  <c:v>-47</c:v>
                </c:pt>
                <c:pt idx="154">
                  <c:v>-46</c:v>
                </c:pt>
                <c:pt idx="155">
                  <c:v>-45</c:v>
                </c:pt>
                <c:pt idx="156">
                  <c:v>-44</c:v>
                </c:pt>
                <c:pt idx="157">
                  <c:v>-43</c:v>
                </c:pt>
                <c:pt idx="158">
                  <c:v>-42</c:v>
                </c:pt>
                <c:pt idx="159">
                  <c:v>-41</c:v>
                </c:pt>
                <c:pt idx="160">
                  <c:v>-40</c:v>
                </c:pt>
                <c:pt idx="161">
                  <c:v>-39</c:v>
                </c:pt>
                <c:pt idx="162">
                  <c:v>-38</c:v>
                </c:pt>
                <c:pt idx="163">
                  <c:v>-37</c:v>
                </c:pt>
                <c:pt idx="164">
                  <c:v>-36</c:v>
                </c:pt>
                <c:pt idx="165">
                  <c:v>-35</c:v>
                </c:pt>
                <c:pt idx="166">
                  <c:v>-34</c:v>
                </c:pt>
                <c:pt idx="167">
                  <c:v>-33</c:v>
                </c:pt>
                <c:pt idx="168">
                  <c:v>-32</c:v>
                </c:pt>
                <c:pt idx="169">
                  <c:v>-31</c:v>
                </c:pt>
                <c:pt idx="170">
                  <c:v>-30</c:v>
                </c:pt>
                <c:pt idx="171">
                  <c:v>-29</c:v>
                </c:pt>
                <c:pt idx="172">
                  <c:v>-28</c:v>
                </c:pt>
                <c:pt idx="173">
                  <c:v>-27</c:v>
                </c:pt>
                <c:pt idx="174">
                  <c:v>-26</c:v>
                </c:pt>
                <c:pt idx="175">
                  <c:v>-25</c:v>
                </c:pt>
                <c:pt idx="176">
                  <c:v>-24</c:v>
                </c:pt>
                <c:pt idx="177">
                  <c:v>-23</c:v>
                </c:pt>
                <c:pt idx="178">
                  <c:v>-22</c:v>
                </c:pt>
                <c:pt idx="179">
                  <c:v>-21</c:v>
                </c:pt>
                <c:pt idx="180">
                  <c:v>-20</c:v>
                </c:pt>
                <c:pt idx="181">
                  <c:v>-19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-15</c:v>
                </c:pt>
                <c:pt idx="186">
                  <c:v>-14</c:v>
                </c:pt>
                <c:pt idx="187">
                  <c:v>-13</c:v>
                </c:pt>
                <c:pt idx="188">
                  <c:v>-12</c:v>
                </c:pt>
                <c:pt idx="189">
                  <c:v>-11</c:v>
                </c:pt>
                <c:pt idx="190">
                  <c:v>-10</c:v>
                </c:pt>
                <c:pt idx="191">
                  <c:v>-9</c:v>
                </c:pt>
                <c:pt idx="192">
                  <c:v>-8</c:v>
                </c:pt>
                <c:pt idx="193">
                  <c:v>-7</c:v>
                </c:pt>
                <c:pt idx="194">
                  <c:v>-6</c:v>
                </c:pt>
                <c:pt idx="195">
                  <c:v>-5</c:v>
                </c:pt>
                <c:pt idx="196">
                  <c:v>-4</c:v>
                </c:pt>
                <c:pt idx="197">
                  <c:v>-3</c:v>
                </c:pt>
                <c:pt idx="198">
                  <c:v>-2</c:v>
                </c:pt>
                <c:pt idx="199">
                  <c:v>-1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10</c:v>
                </c:pt>
                <c:pt idx="211">
                  <c:v>11</c:v>
                </c:pt>
                <c:pt idx="212">
                  <c:v>12</c:v>
                </c:pt>
                <c:pt idx="213">
                  <c:v>13</c:v>
                </c:pt>
                <c:pt idx="214">
                  <c:v>14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19</c:v>
                </c:pt>
                <c:pt idx="220">
                  <c:v>20</c:v>
                </c:pt>
                <c:pt idx="221">
                  <c:v>21</c:v>
                </c:pt>
                <c:pt idx="222">
                  <c:v>22</c:v>
                </c:pt>
                <c:pt idx="223">
                  <c:v>23</c:v>
                </c:pt>
                <c:pt idx="224">
                  <c:v>24</c:v>
                </c:pt>
                <c:pt idx="225">
                  <c:v>25</c:v>
                </c:pt>
                <c:pt idx="226">
                  <c:v>26</c:v>
                </c:pt>
                <c:pt idx="227">
                  <c:v>27</c:v>
                </c:pt>
                <c:pt idx="228">
                  <c:v>28</c:v>
                </c:pt>
                <c:pt idx="229">
                  <c:v>29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33</c:v>
                </c:pt>
                <c:pt idx="234">
                  <c:v>34</c:v>
                </c:pt>
                <c:pt idx="235">
                  <c:v>35</c:v>
                </c:pt>
                <c:pt idx="236">
                  <c:v>36</c:v>
                </c:pt>
                <c:pt idx="237">
                  <c:v>37</c:v>
                </c:pt>
                <c:pt idx="238">
                  <c:v>38</c:v>
                </c:pt>
                <c:pt idx="239">
                  <c:v>39</c:v>
                </c:pt>
                <c:pt idx="240">
                  <c:v>40</c:v>
                </c:pt>
                <c:pt idx="241">
                  <c:v>41</c:v>
                </c:pt>
                <c:pt idx="242">
                  <c:v>42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46</c:v>
                </c:pt>
                <c:pt idx="247">
                  <c:v>47</c:v>
                </c:pt>
                <c:pt idx="248">
                  <c:v>48</c:v>
                </c:pt>
                <c:pt idx="249">
                  <c:v>49</c:v>
                </c:pt>
                <c:pt idx="250">
                  <c:v>50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54</c:v>
                </c:pt>
                <c:pt idx="255">
                  <c:v>55</c:v>
                </c:pt>
                <c:pt idx="256">
                  <c:v>56</c:v>
                </c:pt>
                <c:pt idx="257">
                  <c:v>57</c:v>
                </c:pt>
                <c:pt idx="258">
                  <c:v>58</c:v>
                </c:pt>
                <c:pt idx="259">
                  <c:v>59</c:v>
                </c:pt>
                <c:pt idx="260">
                  <c:v>60</c:v>
                </c:pt>
                <c:pt idx="261">
                  <c:v>61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68</c:v>
                </c:pt>
                <c:pt idx="269">
                  <c:v>69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73</c:v>
                </c:pt>
                <c:pt idx="274">
                  <c:v>74</c:v>
                </c:pt>
                <c:pt idx="275">
                  <c:v>75</c:v>
                </c:pt>
                <c:pt idx="276">
                  <c:v>76</c:v>
                </c:pt>
                <c:pt idx="277">
                  <c:v>77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81</c:v>
                </c:pt>
                <c:pt idx="282">
                  <c:v>82</c:v>
                </c:pt>
                <c:pt idx="283">
                  <c:v>83</c:v>
                </c:pt>
                <c:pt idx="284">
                  <c:v>84</c:v>
                </c:pt>
                <c:pt idx="285">
                  <c:v>85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91</c:v>
                </c:pt>
                <c:pt idx="292">
                  <c:v>92</c:v>
                </c:pt>
                <c:pt idx="293">
                  <c:v>93</c:v>
                </c:pt>
                <c:pt idx="294">
                  <c:v>94</c:v>
                </c:pt>
                <c:pt idx="295">
                  <c:v>95</c:v>
                </c:pt>
                <c:pt idx="296">
                  <c:v>96</c:v>
                </c:pt>
                <c:pt idx="297">
                  <c:v>97</c:v>
                </c:pt>
                <c:pt idx="298">
                  <c:v>98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102</c:v>
                </c:pt>
                <c:pt idx="303">
                  <c:v>103</c:v>
                </c:pt>
                <c:pt idx="304">
                  <c:v>104</c:v>
                </c:pt>
                <c:pt idx="305">
                  <c:v>105</c:v>
                </c:pt>
                <c:pt idx="306">
                  <c:v>106</c:v>
                </c:pt>
                <c:pt idx="307">
                  <c:v>107</c:v>
                </c:pt>
                <c:pt idx="308">
                  <c:v>108</c:v>
                </c:pt>
                <c:pt idx="309">
                  <c:v>109</c:v>
                </c:pt>
                <c:pt idx="310">
                  <c:v>110</c:v>
                </c:pt>
                <c:pt idx="311">
                  <c:v>111</c:v>
                </c:pt>
                <c:pt idx="312">
                  <c:v>112</c:v>
                </c:pt>
                <c:pt idx="313">
                  <c:v>113</c:v>
                </c:pt>
                <c:pt idx="314">
                  <c:v>114</c:v>
                </c:pt>
                <c:pt idx="315">
                  <c:v>115</c:v>
                </c:pt>
                <c:pt idx="316">
                  <c:v>116</c:v>
                </c:pt>
                <c:pt idx="317">
                  <c:v>117</c:v>
                </c:pt>
                <c:pt idx="318">
                  <c:v>118</c:v>
                </c:pt>
                <c:pt idx="319">
                  <c:v>119</c:v>
                </c:pt>
                <c:pt idx="320">
                  <c:v>120</c:v>
                </c:pt>
                <c:pt idx="321">
                  <c:v>121</c:v>
                </c:pt>
                <c:pt idx="322">
                  <c:v>122</c:v>
                </c:pt>
                <c:pt idx="323">
                  <c:v>123</c:v>
                </c:pt>
                <c:pt idx="324">
                  <c:v>124</c:v>
                </c:pt>
                <c:pt idx="325">
                  <c:v>125</c:v>
                </c:pt>
                <c:pt idx="326">
                  <c:v>126</c:v>
                </c:pt>
                <c:pt idx="327">
                  <c:v>127</c:v>
                </c:pt>
                <c:pt idx="328">
                  <c:v>128</c:v>
                </c:pt>
                <c:pt idx="329">
                  <c:v>129</c:v>
                </c:pt>
                <c:pt idx="330">
                  <c:v>130</c:v>
                </c:pt>
                <c:pt idx="331">
                  <c:v>131</c:v>
                </c:pt>
                <c:pt idx="332">
                  <c:v>132</c:v>
                </c:pt>
                <c:pt idx="333">
                  <c:v>133</c:v>
                </c:pt>
                <c:pt idx="334">
                  <c:v>134</c:v>
                </c:pt>
                <c:pt idx="335">
                  <c:v>135</c:v>
                </c:pt>
                <c:pt idx="336">
                  <c:v>136</c:v>
                </c:pt>
                <c:pt idx="337">
                  <c:v>137</c:v>
                </c:pt>
                <c:pt idx="338">
                  <c:v>138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143</c:v>
                </c:pt>
                <c:pt idx="344">
                  <c:v>144</c:v>
                </c:pt>
                <c:pt idx="345">
                  <c:v>145</c:v>
                </c:pt>
                <c:pt idx="346">
                  <c:v>146</c:v>
                </c:pt>
                <c:pt idx="347">
                  <c:v>147</c:v>
                </c:pt>
                <c:pt idx="348">
                  <c:v>148</c:v>
                </c:pt>
                <c:pt idx="349">
                  <c:v>149</c:v>
                </c:pt>
                <c:pt idx="350">
                  <c:v>150</c:v>
                </c:pt>
                <c:pt idx="351">
                  <c:v>151</c:v>
                </c:pt>
                <c:pt idx="352">
                  <c:v>152</c:v>
                </c:pt>
                <c:pt idx="353">
                  <c:v>153</c:v>
                </c:pt>
                <c:pt idx="354">
                  <c:v>154</c:v>
                </c:pt>
                <c:pt idx="355">
                  <c:v>155</c:v>
                </c:pt>
                <c:pt idx="356">
                  <c:v>156</c:v>
                </c:pt>
                <c:pt idx="357">
                  <c:v>157</c:v>
                </c:pt>
                <c:pt idx="358">
                  <c:v>158</c:v>
                </c:pt>
                <c:pt idx="359">
                  <c:v>159</c:v>
                </c:pt>
                <c:pt idx="360">
                  <c:v>160</c:v>
                </c:pt>
                <c:pt idx="361">
                  <c:v>161</c:v>
                </c:pt>
                <c:pt idx="362">
                  <c:v>162</c:v>
                </c:pt>
                <c:pt idx="363">
                  <c:v>163</c:v>
                </c:pt>
                <c:pt idx="364">
                  <c:v>164</c:v>
                </c:pt>
                <c:pt idx="365">
                  <c:v>165</c:v>
                </c:pt>
                <c:pt idx="366">
                  <c:v>166</c:v>
                </c:pt>
                <c:pt idx="367">
                  <c:v>167</c:v>
                </c:pt>
                <c:pt idx="368">
                  <c:v>168</c:v>
                </c:pt>
                <c:pt idx="369">
                  <c:v>169</c:v>
                </c:pt>
                <c:pt idx="370">
                  <c:v>170</c:v>
                </c:pt>
                <c:pt idx="371">
                  <c:v>171</c:v>
                </c:pt>
                <c:pt idx="372">
                  <c:v>172</c:v>
                </c:pt>
                <c:pt idx="373">
                  <c:v>173</c:v>
                </c:pt>
                <c:pt idx="374">
                  <c:v>174</c:v>
                </c:pt>
                <c:pt idx="375">
                  <c:v>175</c:v>
                </c:pt>
                <c:pt idx="376">
                  <c:v>176</c:v>
                </c:pt>
                <c:pt idx="377">
                  <c:v>177</c:v>
                </c:pt>
                <c:pt idx="378">
                  <c:v>178</c:v>
                </c:pt>
                <c:pt idx="379">
                  <c:v>179</c:v>
                </c:pt>
                <c:pt idx="380">
                  <c:v>180</c:v>
                </c:pt>
                <c:pt idx="381">
                  <c:v>181</c:v>
                </c:pt>
                <c:pt idx="382">
                  <c:v>182</c:v>
                </c:pt>
                <c:pt idx="383">
                  <c:v>183</c:v>
                </c:pt>
                <c:pt idx="384">
                  <c:v>184</c:v>
                </c:pt>
                <c:pt idx="385">
                  <c:v>185</c:v>
                </c:pt>
                <c:pt idx="386">
                  <c:v>186</c:v>
                </c:pt>
                <c:pt idx="387">
                  <c:v>187</c:v>
                </c:pt>
                <c:pt idx="388">
                  <c:v>188</c:v>
                </c:pt>
                <c:pt idx="389">
                  <c:v>189</c:v>
                </c:pt>
                <c:pt idx="390">
                  <c:v>190</c:v>
                </c:pt>
                <c:pt idx="391">
                  <c:v>191</c:v>
                </c:pt>
                <c:pt idx="392">
                  <c:v>192</c:v>
                </c:pt>
                <c:pt idx="393">
                  <c:v>193</c:v>
                </c:pt>
                <c:pt idx="394">
                  <c:v>194</c:v>
                </c:pt>
                <c:pt idx="395">
                  <c:v>195</c:v>
                </c:pt>
                <c:pt idx="396">
                  <c:v>196</c:v>
                </c:pt>
                <c:pt idx="397">
                  <c:v>197</c:v>
                </c:pt>
                <c:pt idx="398">
                  <c:v>198</c:v>
                </c:pt>
                <c:pt idx="399">
                  <c:v>199</c:v>
                </c:pt>
                <c:pt idx="400">
                  <c:v>200</c:v>
                </c:pt>
              </c:numCache>
            </c:numRef>
          </c:xVal>
          <c:yVal>
            <c:numRef>
              <c:f>'θ ϵ (0,90)'!$BS$26:$BS$426</c:f>
              <c:numCache>
                <c:formatCode>General</c:formatCode>
                <c:ptCount val="401"/>
                <c:pt idx="0">
                  <c:v>0</c:v>
                </c:pt>
                <c:pt idx="1">
                  <c:v>2274.5804082495083</c:v>
                </c:pt>
                <c:pt idx="2">
                  <c:v>2263.1503559467469</c:v>
                </c:pt>
                <c:pt idx="3">
                  <c:v>2251.7203036439855</c:v>
                </c:pt>
                <c:pt idx="4">
                  <c:v>2240.2902513412241</c:v>
                </c:pt>
                <c:pt idx="5">
                  <c:v>2228.8601990384627</c:v>
                </c:pt>
                <c:pt idx="6">
                  <c:v>2217.4301467357018</c:v>
                </c:pt>
                <c:pt idx="7">
                  <c:v>2206.0000944329404</c:v>
                </c:pt>
                <c:pt idx="8">
                  <c:v>2194.570042130179</c:v>
                </c:pt>
                <c:pt idx="9">
                  <c:v>2183.1399898274176</c:v>
                </c:pt>
                <c:pt idx="10">
                  <c:v>2171.7099375246562</c:v>
                </c:pt>
                <c:pt idx="11">
                  <c:v>2160.2798852218948</c:v>
                </c:pt>
                <c:pt idx="12">
                  <c:v>2148.8498329191334</c:v>
                </c:pt>
                <c:pt idx="13">
                  <c:v>2137.419780616372</c:v>
                </c:pt>
                <c:pt idx="14">
                  <c:v>2125.9897283136106</c:v>
                </c:pt>
                <c:pt idx="15">
                  <c:v>2114.5596760108492</c:v>
                </c:pt>
                <c:pt idx="16">
                  <c:v>2103.1296237080883</c:v>
                </c:pt>
                <c:pt idx="17">
                  <c:v>2091.6995714053269</c:v>
                </c:pt>
                <c:pt idx="18">
                  <c:v>2080.2695191025655</c:v>
                </c:pt>
                <c:pt idx="19">
                  <c:v>2068.8394667998041</c:v>
                </c:pt>
                <c:pt idx="20">
                  <c:v>2057.4094144970427</c:v>
                </c:pt>
                <c:pt idx="21">
                  <c:v>2045.9793621942813</c:v>
                </c:pt>
                <c:pt idx="22">
                  <c:v>2034.5493098915199</c:v>
                </c:pt>
                <c:pt idx="23">
                  <c:v>2023.1192575887587</c:v>
                </c:pt>
                <c:pt idx="24">
                  <c:v>2011.6892052859973</c:v>
                </c:pt>
                <c:pt idx="25">
                  <c:v>2000.2591529832359</c:v>
                </c:pt>
                <c:pt idx="26">
                  <c:v>1988.8291006804745</c:v>
                </c:pt>
                <c:pt idx="27">
                  <c:v>1977.3990483777134</c:v>
                </c:pt>
                <c:pt idx="28">
                  <c:v>1965.968996074952</c:v>
                </c:pt>
                <c:pt idx="29">
                  <c:v>1954.5389437721906</c:v>
                </c:pt>
                <c:pt idx="30">
                  <c:v>1943.1088914694292</c:v>
                </c:pt>
                <c:pt idx="31">
                  <c:v>1931.6788391666678</c:v>
                </c:pt>
                <c:pt idx="32">
                  <c:v>1920.2487868639066</c:v>
                </c:pt>
                <c:pt idx="33">
                  <c:v>1908.8187345611452</c:v>
                </c:pt>
                <c:pt idx="34">
                  <c:v>1897.3886822583838</c:v>
                </c:pt>
                <c:pt idx="35">
                  <c:v>1885.9586299556224</c:v>
                </c:pt>
                <c:pt idx="36">
                  <c:v>1874.528577652861</c:v>
                </c:pt>
                <c:pt idx="37">
                  <c:v>1863.0985253500999</c:v>
                </c:pt>
                <c:pt idx="38">
                  <c:v>1851.6684730473385</c:v>
                </c:pt>
                <c:pt idx="39">
                  <c:v>1840.2384207445771</c:v>
                </c:pt>
                <c:pt idx="40">
                  <c:v>1828.8083684418157</c:v>
                </c:pt>
                <c:pt idx="41">
                  <c:v>1817.3783161390543</c:v>
                </c:pt>
                <c:pt idx="42">
                  <c:v>1805.9482638362931</c:v>
                </c:pt>
                <c:pt idx="43">
                  <c:v>1794.5182115335317</c:v>
                </c:pt>
                <c:pt idx="44">
                  <c:v>1783.0881592307703</c:v>
                </c:pt>
                <c:pt idx="45">
                  <c:v>1771.6581069280089</c:v>
                </c:pt>
                <c:pt idx="46">
                  <c:v>1760.2280546252478</c:v>
                </c:pt>
                <c:pt idx="47">
                  <c:v>1748.7980023224864</c:v>
                </c:pt>
                <c:pt idx="48">
                  <c:v>1737.367950019725</c:v>
                </c:pt>
                <c:pt idx="49">
                  <c:v>1725.9378977169636</c:v>
                </c:pt>
                <c:pt idx="50">
                  <c:v>1714.5078454142022</c:v>
                </c:pt>
                <c:pt idx="51">
                  <c:v>1703.077793111441</c:v>
                </c:pt>
                <c:pt idx="52">
                  <c:v>1691.6477408086796</c:v>
                </c:pt>
                <c:pt idx="53">
                  <c:v>1680.2176885059182</c:v>
                </c:pt>
                <c:pt idx="54">
                  <c:v>1668.7876362031568</c:v>
                </c:pt>
                <c:pt idx="55">
                  <c:v>1657.3575839003954</c:v>
                </c:pt>
                <c:pt idx="56">
                  <c:v>1645.9275315976342</c:v>
                </c:pt>
                <c:pt idx="57">
                  <c:v>1634.4974792948728</c:v>
                </c:pt>
                <c:pt idx="58">
                  <c:v>1623.0674269921115</c:v>
                </c:pt>
                <c:pt idx="59">
                  <c:v>1611.6373746893501</c:v>
                </c:pt>
                <c:pt idx="60">
                  <c:v>1600.2073223865887</c:v>
                </c:pt>
                <c:pt idx="61">
                  <c:v>1588.7772700838275</c:v>
                </c:pt>
                <c:pt idx="62">
                  <c:v>1577.3472177810661</c:v>
                </c:pt>
                <c:pt idx="63">
                  <c:v>1565.9171654783047</c:v>
                </c:pt>
                <c:pt idx="64">
                  <c:v>1554.4871131755433</c:v>
                </c:pt>
                <c:pt idx="65">
                  <c:v>1543.0570608727821</c:v>
                </c:pt>
                <c:pt idx="66">
                  <c:v>1531.6270085700207</c:v>
                </c:pt>
                <c:pt idx="67">
                  <c:v>1520.1969562672593</c:v>
                </c:pt>
                <c:pt idx="68">
                  <c:v>1508.7669039644979</c:v>
                </c:pt>
                <c:pt idx="69">
                  <c:v>1497.3368516617365</c:v>
                </c:pt>
                <c:pt idx="70">
                  <c:v>1485.9067993589754</c:v>
                </c:pt>
                <c:pt idx="71">
                  <c:v>1474.476747056214</c:v>
                </c:pt>
                <c:pt idx="72">
                  <c:v>1463.0466947534526</c:v>
                </c:pt>
                <c:pt idx="73">
                  <c:v>1451.6166424506912</c:v>
                </c:pt>
                <c:pt idx="74">
                  <c:v>1440.1865901479298</c:v>
                </c:pt>
                <c:pt idx="75">
                  <c:v>1428.7565378451686</c:v>
                </c:pt>
                <c:pt idx="76">
                  <c:v>1417.3264855424072</c:v>
                </c:pt>
                <c:pt idx="77">
                  <c:v>1405.8964332396458</c:v>
                </c:pt>
                <c:pt idx="78">
                  <c:v>1394.4663809368844</c:v>
                </c:pt>
                <c:pt idx="79">
                  <c:v>1383.036328634123</c:v>
                </c:pt>
                <c:pt idx="80">
                  <c:v>1371.6062763313619</c:v>
                </c:pt>
                <c:pt idx="81">
                  <c:v>1360.1762240286005</c:v>
                </c:pt>
                <c:pt idx="82">
                  <c:v>1348.7461717258391</c:v>
                </c:pt>
                <c:pt idx="83">
                  <c:v>1337.3161194230777</c:v>
                </c:pt>
                <c:pt idx="84">
                  <c:v>1325.8860671203165</c:v>
                </c:pt>
                <c:pt idx="85">
                  <c:v>1314.4560148175551</c:v>
                </c:pt>
                <c:pt idx="86">
                  <c:v>1303.0259625147937</c:v>
                </c:pt>
                <c:pt idx="87">
                  <c:v>1291.5959102120323</c:v>
                </c:pt>
                <c:pt idx="88">
                  <c:v>1280.1658579092709</c:v>
                </c:pt>
                <c:pt idx="89">
                  <c:v>1268.7358056065098</c:v>
                </c:pt>
                <c:pt idx="90">
                  <c:v>1257.3057533037484</c:v>
                </c:pt>
                <c:pt idx="91">
                  <c:v>1245.875701000987</c:v>
                </c:pt>
                <c:pt idx="92">
                  <c:v>1234.4456486982256</c:v>
                </c:pt>
                <c:pt idx="93">
                  <c:v>1223.0155963954642</c:v>
                </c:pt>
                <c:pt idx="94">
                  <c:v>1211.585544092703</c:v>
                </c:pt>
                <c:pt idx="95">
                  <c:v>1200.1554917899416</c:v>
                </c:pt>
                <c:pt idx="96">
                  <c:v>1188.7254394871802</c:v>
                </c:pt>
                <c:pt idx="97">
                  <c:v>1177.2953871844188</c:v>
                </c:pt>
                <c:pt idx="98">
                  <c:v>1165.8653348816574</c:v>
                </c:pt>
                <c:pt idx="99">
                  <c:v>1154.4352825788962</c:v>
                </c:pt>
                <c:pt idx="100">
                  <c:v>1143.0052302761349</c:v>
                </c:pt>
                <c:pt idx="101">
                  <c:v>1131.5751779733735</c:v>
                </c:pt>
                <c:pt idx="102">
                  <c:v>1120.1451256706121</c:v>
                </c:pt>
                <c:pt idx="103">
                  <c:v>1108.7150733678509</c:v>
                </c:pt>
                <c:pt idx="104">
                  <c:v>1097.2850210650895</c:v>
                </c:pt>
                <c:pt idx="105">
                  <c:v>1085.8549687623281</c:v>
                </c:pt>
                <c:pt idx="106">
                  <c:v>1074.4249164595667</c:v>
                </c:pt>
                <c:pt idx="107">
                  <c:v>1062.9948641568053</c:v>
                </c:pt>
                <c:pt idx="108">
                  <c:v>1051.5648118540441</c:v>
                </c:pt>
                <c:pt idx="109">
                  <c:v>1040.1347595512827</c:v>
                </c:pt>
                <c:pt idx="110">
                  <c:v>1028.7047072485213</c:v>
                </c:pt>
                <c:pt idx="111">
                  <c:v>1017.2746549457599</c:v>
                </c:pt>
                <c:pt idx="112">
                  <c:v>1005.8446026429987</c:v>
                </c:pt>
                <c:pt idx="113">
                  <c:v>994.41455034023727</c:v>
                </c:pt>
                <c:pt idx="114">
                  <c:v>982.98449803747599</c:v>
                </c:pt>
                <c:pt idx="115">
                  <c:v>971.55444573471459</c:v>
                </c:pt>
                <c:pt idx="116">
                  <c:v>960.12439343195331</c:v>
                </c:pt>
                <c:pt idx="117">
                  <c:v>948.69434112919191</c:v>
                </c:pt>
                <c:pt idx="118">
                  <c:v>937.26428882643052</c:v>
                </c:pt>
                <c:pt idx="119">
                  <c:v>925.83423652366923</c:v>
                </c:pt>
                <c:pt idx="120">
                  <c:v>914.40418422090784</c:v>
                </c:pt>
                <c:pt idx="121">
                  <c:v>902.97413191814655</c:v>
                </c:pt>
                <c:pt idx="122">
                  <c:v>891.54407961538516</c:v>
                </c:pt>
                <c:pt idx="123">
                  <c:v>880.11402731262388</c:v>
                </c:pt>
                <c:pt idx="124">
                  <c:v>868.68397500986248</c:v>
                </c:pt>
                <c:pt idx="125">
                  <c:v>857.25392270710108</c:v>
                </c:pt>
                <c:pt idx="126">
                  <c:v>845.8238704043398</c:v>
                </c:pt>
                <c:pt idx="127">
                  <c:v>834.3938181015784</c:v>
                </c:pt>
                <c:pt idx="128">
                  <c:v>822.96376579881712</c:v>
                </c:pt>
                <c:pt idx="129">
                  <c:v>811.53371349605573</c:v>
                </c:pt>
                <c:pt idx="130">
                  <c:v>800.10366119329433</c:v>
                </c:pt>
                <c:pt idx="131">
                  <c:v>788.67360889053305</c:v>
                </c:pt>
                <c:pt idx="132">
                  <c:v>777.24355658777165</c:v>
                </c:pt>
                <c:pt idx="133">
                  <c:v>765.81350428501037</c:v>
                </c:pt>
                <c:pt idx="134">
                  <c:v>754.38345198224897</c:v>
                </c:pt>
                <c:pt idx="135">
                  <c:v>742.95339967948769</c:v>
                </c:pt>
                <c:pt idx="136">
                  <c:v>731.52334737672629</c:v>
                </c:pt>
                <c:pt idx="137">
                  <c:v>720.0932950739649</c:v>
                </c:pt>
                <c:pt idx="138">
                  <c:v>708.66324277120361</c:v>
                </c:pt>
                <c:pt idx="139">
                  <c:v>697.23319046844222</c:v>
                </c:pt>
                <c:pt idx="140">
                  <c:v>685.80313816568093</c:v>
                </c:pt>
                <c:pt idx="141">
                  <c:v>674.37308586291954</c:v>
                </c:pt>
                <c:pt idx="142">
                  <c:v>662.94303356015826</c:v>
                </c:pt>
                <c:pt idx="143">
                  <c:v>651.51298125739686</c:v>
                </c:pt>
                <c:pt idx="144">
                  <c:v>640.08292895463546</c:v>
                </c:pt>
                <c:pt idx="145">
                  <c:v>628.65287665187418</c:v>
                </c:pt>
                <c:pt idx="146">
                  <c:v>617.22282434911278</c:v>
                </c:pt>
                <c:pt idx="147">
                  <c:v>605.7927720463515</c:v>
                </c:pt>
                <c:pt idx="148">
                  <c:v>594.36271974359011</c:v>
                </c:pt>
                <c:pt idx="149">
                  <c:v>582.93266744082871</c:v>
                </c:pt>
                <c:pt idx="150">
                  <c:v>571.50261513806743</c:v>
                </c:pt>
                <c:pt idx="151">
                  <c:v>560.07256283530603</c:v>
                </c:pt>
                <c:pt idx="152">
                  <c:v>548.64251053254475</c:v>
                </c:pt>
                <c:pt idx="153">
                  <c:v>537.21245822978335</c:v>
                </c:pt>
                <c:pt idx="154">
                  <c:v>525.78240592702207</c:v>
                </c:pt>
                <c:pt idx="155">
                  <c:v>514.35235362426067</c:v>
                </c:pt>
                <c:pt idx="156">
                  <c:v>502.92230132149933</c:v>
                </c:pt>
                <c:pt idx="157">
                  <c:v>491.49224901873799</c:v>
                </c:pt>
                <c:pt idx="158">
                  <c:v>480.06219671597665</c:v>
                </c:pt>
                <c:pt idx="159">
                  <c:v>468.63214441321526</c:v>
                </c:pt>
                <c:pt idx="160">
                  <c:v>457.20209211045392</c:v>
                </c:pt>
                <c:pt idx="161">
                  <c:v>445.77203980769258</c:v>
                </c:pt>
                <c:pt idx="162">
                  <c:v>434.34198750493124</c:v>
                </c:pt>
                <c:pt idx="163">
                  <c:v>422.9119352021699</c:v>
                </c:pt>
                <c:pt idx="164">
                  <c:v>411.48188289940856</c:v>
                </c:pt>
                <c:pt idx="165">
                  <c:v>400.05183059664716</c:v>
                </c:pt>
                <c:pt idx="166">
                  <c:v>388.62177829388582</c:v>
                </c:pt>
                <c:pt idx="167">
                  <c:v>377.19172599112449</c:v>
                </c:pt>
                <c:pt idx="168">
                  <c:v>365.76167368836315</c:v>
                </c:pt>
                <c:pt idx="169">
                  <c:v>354.33162138560181</c:v>
                </c:pt>
                <c:pt idx="170">
                  <c:v>342.90156908284047</c:v>
                </c:pt>
                <c:pt idx="171">
                  <c:v>331.47151678007913</c:v>
                </c:pt>
                <c:pt idx="172">
                  <c:v>320.04146447731773</c:v>
                </c:pt>
                <c:pt idx="173">
                  <c:v>308.61141217455639</c:v>
                </c:pt>
                <c:pt idx="174">
                  <c:v>297.18135987179505</c:v>
                </c:pt>
                <c:pt idx="175">
                  <c:v>285.75130756903371</c:v>
                </c:pt>
                <c:pt idx="176">
                  <c:v>274.32125526627237</c:v>
                </c:pt>
                <c:pt idx="177">
                  <c:v>262.89120296351103</c:v>
                </c:pt>
                <c:pt idx="178">
                  <c:v>251.46115066074967</c:v>
                </c:pt>
                <c:pt idx="179">
                  <c:v>240.03109835798833</c:v>
                </c:pt>
                <c:pt idx="180">
                  <c:v>228.60104605522696</c:v>
                </c:pt>
                <c:pt idx="181">
                  <c:v>217.17099375246562</c:v>
                </c:pt>
                <c:pt idx="182">
                  <c:v>205.74094144970428</c:v>
                </c:pt>
                <c:pt idx="183">
                  <c:v>194.31088914694291</c:v>
                </c:pt>
                <c:pt idx="184">
                  <c:v>182.88083684418157</c:v>
                </c:pt>
                <c:pt idx="185">
                  <c:v>171.45078454142023</c:v>
                </c:pt>
                <c:pt idx="186">
                  <c:v>160.02073223865887</c:v>
                </c:pt>
                <c:pt idx="187">
                  <c:v>148.59067993589753</c:v>
                </c:pt>
                <c:pt idx="188">
                  <c:v>137.16062763313619</c:v>
                </c:pt>
                <c:pt idx="189">
                  <c:v>125.73057533037483</c:v>
                </c:pt>
                <c:pt idx="190">
                  <c:v>114.30052302761348</c:v>
                </c:pt>
                <c:pt idx="191">
                  <c:v>102.87047072485214</c:v>
                </c:pt>
                <c:pt idx="192">
                  <c:v>91.440418422090787</c:v>
                </c:pt>
                <c:pt idx="193">
                  <c:v>80.010366119329433</c:v>
                </c:pt>
                <c:pt idx="194">
                  <c:v>68.580313816568093</c:v>
                </c:pt>
                <c:pt idx="195">
                  <c:v>57.15026151380674</c:v>
                </c:pt>
                <c:pt idx="196">
                  <c:v>45.720209211045393</c:v>
                </c:pt>
                <c:pt idx="197">
                  <c:v>34.290156908284047</c:v>
                </c:pt>
                <c:pt idx="198">
                  <c:v>22.860104605522697</c:v>
                </c:pt>
                <c:pt idx="199">
                  <c:v>11.430052302761348</c:v>
                </c:pt>
                <c:pt idx="200">
                  <c:v>0</c:v>
                </c:pt>
                <c:pt idx="201">
                  <c:v>-11.430052302761348</c:v>
                </c:pt>
                <c:pt idx="202">
                  <c:v>-22.860104605522697</c:v>
                </c:pt>
                <c:pt idx="203">
                  <c:v>-34.290156908284047</c:v>
                </c:pt>
                <c:pt idx="204">
                  <c:v>-45.720209211045393</c:v>
                </c:pt>
                <c:pt idx="205">
                  <c:v>-57.15026151380674</c:v>
                </c:pt>
                <c:pt idx="206">
                  <c:v>-68.580313816568093</c:v>
                </c:pt>
                <c:pt idx="207">
                  <c:v>-80.010366119329433</c:v>
                </c:pt>
                <c:pt idx="208">
                  <c:v>-91.440418422090787</c:v>
                </c:pt>
                <c:pt idx="209">
                  <c:v>-102.87047072485214</c:v>
                </c:pt>
                <c:pt idx="210">
                  <c:v>-114.30052302761348</c:v>
                </c:pt>
                <c:pt idx="211">
                  <c:v>-125.73057533037483</c:v>
                </c:pt>
                <c:pt idx="212">
                  <c:v>-137.16062763313619</c:v>
                </c:pt>
                <c:pt idx="213">
                  <c:v>-148.59067993589753</c:v>
                </c:pt>
                <c:pt idx="214">
                  <c:v>-160.02073223865887</c:v>
                </c:pt>
                <c:pt idx="215">
                  <c:v>-171.45078454142023</c:v>
                </c:pt>
                <c:pt idx="216">
                  <c:v>-182.88083684418157</c:v>
                </c:pt>
                <c:pt idx="217">
                  <c:v>-194.31088914694291</c:v>
                </c:pt>
                <c:pt idx="218">
                  <c:v>-205.74094144970428</c:v>
                </c:pt>
                <c:pt idx="219">
                  <c:v>-217.17099375246562</c:v>
                </c:pt>
                <c:pt idx="220">
                  <c:v>-228.60104605522696</c:v>
                </c:pt>
                <c:pt idx="221">
                  <c:v>-240.03109835798833</c:v>
                </c:pt>
                <c:pt idx="222">
                  <c:v>-251.46115066074967</c:v>
                </c:pt>
                <c:pt idx="223">
                  <c:v>-262.89120296351103</c:v>
                </c:pt>
                <c:pt idx="224">
                  <c:v>-274.32125526627237</c:v>
                </c:pt>
                <c:pt idx="225">
                  <c:v>-285.75130756903371</c:v>
                </c:pt>
                <c:pt idx="226">
                  <c:v>-297.18135987179505</c:v>
                </c:pt>
                <c:pt idx="227">
                  <c:v>-308.61141217455639</c:v>
                </c:pt>
                <c:pt idx="228">
                  <c:v>-320.04146447731773</c:v>
                </c:pt>
                <c:pt idx="229">
                  <c:v>-331.47151678007913</c:v>
                </c:pt>
                <c:pt idx="230">
                  <c:v>-342.90156908284047</c:v>
                </c:pt>
                <c:pt idx="231">
                  <c:v>-354.33162138560181</c:v>
                </c:pt>
                <c:pt idx="232">
                  <c:v>-365.76167368836315</c:v>
                </c:pt>
                <c:pt idx="233">
                  <c:v>-377.19172599112449</c:v>
                </c:pt>
                <c:pt idx="234">
                  <c:v>-388.62177829388582</c:v>
                </c:pt>
                <c:pt idx="235">
                  <c:v>-400.05183059664716</c:v>
                </c:pt>
                <c:pt idx="236">
                  <c:v>-411.48188289940856</c:v>
                </c:pt>
                <c:pt idx="237">
                  <c:v>-422.9119352021699</c:v>
                </c:pt>
                <c:pt idx="238">
                  <c:v>-434.34198750493124</c:v>
                </c:pt>
                <c:pt idx="239">
                  <c:v>-445.77203980769258</c:v>
                </c:pt>
                <c:pt idx="240">
                  <c:v>-457.20209211045392</c:v>
                </c:pt>
                <c:pt idx="241">
                  <c:v>-468.63214441321526</c:v>
                </c:pt>
                <c:pt idx="242">
                  <c:v>-480.06219671597665</c:v>
                </c:pt>
                <c:pt idx="243">
                  <c:v>-491.49224901873799</c:v>
                </c:pt>
                <c:pt idx="244">
                  <c:v>-502.92230132149933</c:v>
                </c:pt>
                <c:pt idx="245">
                  <c:v>-514.35235362426067</c:v>
                </c:pt>
                <c:pt idx="246">
                  <c:v>-525.78240592702207</c:v>
                </c:pt>
                <c:pt idx="247">
                  <c:v>-537.21245822978335</c:v>
                </c:pt>
                <c:pt idx="248">
                  <c:v>-548.64251053254475</c:v>
                </c:pt>
                <c:pt idx="249">
                  <c:v>-560.07256283530603</c:v>
                </c:pt>
                <c:pt idx="250">
                  <c:v>-571.50261513806743</c:v>
                </c:pt>
                <c:pt idx="251">
                  <c:v>-582.93266744082871</c:v>
                </c:pt>
                <c:pt idx="252">
                  <c:v>-594.36271974359011</c:v>
                </c:pt>
                <c:pt idx="253">
                  <c:v>-605.7927720463515</c:v>
                </c:pt>
                <c:pt idx="254">
                  <c:v>-617.22282434911278</c:v>
                </c:pt>
                <c:pt idx="255">
                  <c:v>-628.65287665187418</c:v>
                </c:pt>
                <c:pt idx="256">
                  <c:v>-640.08292895463546</c:v>
                </c:pt>
                <c:pt idx="257">
                  <c:v>-651.51298125739686</c:v>
                </c:pt>
                <c:pt idx="258">
                  <c:v>-662.94303356015826</c:v>
                </c:pt>
                <c:pt idx="259">
                  <c:v>-674.37308586291954</c:v>
                </c:pt>
                <c:pt idx="260">
                  <c:v>-685.80313816568093</c:v>
                </c:pt>
                <c:pt idx="261">
                  <c:v>-697.23319046844222</c:v>
                </c:pt>
                <c:pt idx="262">
                  <c:v>-708.66324277120361</c:v>
                </c:pt>
                <c:pt idx="263">
                  <c:v>-720.0932950739649</c:v>
                </c:pt>
                <c:pt idx="264">
                  <c:v>-731.52334737672629</c:v>
                </c:pt>
                <c:pt idx="265">
                  <c:v>-742.95339967948769</c:v>
                </c:pt>
                <c:pt idx="266">
                  <c:v>-754.38345198224897</c:v>
                </c:pt>
                <c:pt idx="267">
                  <c:v>-765.81350428501037</c:v>
                </c:pt>
                <c:pt idx="268">
                  <c:v>-777.24355658777165</c:v>
                </c:pt>
                <c:pt idx="269">
                  <c:v>-788.67360889053305</c:v>
                </c:pt>
                <c:pt idx="270">
                  <c:v>-800.10366119329433</c:v>
                </c:pt>
                <c:pt idx="271">
                  <c:v>-811.53371349605573</c:v>
                </c:pt>
                <c:pt idx="272">
                  <c:v>-822.96376579881712</c:v>
                </c:pt>
                <c:pt idx="273">
                  <c:v>-834.3938181015784</c:v>
                </c:pt>
                <c:pt idx="274">
                  <c:v>-845.8238704043398</c:v>
                </c:pt>
                <c:pt idx="275">
                  <c:v>-857.25392270710108</c:v>
                </c:pt>
                <c:pt idx="276">
                  <c:v>-868.68397500986248</c:v>
                </c:pt>
                <c:pt idx="277">
                  <c:v>-880.11402731262388</c:v>
                </c:pt>
                <c:pt idx="278">
                  <c:v>-891.54407961538516</c:v>
                </c:pt>
                <c:pt idx="279">
                  <c:v>-902.97413191814655</c:v>
                </c:pt>
                <c:pt idx="280">
                  <c:v>-914.40418422090784</c:v>
                </c:pt>
                <c:pt idx="281">
                  <c:v>-925.83423652366923</c:v>
                </c:pt>
                <c:pt idx="282">
                  <c:v>-937.26428882643052</c:v>
                </c:pt>
                <c:pt idx="283">
                  <c:v>-948.69434112919191</c:v>
                </c:pt>
                <c:pt idx="284">
                  <c:v>-960.12439343195331</c:v>
                </c:pt>
                <c:pt idx="285">
                  <c:v>-971.55444573471459</c:v>
                </c:pt>
                <c:pt idx="286">
                  <c:v>-982.98449803747599</c:v>
                </c:pt>
                <c:pt idx="287">
                  <c:v>-994.41455034023727</c:v>
                </c:pt>
                <c:pt idx="288">
                  <c:v>-1005.8446026429987</c:v>
                </c:pt>
                <c:pt idx="289">
                  <c:v>-1017.2746549457599</c:v>
                </c:pt>
                <c:pt idx="290">
                  <c:v>-1028.7047072485213</c:v>
                </c:pt>
                <c:pt idx="291">
                  <c:v>-1040.1347595512827</c:v>
                </c:pt>
                <c:pt idx="292">
                  <c:v>-1051.5648118540441</c:v>
                </c:pt>
                <c:pt idx="293">
                  <c:v>-1062.9948641568053</c:v>
                </c:pt>
                <c:pt idx="294">
                  <c:v>-1074.4249164595667</c:v>
                </c:pt>
                <c:pt idx="295">
                  <c:v>-1085.8549687623281</c:v>
                </c:pt>
                <c:pt idx="296">
                  <c:v>-1097.2850210650895</c:v>
                </c:pt>
                <c:pt idx="297">
                  <c:v>-1108.7150733678509</c:v>
                </c:pt>
                <c:pt idx="298">
                  <c:v>-1120.1451256706121</c:v>
                </c:pt>
                <c:pt idx="299">
                  <c:v>-1131.5751779733735</c:v>
                </c:pt>
                <c:pt idx="300">
                  <c:v>-1143.0052302761349</c:v>
                </c:pt>
                <c:pt idx="301">
                  <c:v>-1154.4352825788962</c:v>
                </c:pt>
                <c:pt idx="302">
                  <c:v>-1165.8653348816574</c:v>
                </c:pt>
                <c:pt idx="303">
                  <c:v>-1177.2953871844188</c:v>
                </c:pt>
                <c:pt idx="304">
                  <c:v>-1188.7254394871802</c:v>
                </c:pt>
                <c:pt idx="305">
                  <c:v>-1200.1554917899416</c:v>
                </c:pt>
                <c:pt idx="306">
                  <c:v>-1211.585544092703</c:v>
                </c:pt>
                <c:pt idx="307">
                  <c:v>-1223.0155963954642</c:v>
                </c:pt>
                <c:pt idx="308">
                  <c:v>-1234.4456486982256</c:v>
                </c:pt>
                <c:pt idx="309">
                  <c:v>-1245.875701000987</c:v>
                </c:pt>
                <c:pt idx="310">
                  <c:v>-1257.3057533037484</c:v>
                </c:pt>
                <c:pt idx="311">
                  <c:v>-1268.7358056065098</c:v>
                </c:pt>
                <c:pt idx="312">
                  <c:v>-1280.1658579092709</c:v>
                </c:pt>
                <c:pt idx="313">
                  <c:v>-1291.5959102120323</c:v>
                </c:pt>
                <c:pt idx="314">
                  <c:v>-1303.0259625147937</c:v>
                </c:pt>
                <c:pt idx="315">
                  <c:v>-1314.4560148175551</c:v>
                </c:pt>
                <c:pt idx="316">
                  <c:v>-1325.8860671203165</c:v>
                </c:pt>
                <c:pt idx="317">
                  <c:v>-1337.3161194230777</c:v>
                </c:pt>
                <c:pt idx="318">
                  <c:v>-1348.7461717258391</c:v>
                </c:pt>
                <c:pt idx="319">
                  <c:v>-1360.1762240286005</c:v>
                </c:pt>
                <c:pt idx="320">
                  <c:v>-1371.6062763313619</c:v>
                </c:pt>
                <c:pt idx="321">
                  <c:v>-1383.036328634123</c:v>
                </c:pt>
                <c:pt idx="322">
                  <c:v>-1394.4663809368844</c:v>
                </c:pt>
                <c:pt idx="323">
                  <c:v>-1405.8964332396458</c:v>
                </c:pt>
                <c:pt idx="324">
                  <c:v>-1417.3264855424072</c:v>
                </c:pt>
                <c:pt idx="325">
                  <c:v>-1428.7565378451686</c:v>
                </c:pt>
                <c:pt idx="326">
                  <c:v>-1440.1865901479298</c:v>
                </c:pt>
                <c:pt idx="327">
                  <c:v>-1451.6166424506912</c:v>
                </c:pt>
                <c:pt idx="328">
                  <c:v>-1463.0466947534526</c:v>
                </c:pt>
                <c:pt idx="329">
                  <c:v>-1474.476747056214</c:v>
                </c:pt>
                <c:pt idx="330">
                  <c:v>-1485.9067993589754</c:v>
                </c:pt>
                <c:pt idx="331">
                  <c:v>-1497.3368516617365</c:v>
                </c:pt>
                <c:pt idx="332">
                  <c:v>-1508.7669039644979</c:v>
                </c:pt>
                <c:pt idx="333">
                  <c:v>-1520.1969562672593</c:v>
                </c:pt>
                <c:pt idx="334">
                  <c:v>-1531.6270085700207</c:v>
                </c:pt>
                <c:pt idx="335">
                  <c:v>-1543.0570608727821</c:v>
                </c:pt>
                <c:pt idx="336">
                  <c:v>-1554.4871131755433</c:v>
                </c:pt>
                <c:pt idx="337">
                  <c:v>-1565.9171654783047</c:v>
                </c:pt>
                <c:pt idx="338">
                  <c:v>-1577.3472177810661</c:v>
                </c:pt>
                <c:pt idx="339">
                  <c:v>-1588.7772700838275</c:v>
                </c:pt>
                <c:pt idx="340">
                  <c:v>-1600.2073223865887</c:v>
                </c:pt>
                <c:pt idx="341">
                  <c:v>-1611.6373746893501</c:v>
                </c:pt>
                <c:pt idx="342">
                  <c:v>-1623.0674269921115</c:v>
                </c:pt>
                <c:pt idx="343">
                  <c:v>-1634.4974792948728</c:v>
                </c:pt>
                <c:pt idx="344">
                  <c:v>-1645.9275315976342</c:v>
                </c:pt>
                <c:pt idx="345">
                  <c:v>-1657.3575839003954</c:v>
                </c:pt>
                <c:pt idx="346">
                  <c:v>-1668.7876362031568</c:v>
                </c:pt>
                <c:pt idx="347">
                  <c:v>-1680.2176885059182</c:v>
                </c:pt>
                <c:pt idx="348">
                  <c:v>-1691.6477408086796</c:v>
                </c:pt>
                <c:pt idx="349">
                  <c:v>-1703.077793111441</c:v>
                </c:pt>
                <c:pt idx="350">
                  <c:v>-1714.5078454142022</c:v>
                </c:pt>
                <c:pt idx="351">
                  <c:v>-1725.9378977169636</c:v>
                </c:pt>
                <c:pt idx="352">
                  <c:v>-1737.367950019725</c:v>
                </c:pt>
                <c:pt idx="353">
                  <c:v>-1748.7980023224864</c:v>
                </c:pt>
                <c:pt idx="354">
                  <c:v>-1760.2280546252478</c:v>
                </c:pt>
                <c:pt idx="355">
                  <c:v>-1771.6581069280089</c:v>
                </c:pt>
                <c:pt idx="356">
                  <c:v>-1783.0881592307703</c:v>
                </c:pt>
                <c:pt idx="357">
                  <c:v>-1794.5182115335317</c:v>
                </c:pt>
                <c:pt idx="358">
                  <c:v>-1805.9482638362931</c:v>
                </c:pt>
                <c:pt idx="359">
                  <c:v>-1817.3783161390543</c:v>
                </c:pt>
                <c:pt idx="360">
                  <c:v>-1828.8083684418157</c:v>
                </c:pt>
                <c:pt idx="361">
                  <c:v>-1840.2384207445771</c:v>
                </c:pt>
                <c:pt idx="362">
                  <c:v>-1851.6684730473385</c:v>
                </c:pt>
                <c:pt idx="363">
                  <c:v>-1863.0985253500999</c:v>
                </c:pt>
                <c:pt idx="364">
                  <c:v>-1874.528577652861</c:v>
                </c:pt>
                <c:pt idx="365">
                  <c:v>-1885.9586299556224</c:v>
                </c:pt>
                <c:pt idx="366">
                  <c:v>-1897.3886822583838</c:v>
                </c:pt>
                <c:pt idx="367">
                  <c:v>-1908.8187345611452</c:v>
                </c:pt>
                <c:pt idx="368">
                  <c:v>-1920.2487868639066</c:v>
                </c:pt>
                <c:pt idx="369">
                  <c:v>-1931.6788391666678</c:v>
                </c:pt>
                <c:pt idx="370">
                  <c:v>-1943.1088914694292</c:v>
                </c:pt>
                <c:pt idx="371">
                  <c:v>-1954.5389437721906</c:v>
                </c:pt>
                <c:pt idx="372">
                  <c:v>-1965.968996074952</c:v>
                </c:pt>
                <c:pt idx="373">
                  <c:v>-1977.3990483777134</c:v>
                </c:pt>
                <c:pt idx="374">
                  <c:v>-1988.8291006804745</c:v>
                </c:pt>
                <c:pt idx="375">
                  <c:v>-2000.2591529832359</c:v>
                </c:pt>
                <c:pt idx="376">
                  <c:v>-2011.6892052859973</c:v>
                </c:pt>
                <c:pt idx="377">
                  <c:v>-2023.1192575887587</c:v>
                </c:pt>
                <c:pt idx="378">
                  <c:v>-2034.5493098915199</c:v>
                </c:pt>
                <c:pt idx="379">
                  <c:v>-2045.9793621942813</c:v>
                </c:pt>
                <c:pt idx="380">
                  <c:v>-2057.4094144970427</c:v>
                </c:pt>
                <c:pt idx="381">
                  <c:v>-2068.8394667998041</c:v>
                </c:pt>
                <c:pt idx="382">
                  <c:v>-2080.2695191025655</c:v>
                </c:pt>
                <c:pt idx="383">
                  <c:v>-2091.6995714053269</c:v>
                </c:pt>
                <c:pt idx="384">
                  <c:v>-2103.1296237080883</c:v>
                </c:pt>
                <c:pt idx="385">
                  <c:v>-2114.5596760108492</c:v>
                </c:pt>
                <c:pt idx="386">
                  <c:v>-2125.9897283136106</c:v>
                </c:pt>
                <c:pt idx="387">
                  <c:v>-2137.419780616372</c:v>
                </c:pt>
                <c:pt idx="388">
                  <c:v>-2148.8498329191334</c:v>
                </c:pt>
                <c:pt idx="389">
                  <c:v>-2160.2798852218948</c:v>
                </c:pt>
                <c:pt idx="390">
                  <c:v>-2171.7099375246562</c:v>
                </c:pt>
                <c:pt idx="391">
                  <c:v>-2183.1399898274176</c:v>
                </c:pt>
                <c:pt idx="392">
                  <c:v>-2194.570042130179</c:v>
                </c:pt>
                <c:pt idx="393">
                  <c:v>-2206.0000944329404</c:v>
                </c:pt>
                <c:pt idx="394">
                  <c:v>-2217.4301467357018</c:v>
                </c:pt>
                <c:pt idx="395">
                  <c:v>-2228.8601990384627</c:v>
                </c:pt>
                <c:pt idx="396">
                  <c:v>-2240.2902513412241</c:v>
                </c:pt>
                <c:pt idx="397">
                  <c:v>-2251.7203036439855</c:v>
                </c:pt>
                <c:pt idx="398">
                  <c:v>-2263.1503559467469</c:v>
                </c:pt>
                <c:pt idx="399">
                  <c:v>-2274.5804082495083</c:v>
                </c:pt>
                <c:pt idx="400">
                  <c:v>-2286.0104605522697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B8-4229-A433-0656DC69ADE8}"/>
            </c:ext>
          </c:extLst>
        </c:ser>
        <c:ser>
          <c:idx val="4"/>
          <c:order val="4"/>
          <c:tx>
            <c:v>Flow 1 projection</c:v>
          </c:tx>
          <c:spPr>
            <a:ln w="34925">
              <a:solidFill>
                <a:schemeClr val="bg1">
                  <a:lumMod val="9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star"/>
            <c:size val="2"/>
            <c:spPr>
              <a:solidFill>
                <a:schemeClr val="accent6">
                  <a:lumMod val="75000"/>
                  <a:alpha val="0"/>
                </a:schemeClr>
              </a:solidFill>
              <a:ln>
                <a:solidFill>
                  <a:schemeClr val="accent6">
                    <a:shade val="76000"/>
                    <a:shade val="95000"/>
                    <a:satMod val="105000"/>
                    <a:alpha val="34000"/>
                  </a:schemeClr>
                </a:solidFill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45"/>
            <c:dispRSqr val="0"/>
            <c:dispEq val="0"/>
          </c:trendline>
          <c:xVal>
            <c:numRef>
              <c:f>'θ ϵ (0,90)'!$CD$25:$CD$186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(0,90)'!$CC$25:$CC$186</c:f>
              <c:numCache>
                <c:formatCode>General</c:formatCode>
                <c:ptCount val="162"/>
                <c:pt idx="0">
                  <c:v>7.6713994792877571</c:v>
                </c:pt>
                <c:pt idx="1">
                  <c:v>6.3443546576673526</c:v>
                </c:pt>
                <c:pt idx="2">
                  <c:v>5.0173098360469339</c:v>
                </c:pt>
                <c:pt idx="3">
                  <c:v>3.6902650144265294</c:v>
                </c:pt>
                <c:pt idx="4">
                  <c:v>2.3632201928061107</c:v>
                </c:pt>
                <c:pt idx="5">
                  <c:v>1.0361753711857062</c:v>
                </c:pt>
                <c:pt idx="6">
                  <c:v>-0.29086945043469825</c:v>
                </c:pt>
                <c:pt idx="7">
                  <c:v>-1.617914272055117</c:v>
                </c:pt>
                <c:pt idx="8">
                  <c:v>-2.9449590936755214</c:v>
                </c:pt>
                <c:pt idx="9">
                  <c:v>-4.2720039152959259</c:v>
                </c:pt>
                <c:pt idx="10">
                  <c:v>-5.5990487369163446</c:v>
                </c:pt>
                <c:pt idx="11">
                  <c:v>-6.9260935585367491</c:v>
                </c:pt>
                <c:pt idx="12">
                  <c:v>-8.2531383801571678</c:v>
                </c:pt>
                <c:pt idx="13">
                  <c:v>-9.5801832017775723</c:v>
                </c:pt>
                <c:pt idx="14">
                  <c:v>-10.907228023397977</c:v>
                </c:pt>
                <c:pt idx="15">
                  <c:v>-12.234272845018396</c:v>
                </c:pt>
                <c:pt idx="16">
                  <c:v>-13.5613176666388</c:v>
                </c:pt>
                <c:pt idx="17">
                  <c:v>-14.888362488259204</c:v>
                </c:pt>
                <c:pt idx="18">
                  <c:v>-16.215407309879623</c:v>
                </c:pt>
                <c:pt idx="19">
                  <c:v>-17.542452131500028</c:v>
                </c:pt>
                <c:pt idx="20">
                  <c:v>-18.869496953120446</c:v>
                </c:pt>
                <c:pt idx="21">
                  <c:v>-20.196541774740851</c:v>
                </c:pt>
                <c:pt idx="22">
                  <c:v>-21.523586596361255</c:v>
                </c:pt>
                <c:pt idx="23">
                  <c:v>-22.850631417981674</c:v>
                </c:pt>
                <c:pt idx="24">
                  <c:v>-24.177676239602079</c:v>
                </c:pt>
                <c:pt idx="25">
                  <c:v>-25.504721061222483</c:v>
                </c:pt>
                <c:pt idx="26">
                  <c:v>-26.831765882842902</c:v>
                </c:pt>
                <c:pt idx="27">
                  <c:v>-28.158810704463306</c:v>
                </c:pt>
                <c:pt idx="28">
                  <c:v>-29.485855526083725</c:v>
                </c:pt>
                <c:pt idx="29">
                  <c:v>-30.812900347704129</c:v>
                </c:pt>
                <c:pt idx="30">
                  <c:v>-32.139945169324534</c:v>
                </c:pt>
                <c:pt idx="31">
                  <c:v>-33.466989990944953</c:v>
                </c:pt>
                <c:pt idx="32">
                  <c:v>-34.794034812565357</c:v>
                </c:pt>
                <c:pt idx="33">
                  <c:v>-36.121079634185762</c:v>
                </c:pt>
                <c:pt idx="34">
                  <c:v>-37.44812445580618</c:v>
                </c:pt>
                <c:pt idx="35">
                  <c:v>-38.775169277426585</c:v>
                </c:pt>
                <c:pt idx="36">
                  <c:v>-40.102214099047004</c:v>
                </c:pt>
                <c:pt idx="37">
                  <c:v>-41.429258920667408</c:v>
                </c:pt>
                <c:pt idx="38">
                  <c:v>-42.756303742287812</c:v>
                </c:pt>
                <c:pt idx="39">
                  <c:v>-44.083348563908231</c:v>
                </c:pt>
                <c:pt idx="40">
                  <c:v>-45.410393385528636</c:v>
                </c:pt>
                <c:pt idx="41">
                  <c:v>-46.737438207149047</c:v>
                </c:pt>
                <c:pt idx="42">
                  <c:v>-48.064483028769459</c:v>
                </c:pt>
                <c:pt idx="43">
                  <c:v>-49.391527850389863</c:v>
                </c:pt>
                <c:pt idx="44">
                  <c:v>-50.718572672010275</c:v>
                </c:pt>
                <c:pt idx="45">
                  <c:v>-52.045617493630687</c:v>
                </c:pt>
                <c:pt idx="46">
                  <c:v>-53.372662315251098</c:v>
                </c:pt>
                <c:pt idx="47">
                  <c:v>-54.699707136871503</c:v>
                </c:pt>
                <c:pt idx="48">
                  <c:v>-56.026751958491914</c:v>
                </c:pt>
                <c:pt idx="49">
                  <c:v>-57.353796780112326</c:v>
                </c:pt>
                <c:pt idx="50">
                  <c:v>-58.680841601732737</c:v>
                </c:pt>
                <c:pt idx="51">
                  <c:v>-60.007886423353142</c:v>
                </c:pt>
                <c:pt idx="52">
                  <c:v>-61.334931244973554</c:v>
                </c:pt>
                <c:pt idx="53">
                  <c:v>-62.661976066593965</c:v>
                </c:pt>
                <c:pt idx="54">
                  <c:v>-63.989020888214377</c:v>
                </c:pt>
                <c:pt idx="55">
                  <c:v>-65.316065709834788</c:v>
                </c:pt>
                <c:pt idx="56">
                  <c:v>-66.643110531455193</c:v>
                </c:pt>
                <c:pt idx="57">
                  <c:v>-67.970155353075597</c:v>
                </c:pt>
                <c:pt idx="58">
                  <c:v>-69.297200174696016</c:v>
                </c:pt>
                <c:pt idx="59">
                  <c:v>-70.62424499631642</c:v>
                </c:pt>
                <c:pt idx="60">
                  <c:v>-71.951289817936839</c:v>
                </c:pt>
                <c:pt idx="61">
                  <c:v>-73.278334639557244</c:v>
                </c:pt>
                <c:pt idx="62">
                  <c:v>-74.605379461177648</c:v>
                </c:pt>
                <c:pt idx="63">
                  <c:v>-75.932424282798053</c:v>
                </c:pt>
                <c:pt idx="64">
                  <c:v>-77.259469104418471</c:v>
                </c:pt>
                <c:pt idx="65">
                  <c:v>-78.58651392603889</c:v>
                </c:pt>
                <c:pt idx="66">
                  <c:v>-79.913558747659295</c:v>
                </c:pt>
                <c:pt idx="67">
                  <c:v>-81.240603569279699</c:v>
                </c:pt>
                <c:pt idx="68">
                  <c:v>-82.567648390900104</c:v>
                </c:pt>
                <c:pt idx="69">
                  <c:v>-83.894693212520522</c:v>
                </c:pt>
                <c:pt idx="70">
                  <c:v>-85.221738034140927</c:v>
                </c:pt>
                <c:pt idx="71">
                  <c:v>-86.548782855761345</c:v>
                </c:pt>
                <c:pt idx="72">
                  <c:v>-87.87582767738175</c:v>
                </c:pt>
                <c:pt idx="73">
                  <c:v>-89.202872499002154</c:v>
                </c:pt>
                <c:pt idx="74">
                  <c:v>-90.529917320622573</c:v>
                </c:pt>
                <c:pt idx="75">
                  <c:v>-91.856962142242978</c:v>
                </c:pt>
                <c:pt idx="76">
                  <c:v>-93.184006963863396</c:v>
                </c:pt>
                <c:pt idx="77">
                  <c:v>-94.511051785483801</c:v>
                </c:pt>
                <c:pt idx="78">
                  <c:v>-95.838096607104205</c:v>
                </c:pt>
                <c:pt idx="79">
                  <c:v>-97.165141428724624</c:v>
                </c:pt>
                <c:pt idx="80">
                  <c:v>-98.492186250345028</c:v>
                </c:pt>
                <c:pt idx="81">
                  <c:v>-99.819231071965433</c:v>
                </c:pt>
                <c:pt idx="82">
                  <c:v>-101.14627589358585</c:v>
                </c:pt>
                <c:pt idx="83">
                  <c:v>-102.47332071520626</c:v>
                </c:pt>
                <c:pt idx="84">
                  <c:v>-103.80036553682667</c:v>
                </c:pt>
                <c:pt idx="85">
                  <c:v>-105.12741035844708</c:v>
                </c:pt>
                <c:pt idx="86">
                  <c:v>-106.45445518006748</c:v>
                </c:pt>
                <c:pt idx="87">
                  <c:v>-107.7815000016879</c:v>
                </c:pt>
                <c:pt idx="88">
                  <c:v>-109.10854482330831</c:v>
                </c:pt>
                <c:pt idx="89">
                  <c:v>-110.43558964492871</c:v>
                </c:pt>
                <c:pt idx="90">
                  <c:v>-111.76263446654913</c:v>
                </c:pt>
                <c:pt idx="91">
                  <c:v>-113.08967928816953</c:v>
                </c:pt>
                <c:pt idx="92">
                  <c:v>-114.41672410978995</c:v>
                </c:pt>
                <c:pt idx="93">
                  <c:v>-115.74376893141036</c:v>
                </c:pt>
                <c:pt idx="94">
                  <c:v>-117.07081375303076</c:v>
                </c:pt>
                <c:pt idx="95">
                  <c:v>-118.39785857465118</c:v>
                </c:pt>
                <c:pt idx="96">
                  <c:v>-119.72490339627159</c:v>
                </c:pt>
                <c:pt idx="97">
                  <c:v>-121.05194821789199</c:v>
                </c:pt>
                <c:pt idx="98">
                  <c:v>-122.37899303951241</c:v>
                </c:pt>
                <c:pt idx="99">
                  <c:v>-123.70603786113281</c:v>
                </c:pt>
                <c:pt idx="100">
                  <c:v>-125.03308268275322</c:v>
                </c:pt>
                <c:pt idx="101">
                  <c:v>-126.36012750437364</c:v>
                </c:pt>
                <c:pt idx="102">
                  <c:v>-127.68717232599404</c:v>
                </c:pt>
                <c:pt idx="103">
                  <c:v>-129.01421714761446</c:v>
                </c:pt>
                <c:pt idx="104">
                  <c:v>-130.34126196923486</c:v>
                </c:pt>
                <c:pt idx="105">
                  <c:v>-131.66830679085527</c:v>
                </c:pt>
                <c:pt idx="106">
                  <c:v>-132.99535161247567</c:v>
                </c:pt>
                <c:pt idx="107">
                  <c:v>-134.32239643409611</c:v>
                </c:pt>
                <c:pt idx="108">
                  <c:v>-135.64944125571651</c:v>
                </c:pt>
                <c:pt idx="109">
                  <c:v>-136.97648607733692</c:v>
                </c:pt>
                <c:pt idx="110">
                  <c:v>-138.30353089895732</c:v>
                </c:pt>
                <c:pt idx="111">
                  <c:v>-139.63057572057772</c:v>
                </c:pt>
                <c:pt idx="112">
                  <c:v>-140.95762054219813</c:v>
                </c:pt>
                <c:pt idx="113">
                  <c:v>-142.28466536381856</c:v>
                </c:pt>
                <c:pt idx="114">
                  <c:v>-143.61171018543897</c:v>
                </c:pt>
                <c:pt idx="115">
                  <c:v>-144.93875500705937</c:v>
                </c:pt>
                <c:pt idx="116">
                  <c:v>-146.26579982867977</c:v>
                </c:pt>
                <c:pt idx="117">
                  <c:v>-147.59284465030021</c:v>
                </c:pt>
                <c:pt idx="118">
                  <c:v>-148.91988947192061</c:v>
                </c:pt>
                <c:pt idx="119">
                  <c:v>-150.24693429354102</c:v>
                </c:pt>
                <c:pt idx="120">
                  <c:v>-151.57397911516142</c:v>
                </c:pt>
                <c:pt idx="121">
                  <c:v>-152.90102393678183</c:v>
                </c:pt>
                <c:pt idx="122">
                  <c:v>-154.22806875840223</c:v>
                </c:pt>
                <c:pt idx="123">
                  <c:v>-155.55511358002263</c:v>
                </c:pt>
                <c:pt idx="124">
                  <c:v>-156.88215840164307</c:v>
                </c:pt>
                <c:pt idx="125">
                  <c:v>-158.20920322326347</c:v>
                </c:pt>
                <c:pt idx="126">
                  <c:v>-159.53624804488388</c:v>
                </c:pt>
                <c:pt idx="127">
                  <c:v>-160.86329286650428</c:v>
                </c:pt>
                <c:pt idx="128">
                  <c:v>-162.19033768812471</c:v>
                </c:pt>
                <c:pt idx="129">
                  <c:v>-163.51738250974512</c:v>
                </c:pt>
                <c:pt idx="130">
                  <c:v>-164.84442733136552</c:v>
                </c:pt>
                <c:pt idx="131">
                  <c:v>-166.17147215298593</c:v>
                </c:pt>
                <c:pt idx="132">
                  <c:v>-167.49851697460633</c:v>
                </c:pt>
                <c:pt idx="133">
                  <c:v>-168.82556179622674</c:v>
                </c:pt>
                <c:pt idx="134">
                  <c:v>-170.15260661784717</c:v>
                </c:pt>
                <c:pt idx="135">
                  <c:v>-171.47965143946757</c:v>
                </c:pt>
                <c:pt idx="136">
                  <c:v>-172.80669626108798</c:v>
                </c:pt>
                <c:pt idx="137">
                  <c:v>-174.13374108270838</c:v>
                </c:pt>
                <c:pt idx="138">
                  <c:v>-175.46078590432882</c:v>
                </c:pt>
                <c:pt idx="139">
                  <c:v>-176.78783072594922</c:v>
                </c:pt>
                <c:pt idx="140">
                  <c:v>-178.11487554756962</c:v>
                </c:pt>
                <c:pt idx="141">
                  <c:v>-179.44192036919003</c:v>
                </c:pt>
                <c:pt idx="142">
                  <c:v>-180.76896519081043</c:v>
                </c:pt>
                <c:pt idx="143">
                  <c:v>-182.09601001243084</c:v>
                </c:pt>
                <c:pt idx="144">
                  <c:v>-183.42305483405124</c:v>
                </c:pt>
                <c:pt idx="145">
                  <c:v>-184.75009965567165</c:v>
                </c:pt>
                <c:pt idx="146">
                  <c:v>-186.07714447729208</c:v>
                </c:pt>
                <c:pt idx="147">
                  <c:v>-187.40418929891248</c:v>
                </c:pt>
                <c:pt idx="148">
                  <c:v>-188.73123412053292</c:v>
                </c:pt>
                <c:pt idx="149">
                  <c:v>-190.05827894215332</c:v>
                </c:pt>
                <c:pt idx="150">
                  <c:v>-191.38532376377373</c:v>
                </c:pt>
                <c:pt idx="151">
                  <c:v>-192.71236858539413</c:v>
                </c:pt>
                <c:pt idx="152">
                  <c:v>-194.03941340701454</c:v>
                </c:pt>
                <c:pt idx="153">
                  <c:v>-195.36645822863494</c:v>
                </c:pt>
                <c:pt idx="154">
                  <c:v>-196.69350305025534</c:v>
                </c:pt>
                <c:pt idx="155">
                  <c:v>-198.02054787187575</c:v>
                </c:pt>
                <c:pt idx="156">
                  <c:v>-199.34759269349618</c:v>
                </c:pt>
                <c:pt idx="157">
                  <c:v>-200.67463751511659</c:v>
                </c:pt>
                <c:pt idx="158">
                  <c:v>-202.00168233673699</c:v>
                </c:pt>
                <c:pt idx="159">
                  <c:v>-203.32872715835742</c:v>
                </c:pt>
                <c:pt idx="160">
                  <c:v>-204.65577197997783</c:v>
                </c:pt>
                <c:pt idx="161">
                  <c:v>-205.98281680159823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B8-4229-A433-0656DC69ADE8}"/>
            </c:ext>
          </c:extLst>
        </c:ser>
        <c:ser>
          <c:idx val="5"/>
          <c:order val="5"/>
          <c:tx>
            <c:v>Flow 2 projection</c:v>
          </c:tx>
          <c:spPr>
            <a:ln w="12700">
              <a:solidFill>
                <a:schemeClr val="bg1">
                  <a:lumMod val="8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circle"/>
            <c:size val="2"/>
            <c:spPr>
              <a:solidFill>
                <a:srgbClr val="7030A0">
                  <a:alpha val="0"/>
                </a:srgbClr>
              </a:solidFill>
              <a:ln>
                <a:solidFill>
                  <a:schemeClr val="accent6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trendline>
            <c:spPr>
              <a:ln w="31750">
                <a:solidFill>
                  <a:srgbClr val="7030A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backward val="280"/>
            <c:dispRSqr val="0"/>
            <c:dispEq val="0"/>
          </c:trendline>
          <c:xVal>
            <c:numRef>
              <c:f>'θ ϵ (0,90)'!$CI$25:$CI$186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(0,90)'!$CH$25:$CH$186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6.7388843931500872</c:v>
                </c:pt>
                <c:pt idx="2">
                  <c:v>5.8063693070124174</c:v>
                </c:pt>
                <c:pt idx="3">
                  <c:v>4.8738542208747617</c:v>
                </c:pt>
                <c:pt idx="4">
                  <c:v>3.9413391347371061</c:v>
                </c:pt>
                <c:pt idx="5">
                  <c:v>3.0088240485994362</c:v>
                </c:pt>
                <c:pt idx="6">
                  <c:v>2.0763089624617805</c:v>
                </c:pt>
                <c:pt idx="7">
                  <c:v>1.1437938763241107</c:v>
                </c:pt>
                <c:pt idx="8">
                  <c:v>0.21127879018645501</c:v>
                </c:pt>
                <c:pt idx="9">
                  <c:v>-0.72123629595120065</c:v>
                </c:pt>
                <c:pt idx="10">
                  <c:v>-1.6537513820888705</c:v>
                </c:pt>
                <c:pt idx="11">
                  <c:v>-2.5862664682265262</c:v>
                </c:pt>
                <c:pt idx="12">
                  <c:v>-3.518781554364196</c:v>
                </c:pt>
                <c:pt idx="13">
                  <c:v>-4.4512966405018517</c:v>
                </c:pt>
                <c:pt idx="14">
                  <c:v>-5.3838117266395216</c:v>
                </c:pt>
                <c:pt idx="15">
                  <c:v>-6.3163268127771772</c:v>
                </c:pt>
                <c:pt idx="16">
                  <c:v>-7.2488418989148329</c:v>
                </c:pt>
                <c:pt idx="17">
                  <c:v>-8.1813569850525028</c:v>
                </c:pt>
                <c:pt idx="18">
                  <c:v>-9.1138720711901584</c:v>
                </c:pt>
                <c:pt idx="19">
                  <c:v>-10.046387157327828</c:v>
                </c:pt>
                <c:pt idx="20">
                  <c:v>-10.978902243465484</c:v>
                </c:pt>
                <c:pt idx="21">
                  <c:v>-11.91141732960314</c:v>
                </c:pt>
                <c:pt idx="22">
                  <c:v>-12.843932415740809</c:v>
                </c:pt>
                <c:pt idx="23">
                  <c:v>-13.776447501878465</c:v>
                </c:pt>
                <c:pt idx="24">
                  <c:v>-14.708962588016135</c:v>
                </c:pt>
                <c:pt idx="25">
                  <c:v>-15.641477674153791</c:v>
                </c:pt>
                <c:pt idx="26">
                  <c:v>-16.573992760291446</c:v>
                </c:pt>
                <c:pt idx="27">
                  <c:v>-17.506507846429116</c:v>
                </c:pt>
                <c:pt idx="28">
                  <c:v>-18.439022932566772</c:v>
                </c:pt>
                <c:pt idx="29">
                  <c:v>-19.371538018704442</c:v>
                </c:pt>
                <c:pt idx="30">
                  <c:v>-20.304053104842097</c:v>
                </c:pt>
                <c:pt idx="31">
                  <c:v>-21.236568190979767</c:v>
                </c:pt>
                <c:pt idx="32">
                  <c:v>-22.169083277117423</c:v>
                </c:pt>
                <c:pt idx="33">
                  <c:v>-23.101598363255079</c:v>
                </c:pt>
                <c:pt idx="34">
                  <c:v>-24.034113449392748</c:v>
                </c:pt>
                <c:pt idx="35">
                  <c:v>-24.966628535530404</c:v>
                </c:pt>
                <c:pt idx="36">
                  <c:v>-25.899143621668074</c:v>
                </c:pt>
                <c:pt idx="37">
                  <c:v>-26.83165870780573</c:v>
                </c:pt>
                <c:pt idx="38">
                  <c:v>-27.764173793943385</c:v>
                </c:pt>
                <c:pt idx="39">
                  <c:v>-28.696688880081055</c:v>
                </c:pt>
                <c:pt idx="40">
                  <c:v>-29.629203966218711</c:v>
                </c:pt>
                <c:pt idx="41">
                  <c:v>-30.561719052356366</c:v>
                </c:pt>
                <c:pt idx="42">
                  <c:v>-31.494234138494022</c:v>
                </c:pt>
                <c:pt idx="43">
                  <c:v>-32.426749224631692</c:v>
                </c:pt>
                <c:pt idx="44">
                  <c:v>-33.359264310769348</c:v>
                </c:pt>
                <c:pt idx="45">
                  <c:v>-34.291779396907003</c:v>
                </c:pt>
                <c:pt idx="46">
                  <c:v>-35.224294483044673</c:v>
                </c:pt>
                <c:pt idx="47">
                  <c:v>-36.156809569182329</c:v>
                </c:pt>
                <c:pt idx="48">
                  <c:v>-37.089324655319999</c:v>
                </c:pt>
                <c:pt idx="49">
                  <c:v>-38.021839741457654</c:v>
                </c:pt>
                <c:pt idx="50">
                  <c:v>-38.954354827595324</c:v>
                </c:pt>
                <c:pt idx="51">
                  <c:v>-39.886869913732966</c:v>
                </c:pt>
                <c:pt idx="52">
                  <c:v>-40.819384999870636</c:v>
                </c:pt>
                <c:pt idx="53">
                  <c:v>-41.751900086008305</c:v>
                </c:pt>
                <c:pt idx="54">
                  <c:v>-42.684415172145975</c:v>
                </c:pt>
                <c:pt idx="55">
                  <c:v>-43.616930258283617</c:v>
                </c:pt>
                <c:pt idx="56">
                  <c:v>-44.549445344421287</c:v>
                </c:pt>
                <c:pt idx="57">
                  <c:v>-45.481960430558956</c:v>
                </c:pt>
                <c:pt idx="58">
                  <c:v>-46.414475516696598</c:v>
                </c:pt>
                <c:pt idx="59">
                  <c:v>-47.346990602834268</c:v>
                </c:pt>
                <c:pt idx="60">
                  <c:v>-48.279505688971938</c:v>
                </c:pt>
                <c:pt idx="61">
                  <c:v>-49.212020775109607</c:v>
                </c:pt>
                <c:pt idx="62">
                  <c:v>-50.144535861247249</c:v>
                </c:pt>
                <c:pt idx="63">
                  <c:v>-51.077050947384919</c:v>
                </c:pt>
                <c:pt idx="64">
                  <c:v>-52.009566033522589</c:v>
                </c:pt>
                <c:pt idx="65">
                  <c:v>-52.94208111966023</c:v>
                </c:pt>
                <c:pt idx="66">
                  <c:v>-53.8745962057979</c:v>
                </c:pt>
                <c:pt idx="67">
                  <c:v>-54.80711129193557</c:v>
                </c:pt>
                <c:pt idx="68">
                  <c:v>-55.739626378073211</c:v>
                </c:pt>
                <c:pt idx="69">
                  <c:v>-56.672141464210881</c:v>
                </c:pt>
                <c:pt idx="70">
                  <c:v>-57.604656550348551</c:v>
                </c:pt>
                <c:pt idx="71">
                  <c:v>-58.537171636486221</c:v>
                </c:pt>
                <c:pt idx="72">
                  <c:v>-59.469686722623862</c:v>
                </c:pt>
                <c:pt idx="73">
                  <c:v>-60.402201808761532</c:v>
                </c:pt>
                <c:pt idx="74">
                  <c:v>-61.334716894899202</c:v>
                </c:pt>
                <c:pt idx="75">
                  <c:v>-62.267231981036844</c:v>
                </c:pt>
                <c:pt idx="76">
                  <c:v>-63.199747067174513</c:v>
                </c:pt>
                <c:pt idx="77">
                  <c:v>-64.132262153312183</c:v>
                </c:pt>
                <c:pt idx="78">
                  <c:v>-65.064777239449853</c:v>
                </c:pt>
                <c:pt idx="79">
                  <c:v>-65.997292325587495</c:v>
                </c:pt>
                <c:pt idx="80">
                  <c:v>-66.929807411725164</c:v>
                </c:pt>
                <c:pt idx="81">
                  <c:v>-67.862322497862834</c:v>
                </c:pt>
                <c:pt idx="82">
                  <c:v>-68.794837584000476</c:v>
                </c:pt>
                <c:pt idx="83">
                  <c:v>-69.727352670138146</c:v>
                </c:pt>
                <c:pt idx="84">
                  <c:v>-70.659867756275816</c:v>
                </c:pt>
                <c:pt idx="85">
                  <c:v>-71.592382842413457</c:v>
                </c:pt>
                <c:pt idx="86">
                  <c:v>-72.524897928551127</c:v>
                </c:pt>
                <c:pt idx="87">
                  <c:v>-73.457413014688797</c:v>
                </c:pt>
                <c:pt idx="88">
                  <c:v>-74.389928100826467</c:v>
                </c:pt>
                <c:pt idx="89">
                  <c:v>-75.322443186964108</c:v>
                </c:pt>
                <c:pt idx="90">
                  <c:v>-76.254958273101778</c:v>
                </c:pt>
                <c:pt idx="91">
                  <c:v>-77.187473359239448</c:v>
                </c:pt>
                <c:pt idx="92">
                  <c:v>-78.119988445377089</c:v>
                </c:pt>
                <c:pt idx="93">
                  <c:v>-79.052503531514759</c:v>
                </c:pt>
                <c:pt idx="94">
                  <c:v>-79.985018617652429</c:v>
                </c:pt>
                <c:pt idx="95">
                  <c:v>-80.917533703790099</c:v>
                </c:pt>
                <c:pt idx="96">
                  <c:v>-81.85004878992774</c:v>
                </c:pt>
                <c:pt idx="97">
                  <c:v>-82.78256387606541</c:v>
                </c:pt>
                <c:pt idx="98">
                  <c:v>-83.71507896220308</c:v>
                </c:pt>
                <c:pt idx="99">
                  <c:v>-84.647594048340721</c:v>
                </c:pt>
                <c:pt idx="100">
                  <c:v>-85.580109134478391</c:v>
                </c:pt>
                <c:pt idx="101">
                  <c:v>-86.512624220616061</c:v>
                </c:pt>
                <c:pt idx="102">
                  <c:v>-87.445139306753731</c:v>
                </c:pt>
                <c:pt idx="103">
                  <c:v>-88.377654392891372</c:v>
                </c:pt>
                <c:pt idx="104">
                  <c:v>-89.310169479029042</c:v>
                </c:pt>
                <c:pt idx="105">
                  <c:v>-90.242684565166712</c:v>
                </c:pt>
                <c:pt idx="106">
                  <c:v>-91.175199651304354</c:v>
                </c:pt>
                <c:pt idx="107">
                  <c:v>-92.107714737442024</c:v>
                </c:pt>
                <c:pt idx="108">
                  <c:v>-93.040229823579693</c:v>
                </c:pt>
                <c:pt idx="109">
                  <c:v>-93.972744909717335</c:v>
                </c:pt>
                <c:pt idx="110">
                  <c:v>-94.905259995855005</c:v>
                </c:pt>
                <c:pt idx="111">
                  <c:v>-95.837775081992675</c:v>
                </c:pt>
                <c:pt idx="112">
                  <c:v>-96.770290168130344</c:v>
                </c:pt>
                <c:pt idx="113">
                  <c:v>-97.702805254267986</c:v>
                </c:pt>
                <c:pt idx="114">
                  <c:v>-98.635320340405656</c:v>
                </c:pt>
                <c:pt idx="115">
                  <c:v>-99.567835426543326</c:v>
                </c:pt>
                <c:pt idx="116">
                  <c:v>-100.50035051268097</c:v>
                </c:pt>
                <c:pt idx="117">
                  <c:v>-101.43286559881864</c:v>
                </c:pt>
                <c:pt idx="118">
                  <c:v>-102.36538068495631</c:v>
                </c:pt>
                <c:pt idx="119">
                  <c:v>-103.29789577109398</c:v>
                </c:pt>
                <c:pt idx="120">
                  <c:v>-104.23041085723162</c:v>
                </c:pt>
                <c:pt idx="121">
                  <c:v>-105.16292594336929</c:v>
                </c:pt>
                <c:pt idx="122">
                  <c:v>-106.09544102950696</c:v>
                </c:pt>
                <c:pt idx="123">
                  <c:v>-107.0279561156446</c:v>
                </c:pt>
                <c:pt idx="124">
                  <c:v>-107.96047120178227</c:v>
                </c:pt>
                <c:pt idx="125">
                  <c:v>-108.89298628791994</c:v>
                </c:pt>
                <c:pt idx="126">
                  <c:v>-109.82550137405758</c:v>
                </c:pt>
                <c:pt idx="127">
                  <c:v>-110.75801646019525</c:v>
                </c:pt>
                <c:pt idx="128">
                  <c:v>-111.69053154633292</c:v>
                </c:pt>
                <c:pt idx="129">
                  <c:v>-112.62304663247059</c:v>
                </c:pt>
                <c:pt idx="130">
                  <c:v>-113.55556171860823</c:v>
                </c:pt>
                <c:pt idx="131">
                  <c:v>-114.4880768047459</c:v>
                </c:pt>
                <c:pt idx="132">
                  <c:v>-115.42059189088357</c:v>
                </c:pt>
                <c:pt idx="133">
                  <c:v>-116.35310697702121</c:v>
                </c:pt>
                <c:pt idx="134">
                  <c:v>-117.28562206315888</c:v>
                </c:pt>
                <c:pt idx="135">
                  <c:v>-118.21813714929655</c:v>
                </c:pt>
                <c:pt idx="136">
                  <c:v>-119.15065223543422</c:v>
                </c:pt>
                <c:pt idx="137">
                  <c:v>-120.08316732157186</c:v>
                </c:pt>
                <c:pt idx="138">
                  <c:v>-121.01568240770953</c:v>
                </c:pt>
                <c:pt idx="139">
                  <c:v>-121.9481974938472</c:v>
                </c:pt>
                <c:pt idx="140">
                  <c:v>-122.88071257998484</c:v>
                </c:pt>
                <c:pt idx="141">
                  <c:v>-123.81322766612251</c:v>
                </c:pt>
                <c:pt idx="142">
                  <c:v>-124.74574275226018</c:v>
                </c:pt>
                <c:pt idx="143">
                  <c:v>-125.67825783839783</c:v>
                </c:pt>
                <c:pt idx="144">
                  <c:v>-126.6107729245355</c:v>
                </c:pt>
                <c:pt idx="145">
                  <c:v>-127.54328801067317</c:v>
                </c:pt>
                <c:pt idx="146">
                  <c:v>-128.47580309681084</c:v>
                </c:pt>
                <c:pt idx="147">
                  <c:v>-129.40831818294848</c:v>
                </c:pt>
                <c:pt idx="148">
                  <c:v>-130.34083326908615</c:v>
                </c:pt>
                <c:pt idx="149">
                  <c:v>-131.27334835522382</c:v>
                </c:pt>
                <c:pt idx="150">
                  <c:v>-132.20586344136146</c:v>
                </c:pt>
                <c:pt idx="151">
                  <c:v>-133.13837852749913</c:v>
                </c:pt>
                <c:pt idx="152">
                  <c:v>-134.0708936136368</c:v>
                </c:pt>
                <c:pt idx="153">
                  <c:v>-135.00340869977447</c:v>
                </c:pt>
                <c:pt idx="154">
                  <c:v>-135.93592378591211</c:v>
                </c:pt>
                <c:pt idx="155">
                  <c:v>-136.86843887204978</c:v>
                </c:pt>
                <c:pt idx="156">
                  <c:v>-137.80095395818745</c:v>
                </c:pt>
                <c:pt idx="157">
                  <c:v>-138.73346904432509</c:v>
                </c:pt>
                <c:pt idx="158">
                  <c:v>-139.66598413046276</c:v>
                </c:pt>
                <c:pt idx="159">
                  <c:v>-140.59849921660043</c:v>
                </c:pt>
                <c:pt idx="160">
                  <c:v>-141.5310143027381</c:v>
                </c:pt>
                <c:pt idx="161">
                  <c:v>-142.46352938887574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B8-4229-A433-0656DC69ADE8}"/>
            </c:ext>
          </c:extLst>
        </c:ser>
        <c:ser>
          <c:idx val="6"/>
          <c:order val="6"/>
          <c:tx>
            <c:v>Flow 1 line tangent to W.C.</c:v>
          </c:tx>
          <c:spPr>
            <a:ln w="6350">
              <a:solidFill>
                <a:schemeClr val="bg1">
                  <a:lumMod val="8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15875">
                <a:solidFill>
                  <a:srgbClr val="FF000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00"/>
            <c:dispRSqr val="0"/>
            <c:dispEq val="0"/>
          </c:trendline>
          <c:xVal>
            <c:numRef>
              <c:f>'θ ϵ (0,90)'!$H$11:$H$171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'θ ϵ (0,90)'!$G$11:$G$171</c:f>
              <c:numCache>
                <c:formatCode>General</c:formatCode>
                <c:ptCount val="161"/>
                <c:pt idx="0">
                  <c:v>-57.362707717858648</c:v>
                </c:pt>
                <c:pt idx="1">
                  <c:v>-57.539034698567114</c:v>
                </c:pt>
                <c:pt idx="2">
                  <c:v>-57.715361679275574</c:v>
                </c:pt>
                <c:pt idx="3">
                  <c:v>-57.891688659984041</c:v>
                </c:pt>
                <c:pt idx="4">
                  <c:v>-58.068015640692508</c:v>
                </c:pt>
                <c:pt idx="5">
                  <c:v>-58.244342621400975</c:v>
                </c:pt>
                <c:pt idx="6">
                  <c:v>-58.420669602109434</c:v>
                </c:pt>
                <c:pt idx="7">
                  <c:v>-58.596996582817901</c:v>
                </c:pt>
                <c:pt idx="8">
                  <c:v>-58.773323563526368</c:v>
                </c:pt>
                <c:pt idx="9">
                  <c:v>-58.949650544234835</c:v>
                </c:pt>
                <c:pt idx="10">
                  <c:v>-59.125977524943295</c:v>
                </c:pt>
                <c:pt idx="11">
                  <c:v>-59.302304505651762</c:v>
                </c:pt>
                <c:pt idx="12">
                  <c:v>-59.478631486360229</c:v>
                </c:pt>
                <c:pt idx="13">
                  <c:v>-59.654958467068695</c:v>
                </c:pt>
                <c:pt idx="14">
                  <c:v>-59.831285447777155</c:v>
                </c:pt>
                <c:pt idx="15">
                  <c:v>-60.007612428485622</c:v>
                </c:pt>
                <c:pt idx="16">
                  <c:v>-60.183939409194089</c:v>
                </c:pt>
                <c:pt idx="17">
                  <c:v>-60.360266389902549</c:v>
                </c:pt>
                <c:pt idx="18">
                  <c:v>-60.536593370611016</c:v>
                </c:pt>
                <c:pt idx="19">
                  <c:v>-60.712920351319482</c:v>
                </c:pt>
                <c:pt idx="20">
                  <c:v>-60.889247332027949</c:v>
                </c:pt>
                <c:pt idx="21">
                  <c:v>-61.065574312736416</c:v>
                </c:pt>
                <c:pt idx="22">
                  <c:v>-61.241901293444876</c:v>
                </c:pt>
                <c:pt idx="23">
                  <c:v>-61.418228274153343</c:v>
                </c:pt>
                <c:pt idx="24">
                  <c:v>-61.59455525486181</c:v>
                </c:pt>
                <c:pt idx="25">
                  <c:v>-61.770882235570269</c:v>
                </c:pt>
                <c:pt idx="26">
                  <c:v>-61.947209216278736</c:v>
                </c:pt>
                <c:pt idx="27">
                  <c:v>-62.123536196987203</c:v>
                </c:pt>
                <c:pt idx="28">
                  <c:v>-62.29986317769567</c:v>
                </c:pt>
                <c:pt idx="29">
                  <c:v>-62.47619015840413</c:v>
                </c:pt>
                <c:pt idx="30">
                  <c:v>-62.652517139112597</c:v>
                </c:pt>
                <c:pt idx="31">
                  <c:v>-62.828844119821063</c:v>
                </c:pt>
                <c:pt idx="32">
                  <c:v>-63.005171100529523</c:v>
                </c:pt>
                <c:pt idx="33">
                  <c:v>-63.18149808123799</c:v>
                </c:pt>
                <c:pt idx="34">
                  <c:v>-63.357825061946457</c:v>
                </c:pt>
                <c:pt idx="35">
                  <c:v>-63.534152042654924</c:v>
                </c:pt>
                <c:pt idx="36">
                  <c:v>-63.710479023363384</c:v>
                </c:pt>
                <c:pt idx="37">
                  <c:v>-63.88680600407185</c:v>
                </c:pt>
                <c:pt idx="38">
                  <c:v>-64.06313298478031</c:v>
                </c:pt>
                <c:pt idx="39">
                  <c:v>-64.239459965488777</c:v>
                </c:pt>
                <c:pt idx="40">
                  <c:v>-64.415786946197244</c:v>
                </c:pt>
                <c:pt idx="41">
                  <c:v>-64.592113926905711</c:v>
                </c:pt>
                <c:pt idx="42">
                  <c:v>-64.768440907614178</c:v>
                </c:pt>
                <c:pt idx="43">
                  <c:v>-64.944767888322644</c:v>
                </c:pt>
                <c:pt idx="44">
                  <c:v>-65.121094869031111</c:v>
                </c:pt>
                <c:pt idx="45">
                  <c:v>-65.297421849739578</c:v>
                </c:pt>
                <c:pt idx="46">
                  <c:v>-65.473748830448031</c:v>
                </c:pt>
                <c:pt idx="47">
                  <c:v>-65.650075811156498</c:v>
                </c:pt>
                <c:pt idx="48">
                  <c:v>-65.826402791864965</c:v>
                </c:pt>
                <c:pt idx="49">
                  <c:v>-66.002729772573431</c:v>
                </c:pt>
                <c:pt idx="50">
                  <c:v>-66.179056753281898</c:v>
                </c:pt>
                <c:pt idx="51">
                  <c:v>-66.355383733990365</c:v>
                </c:pt>
                <c:pt idx="52">
                  <c:v>-66.531710714698832</c:v>
                </c:pt>
                <c:pt idx="53">
                  <c:v>-66.708037695407285</c:v>
                </c:pt>
                <c:pt idx="54">
                  <c:v>-66.884364676115752</c:v>
                </c:pt>
                <c:pt idx="55">
                  <c:v>-67.060691656824218</c:v>
                </c:pt>
                <c:pt idx="56">
                  <c:v>-67.237018637532685</c:v>
                </c:pt>
                <c:pt idx="57">
                  <c:v>-67.413345618241152</c:v>
                </c:pt>
                <c:pt idx="58">
                  <c:v>-67.589672598949619</c:v>
                </c:pt>
                <c:pt idx="59">
                  <c:v>-67.765999579658086</c:v>
                </c:pt>
                <c:pt idx="60">
                  <c:v>-67.942326560366553</c:v>
                </c:pt>
                <c:pt idx="61">
                  <c:v>-68.118653541075005</c:v>
                </c:pt>
                <c:pt idx="62">
                  <c:v>-68.294980521783472</c:v>
                </c:pt>
                <c:pt idx="63">
                  <c:v>-68.471307502491939</c:v>
                </c:pt>
                <c:pt idx="64">
                  <c:v>-68.647634483200406</c:v>
                </c:pt>
                <c:pt idx="65">
                  <c:v>-68.823961463908873</c:v>
                </c:pt>
                <c:pt idx="66">
                  <c:v>-69.00028844461734</c:v>
                </c:pt>
                <c:pt idx="67">
                  <c:v>-69.176615425325807</c:v>
                </c:pt>
                <c:pt idx="68">
                  <c:v>-69.352942406034259</c:v>
                </c:pt>
                <c:pt idx="69">
                  <c:v>-69.529269386742726</c:v>
                </c:pt>
                <c:pt idx="70">
                  <c:v>-69.705596367451193</c:v>
                </c:pt>
                <c:pt idx="71">
                  <c:v>-69.88192334815966</c:v>
                </c:pt>
                <c:pt idx="72">
                  <c:v>-70.058250328868127</c:v>
                </c:pt>
                <c:pt idx="73">
                  <c:v>-70.234577309576594</c:v>
                </c:pt>
                <c:pt idx="74">
                  <c:v>-70.41090429028506</c:v>
                </c:pt>
                <c:pt idx="75">
                  <c:v>-70.587231270993527</c:v>
                </c:pt>
                <c:pt idx="76">
                  <c:v>-70.76355825170198</c:v>
                </c:pt>
                <c:pt idx="77">
                  <c:v>-70.939885232410447</c:v>
                </c:pt>
                <c:pt idx="78">
                  <c:v>-71.116212213118914</c:v>
                </c:pt>
                <c:pt idx="79">
                  <c:v>-71.29253919382738</c:v>
                </c:pt>
                <c:pt idx="80">
                  <c:v>-71.468866174535847</c:v>
                </c:pt>
                <c:pt idx="81">
                  <c:v>-71.645193155244314</c:v>
                </c:pt>
                <c:pt idx="82">
                  <c:v>-71.821520135952781</c:v>
                </c:pt>
                <c:pt idx="83">
                  <c:v>-71.997847116661234</c:v>
                </c:pt>
                <c:pt idx="84">
                  <c:v>-72.174174097369701</c:v>
                </c:pt>
                <c:pt idx="85">
                  <c:v>-72.350501078078167</c:v>
                </c:pt>
                <c:pt idx="86">
                  <c:v>-72.526828058786634</c:v>
                </c:pt>
                <c:pt idx="87">
                  <c:v>-72.703155039495101</c:v>
                </c:pt>
                <c:pt idx="88">
                  <c:v>-72.879482020203568</c:v>
                </c:pt>
                <c:pt idx="89">
                  <c:v>-73.055809000912035</c:v>
                </c:pt>
                <c:pt idx="90">
                  <c:v>-73.232135981620502</c:v>
                </c:pt>
                <c:pt idx="91">
                  <c:v>-73.408462962328954</c:v>
                </c:pt>
                <c:pt idx="92">
                  <c:v>-73.584789943037421</c:v>
                </c:pt>
                <c:pt idx="93">
                  <c:v>-73.761116923745888</c:v>
                </c:pt>
                <c:pt idx="94">
                  <c:v>-73.937443904454355</c:v>
                </c:pt>
                <c:pt idx="95">
                  <c:v>-74.113770885162822</c:v>
                </c:pt>
                <c:pt idx="96">
                  <c:v>-74.290097865871289</c:v>
                </c:pt>
                <c:pt idx="97">
                  <c:v>-74.466424846579756</c:v>
                </c:pt>
                <c:pt idx="98">
                  <c:v>-74.642751827288208</c:v>
                </c:pt>
                <c:pt idx="99">
                  <c:v>-74.819078807996675</c:v>
                </c:pt>
                <c:pt idx="100">
                  <c:v>-74.995405788705142</c:v>
                </c:pt>
                <c:pt idx="101">
                  <c:v>-75.171732769413609</c:v>
                </c:pt>
                <c:pt idx="102">
                  <c:v>-75.348059750122076</c:v>
                </c:pt>
                <c:pt idx="103">
                  <c:v>-75.524386730830543</c:v>
                </c:pt>
                <c:pt idx="104">
                  <c:v>-75.700713711539009</c:v>
                </c:pt>
                <c:pt idx="105">
                  <c:v>-75.877040692247476</c:v>
                </c:pt>
                <c:pt idx="106">
                  <c:v>-76.053367672955929</c:v>
                </c:pt>
                <c:pt idx="107">
                  <c:v>-76.229694653664396</c:v>
                </c:pt>
                <c:pt idx="108">
                  <c:v>-76.406021634372863</c:v>
                </c:pt>
                <c:pt idx="109">
                  <c:v>-76.58234861508133</c:v>
                </c:pt>
                <c:pt idx="110">
                  <c:v>-76.758675595789796</c:v>
                </c:pt>
                <c:pt idx="111">
                  <c:v>-76.935002576498263</c:v>
                </c:pt>
                <c:pt idx="112">
                  <c:v>-77.11132955720673</c:v>
                </c:pt>
                <c:pt idx="113">
                  <c:v>-77.287656537915183</c:v>
                </c:pt>
                <c:pt idx="114">
                  <c:v>-77.46398351862365</c:v>
                </c:pt>
                <c:pt idx="115">
                  <c:v>-77.640310499332116</c:v>
                </c:pt>
                <c:pt idx="116">
                  <c:v>-77.816637480040583</c:v>
                </c:pt>
                <c:pt idx="117">
                  <c:v>-77.99296446074905</c:v>
                </c:pt>
                <c:pt idx="118">
                  <c:v>-78.169291441457517</c:v>
                </c:pt>
                <c:pt idx="119">
                  <c:v>-78.345618422165984</c:v>
                </c:pt>
                <c:pt idx="120">
                  <c:v>-78.521945402874451</c:v>
                </c:pt>
                <c:pt idx="121">
                  <c:v>-78.698272383582918</c:v>
                </c:pt>
                <c:pt idx="122">
                  <c:v>-78.87459936429137</c:v>
                </c:pt>
                <c:pt idx="123">
                  <c:v>-79.050926344999837</c:v>
                </c:pt>
                <c:pt idx="124">
                  <c:v>-79.227253325708304</c:v>
                </c:pt>
                <c:pt idx="125">
                  <c:v>-79.403580306416771</c:v>
                </c:pt>
                <c:pt idx="126">
                  <c:v>-79.579907287125238</c:v>
                </c:pt>
                <c:pt idx="127">
                  <c:v>-79.756234267833705</c:v>
                </c:pt>
                <c:pt idx="128">
                  <c:v>-79.932561248542157</c:v>
                </c:pt>
                <c:pt idx="129">
                  <c:v>-80.108888229250624</c:v>
                </c:pt>
                <c:pt idx="130">
                  <c:v>-80.285215209959091</c:v>
                </c:pt>
                <c:pt idx="131">
                  <c:v>-80.461542190667558</c:v>
                </c:pt>
                <c:pt idx="132">
                  <c:v>-80.637869171376025</c:v>
                </c:pt>
                <c:pt idx="133">
                  <c:v>-80.814196152084492</c:v>
                </c:pt>
                <c:pt idx="134">
                  <c:v>-80.990523132792958</c:v>
                </c:pt>
                <c:pt idx="135">
                  <c:v>-81.166850113501425</c:v>
                </c:pt>
                <c:pt idx="136">
                  <c:v>-81.343177094209892</c:v>
                </c:pt>
                <c:pt idx="137">
                  <c:v>-81.519504074918345</c:v>
                </c:pt>
                <c:pt idx="138">
                  <c:v>-81.695831055626812</c:v>
                </c:pt>
                <c:pt idx="139">
                  <c:v>-81.872158036335279</c:v>
                </c:pt>
                <c:pt idx="140">
                  <c:v>-82.048485017043745</c:v>
                </c:pt>
                <c:pt idx="141">
                  <c:v>-82.224811997752212</c:v>
                </c:pt>
                <c:pt idx="142">
                  <c:v>-82.401138978460679</c:v>
                </c:pt>
                <c:pt idx="143">
                  <c:v>-82.577465959169132</c:v>
                </c:pt>
                <c:pt idx="144">
                  <c:v>-82.753792939877599</c:v>
                </c:pt>
                <c:pt idx="145">
                  <c:v>-82.930119920586066</c:v>
                </c:pt>
                <c:pt idx="146">
                  <c:v>-83.106446901294532</c:v>
                </c:pt>
                <c:pt idx="147">
                  <c:v>-83.282773882002999</c:v>
                </c:pt>
                <c:pt idx="148">
                  <c:v>-83.459100862711466</c:v>
                </c:pt>
                <c:pt idx="149">
                  <c:v>-83.635427843419933</c:v>
                </c:pt>
                <c:pt idx="150">
                  <c:v>-83.8117548241284</c:v>
                </c:pt>
                <c:pt idx="151">
                  <c:v>-83.988081804836867</c:v>
                </c:pt>
                <c:pt idx="152">
                  <c:v>-84.164408785545319</c:v>
                </c:pt>
                <c:pt idx="153">
                  <c:v>-84.340735766253786</c:v>
                </c:pt>
                <c:pt idx="154">
                  <c:v>-84.517062746962253</c:v>
                </c:pt>
                <c:pt idx="155">
                  <c:v>-84.69338972767072</c:v>
                </c:pt>
                <c:pt idx="156">
                  <c:v>-84.869716708379187</c:v>
                </c:pt>
                <c:pt idx="157">
                  <c:v>-85.046043689087654</c:v>
                </c:pt>
                <c:pt idx="158">
                  <c:v>-85.222370669796106</c:v>
                </c:pt>
                <c:pt idx="159">
                  <c:v>-85.398697650504573</c:v>
                </c:pt>
                <c:pt idx="160">
                  <c:v>-85.57502463121304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6B8-4229-A433-0656DC69ADE8}"/>
            </c:ext>
          </c:extLst>
        </c:ser>
        <c:ser>
          <c:idx val="7"/>
          <c:order val="7"/>
          <c:tx>
            <c:v>Flow 2 line tangent to W.C.</c:v>
          </c:tx>
          <c:spPr>
            <a:ln w="12700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15875">
                <a:solidFill>
                  <a:srgbClr val="7030A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20"/>
            <c:dispRSqr val="0"/>
            <c:dispEq val="0"/>
          </c:trendline>
          <c:xVal>
            <c:numRef>
              <c:f>'θ ϵ (0,90)'!$R$11:$R$336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'θ ϵ (0,90)'!$Q$11:$Q$336</c:f>
              <c:numCache>
                <c:formatCode>General</c:formatCode>
                <c:ptCount val="326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6B8-4229-A433-0656DC69ADE8}"/>
            </c:ext>
          </c:extLst>
        </c:ser>
        <c:ser>
          <c:idx val="8"/>
          <c:order val="8"/>
          <c:tx>
            <c:v>Flow 1 orig.</c:v>
          </c:tx>
          <c:spPr>
            <a:ln w="12700">
              <a:solidFill>
                <a:srgbClr val="FF0000"/>
              </a:solidFill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31750">
                <a:solidFill>
                  <a:srgbClr val="FF0000"/>
                </a:solidFill>
                <a:headEnd type="stealth" w="lg" len="lg"/>
                <a:tailEnd type="oval" w="lg" len="lg"/>
              </a:ln>
            </c:spPr>
            <c:trendlineType val="linear"/>
            <c:forward val="50"/>
            <c:backward val="80"/>
            <c:dispRSqr val="0"/>
            <c:dispEq val="0"/>
          </c:trendline>
          <c:xVal>
            <c:numRef>
              <c:f>'θ ϵ (0,90)'!$D$11:$D$171</c:f>
              <c:numCache>
                <c:formatCode>General</c:formatCode>
                <c:ptCount val="161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74</c:v>
                </c:pt>
                <c:pt idx="6">
                  <c:v>73</c:v>
                </c:pt>
                <c:pt idx="7">
                  <c:v>72</c:v>
                </c:pt>
                <c:pt idx="8">
                  <c:v>71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67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63</c:v>
                </c:pt>
                <c:pt idx="17">
                  <c:v>62</c:v>
                </c:pt>
                <c:pt idx="18">
                  <c:v>61</c:v>
                </c:pt>
                <c:pt idx="19">
                  <c:v>60</c:v>
                </c:pt>
                <c:pt idx="20">
                  <c:v>59</c:v>
                </c:pt>
                <c:pt idx="21">
                  <c:v>58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47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-3</c:v>
                </c:pt>
                <c:pt idx="83">
                  <c:v>-4</c:v>
                </c:pt>
                <c:pt idx="84">
                  <c:v>-5</c:v>
                </c:pt>
                <c:pt idx="85">
                  <c:v>-6</c:v>
                </c:pt>
                <c:pt idx="86">
                  <c:v>-7</c:v>
                </c:pt>
                <c:pt idx="87">
                  <c:v>-8</c:v>
                </c:pt>
                <c:pt idx="88">
                  <c:v>-9</c:v>
                </c:pt>
                <c:pt idx="89">
                  <c:v>-10</c:v>
                </c:pt>
                <c:pt idx="90">
                  <c:v>-11</c:v>
                </c:pt>
                <c:pt idx="91">
                  <c:v>-12</c:v>
                </c:pt>
                <c:pt idx="92">
                  <c:v>-13</c:v>
                </c:pt>
                <c:pt idx="93">
                  <c:v>-14</c:v>
                </c:pt>
                <c:pt idx="94">
                  <c:v>-15</c:v>
                </c:pt>
                <c:pt idx="95">
                  <c:v>-16</c:v>
                </c:pt>
                <c:pt idx="96">
                  <c:v>-17</c:v>
                </c:pt>
                <c:pt idx="97">
                  <c:v>-18</c:v>
                </c:pt>
                <c:pt idx="98">
                  <c:v>-19</c:v>
                </c:pt>
                <c:pt idx="99">
                  <c:v>-20</c:v>
                </c:pt>
                <c:pt idx="100">
                  <c:v>-21</c:v>
                </c:pt>
                <c:pt idx="101">
                  <c:v>-22</c:v>
                </c:pt>
                <c:pt idx="102">
                  <c:v>-23</c:v>
                </c:pt>
                <c:pt idx="103">
                  <c:v>-24</c:v>
                </c:pt>
                <c:pt idx="104">
                  <c:v>-25</c:v>
                </c:pt>
                <c:pt idx="105">
                  <c:v>-26</c:v>
                </c:pt>
                <c:pt idx="106">
                  <c:v>-27</c:v>
                </c:pt>
                <c:pt idx="107">
                  <c:v>-28</c:v>
                </c:pt>
                <c:pt idx="108">
                  <c:v>-29</c:v>
                </c:pt>
                <c:pt idx="109">
                  <c:v>-30</c:v>
                </c:pt>
                <c:pt idx="110">
                  <c:v>-31</c:v>
                </c:pt>
                <c:pt idx="111">
                  <c:v>-32</c:v>
                </c:pt>
                <c:pt idx="112">
                  <c:v>-33</c:v>
                </c:pt>
                <c:pt idx="113">
                  <c:v>-34</c:v>
                </c:pt>
                <c:pt idx="114">
                  <c:v>-35</c:v>
                </c:pt>
                <c:pt idx="115">
                  <c:v>-36</c:v>
                </c:pt>
                <c:pt idx="116">
                  <c:v>-37</c:v>
                </c:pt>
                <c:pt idx="117">
                  <c:v>-38</c:v>
                </c:pt>
                <c:pt idx="118">
                  <c:v>-39</c:v>
                </c:pt>
                <c:pt idx="119">
                  <c:v>-40</c:v>
                </c:pt>
                <c:pt idx="120">
                  <c:v>-41</c:v>
                </c:pt>
                <c:pt idx="121">
                  <c:v>-42</c:v>
                </c:pt>
                <c:pt idx="122">
                  <c:v>-43</c:v>
                </c:pt>
                <c:pt idx="123">
                  <c:v>-44</c:v>
                </c:pt>
                <c:pt idx="124">
                  <c:v>-45</c:v>
                </c:pt>
                <c:pt idx="125">
                  <c:v>-46</c:v>
                </c:pt>
                <c:pt idx="126">
                  <c:v>-47</c:v>
                </c:pt>
                <c:pt idx="127">
                  <c:v>-48</c:v>
                </c:pt>
                <c:pt idx="128">
                  <c:v>-49</c:v>
                </c:pt>
                <c:pt idx="129">
                  <c:v>-50</c:v>
                </c:pt>
                <c:pt idx="130">
                  <c:v>-51</c:v>
                </c:pt>
                <c:pt idx="131">
                  <c:v>-52</c:v>
                </c:pt>
                <c:pt idx="132">
                  <c:v>-53</c:v>
                </c:pt>
                <c:pt idx="133">
                  <c:v>-54</c:v>
                </c:pt>
                <c:pt idx="134">
                  <c:v>-55</c:v>
                </c:pt>
                <c:pt idx="135">
                  <c:v>-56</c:v>
                </c:pt>
                <c:pt idx="136">
                  <c:v>-57</c:v>
                </c:pt>
                <c:pt idx="137">
                  <c:v>-58</c:v>
                </c:pt>
                <c:pt idx="138">
                  <c:v>-59</c:v>
                </c:pt>
                <c:pt idx="139">
                  <c:v>-60</c:v>
                </c:pt>
                <c:pt idx="140">
                  <c:v>-61</c:v>
                </c:pt>
                <c:pt idx="141">
                  <c:v>-62</c:v>
                </c:pt>
                <c:pt idx="142">
                  <c:v>-63</c:v>
                </c:pt>
                <c:pt idx="143">
                  <c:v>-64</c:v>
                </c:pt>
                <c:pt idx="144">
                  <c:v>-65</c:v>
                </c:pt>
                <c:pt idx="145">
                  <c:v>-66</c:v>
                </c:pt>
                <c:pt idx="146">
                  <c:v>-67</c:v>
                </c:pt>
                <c:pt idx="147">
                  <c:v>-68</c:v>
                </c:pt>
                <c:pt idx="148">
                  <c:v>-69</c:v>
                </c:pt>
                <c:pt idx="149">
                  <c:v>-70</c:v>
                </c:pt>
                <c:pt idx="150">
                  <c:v>-71</c:v>
                </c:pt>
                <c:pt idx="151">
                  <c:v>-72</c:v>
                </c:pt>
                <c:pt idx="152">
                  <c:v>-73</c:v>
                </c:pt>
                <c:pt idx="153">
                  <c:v>-74</c:v>
                </c:pt>
                <c:pt idx="154">
                  <c:v>-75</c:v>
                </c:pt>
                <c:pt idx="155">
                  <c:v>-76</c:v>
                </c:pt>
                <c:pt idx="156">
                  <c:v>-77</c:v>
                </c:pt>
                <c:pt idx="157">
                  <c:v>-78</c:v>
                </c:pt>
                <c:pt idx="158">
                  <c:v>-79</c:v>
                </c:pt>
                <c:pt idx="159">
                  <c:v>-80</c:v>
                </c:pt>
                <c:pt idx="160">
                  <c:v>-81</c:v>
                </c:pt>
              </c:numCache>
            </c:numRef>
          </c:xVal>
          <c:yVal>
            <c:numRef>
              <c:f>'θ ϵ (0,90)'!$C$11:$C$171</c:f>
              <c:numCache>
                <c:formatCode>General</c:formatCode>
                <c:ptCount val="161"/>
                <c:pt idx="0">
                  <c:v>3.9298314759687329</c:v>
                </c:pt>
                <c:pt idx="1">
                  <c:v>3.7535044952602679</c:v>
                </c:pt>
                <c:pt idx="2">
                  <c:v>3.5771775145518028</c:v>
                </c:pt>
                <c:pt idx="3">
                  <c:v>3.4008505338433377</c:v>
                </c:pt>
                <c:pt idx="4">
                  <c:v>3.2245235531348726</c:v>
                </c:pt>
                <c:pt idx="5">
                  <c:v>3.0481965724264075</c:v>
                </c:pt>
                <c:pt idx="6">
                  <c:v>2.8718695917179424</c:v>
                </c:pt>
                <c:pt idx="7">
                  <c:v>2.6955426110094791</c:v>
                </c:pt>
                <c:pt idx="8">
                  <c:v>2.519215630301014</c:v>
                </c:pt>
                <c:pt idx="9">
                  <c:v>2.3428886495925489</c:v>
                </c:pt>
                <c:pt idx="10">
                  <c:v>2.1665616688840839</c:v>
                </c:pt>
                <c:pt idx="11">
                  <c:v>1.9902346881756188</c:v>
                </c:pt>
                <c:pt idx="12">
                  <c:v>1.8139077074671537</c:v>
                </c:pt>
                <c:pt idx="13">
                  <c:v>1.6375807267586886</c:v>
                </c:pt>
                <c:pt idx="14">
                  <c:v>1.4612537460502235</c:v>
                </c:pt>
                <c:pt idx="15">
                  <c:v>1.2849267653417584</c:v>
                </c:pt>
                <c:pt idx="16">
                  <c:v>1.1085997846332933</c:v>
                </c:pt>
                <c:pt idx="17">
                  <c:v>0.93227280392482825</c:v>
                </c:pt>
                <c:pt idx="18">
                  <c:v>0.75594582321636317</c:v>
                </c:pt>
                <c:pt idx="19">
                  <c:v>0.57961884250789808</c:v>
                </c:pt>
                <c:pt idx="20">
                  <c:v>0.40329186179943299</c:v>
                </c:pt>
                <c:pt idx="21">
                  <c:v>0.22696488109096791</c:v>
                </c:pt>
                <c:pt idx="22">
                  <c:v>5.0637900382502821E-2</c:v>
                </c:pt>
                <c:pt idx="23">
                  <c:v>-0.12568908032596227</c:v>
                </c:pt>
                <c:pt idx="24">
                  <c:v>-0.30201606103442558</c:v>
                </c:pt>
                <c:pt idx="25">
                  <c:v>-0.47834304174289066</c:v>
                </c:pt>
                <c:pt idx="26">
                  <c:v>-0.65467002245135575</c:v>
                </c:pt>
                <c:pt idx="27">
                  <c:v>-0.83099700315982084</c:v>
                </c:pt>
                <c:pt idx="28">
                  <c:v>-1.0073239838682859</c:v>
                </c:pt>
                <c:pt idx="29">
                  <c:v>-1.183650964576751</c:v>
                </c:pt>
                <c:pt idx="30">
                  <c:v>-1.3599779452852161</c:v>
                </c:pt>
                <c:pt idx="31">
                  <c:v>-1.5363049259936812</c:v>
                </c:pt>
                <c:pt idx="32">
                  <c:v>-1.7126319067021463</c:v>
                </c:pt>
                <c:pt idx="33">
                  <c:v>-1.8889588874106114</c:v>
                </c:pt>
                <c:pt idx="34">
                  <c:v>-2.0652858681190764</c:v>
                </c:pt>
                <c:pt idx="35">
                  <c:v>-2.2416128488275415</c:v>
                </c:pt>
                <c:pt idx="36">
                  <c:v>-2.4179398295360057</c:v>
                </c:pt>
                <c:pt idx="37">
                  <c:v>-2.5942668102444708</c:v>
                </c:pt>
                <c:pt idx="38">
                  <c:v>-2.7705937909529359</c:v>
                </c:pt>
                <c:pt idx="39">
                  <c:v>-2.946920771661401</c:v>
                </c:pt>
                <c:pt idx="40">
                  <c:v>-3.1232477523698661</c:v>
                </c:pt>
                <c:pt idx="41">
                  <c:v>-3.2995747330783312</c:v>
                </c:pt>
                <c:pt idx="42">
                  <c:v>-3.4759017137867962</c:v>
                </c:pt>
                <c:pt idx="43">
                  <c:v>-3.6522286944952604</c:v>
                </c:pt>
                <c:pt idx="44">
                  <c:v>-3.8285556752037255</c:v>
                </c:pt>
                <c:pt idx="45">
                  <c:v>-4.0048826559121906</c:v>
                </c:pt>
                <c:pt idx="46">
                  <c:v>-4.1812096366206557</c:v>
                </c:pt>
                <c:pt idx="47">
                  <c:v>-4.3575366173291208</c:v>
                </c:pt>
                <c:pt idx="48">
                  <c:v>-4.5338635980375859</c:v>
                </c:pt>
                <c:pt idx="49">
                  <c:v>-4.710190578746051</c:v>
                </c:pt>
                <c:pt idx="50">
                  <c:v>-4.886517559454516</c:v>
                </c:pt>
                <c:pt idx="51">
                  <c:v>-5.0628445401629811</c:v>
                </c:pt>
                <c:pt idx="52">
                  <c:v>-5.2391715208714453</c:v>
                </c:pt>
                <c:pt idx="53">
                  <c:v>-5.4154985015799104</c:v>
                </c:pt>
                <c:pt idx="54">
                  <c:v>-5.5918254822883755</c:v>
                </c:pt>
                <c:pt idx="55">
                  <c:v>-5.7681524629968406</c:v>
                </c:pt>
                <c:pt idx="56">
                  <c:v>-5.9444794437053057</c:v>
                </c:pt>
                <c:pt idx="57">
                  <c:v>-6.1208064244137708</c:v>
                </c:pt>
                <c:pt idx="58">
                  <c:v>-6.297133405122235</c:v>
                </c:pt>
                <c:pt idx="59">
                  <c:v>-6.4734603858307</c:v>
                </c:pt>
                <c:pt idx="60">
                  <c:v>-6.6497873665391651</c:v>
                </c:pt>
                <c:pt idx="61">
                  <c:v>-6.8261143472476302</c:v>
                </c:pt>
                <c:pt idx="62">
                  <c:v>-7.0024413279560953</c:v>
                </c:pt>
                <c:pt idx="63">
                  <c:v>-7.1787683086645604</c:v>
                </c:pt>
                <c:pt idx="64">
                  <c:v>-7.3550952893730255</c:v>
                </c:pt>
                <c:pt idx="65">
                  <c:v>-7.5314222700814906</c:v>
                </c:pt>
                <c:pt idx="66">
                  <c:v>-7.7077492507899557</c:v>
                </c:pt>
                <c:pt idx="67">
                  <c:v>-7.8840762314984207</c:v>
                </c:pt>
                <c:pt idx="68">
                  <c:v>-8.0604032122068858</c:v>
                </c:pt>
                <c:pt idx="69">
                  <c:v>-8.2367301929153509</c:v>
                </c:pt>
                <c:pt idx="70">
                  <c:v>-8.413057173623816</c:v>
                </c:pt>
                <c:pt idx="71">
                  <c:v>-8.5893841543322793</c:v>
                </c:pt>
                <c:pt idx="72">
                  <c:v>-8.7657111350407462</c:v>
                </c:pt>
                <c:pt idx="73">
                  <c:v>-8.9420381157492095</c:v>
                </c:pt>
                <c:pt idx="74">
                  <c:v>-9.1183650964576746</c:v>
                </c:pt>
                <c:pt idx="75">
                  <c:v>-9.2946920771661397</c:v>
                </c:pt>
                <c:pt idx="76">
                  <c:v>-9.4710190578746047</c:v>
                </c:pt>
                <c:pt idx="77">
                  <c:v>-9.6473460385830698</c:v>
                </c:pt>
                <c:pt idx="78">
                  <c:v>-9.8236730192915349</c:v>
                </c:pt>
                <c:pt idx="79">
                  <c:v>-10</c:v>
                </c:pt>
                <c:pt idx="80">
                  <c:v>-10.176326980708465</c:v>
                </c:pt>
                <c:pt idx="81">
                  <c:v>-10.35265396141693</c:v>
                </c:pt>
                <c:pt idx="82">
                  <c:v>-10.528980942125395</c:v>
                </c:pt>
                <c:pt idx="83">
                  <c:v>-10.70530792283386</c:v>
                </c:pt>
                <c:pt idx="84">
                  <c:v>-10.881634903542325</c:v>
                </c:pt>
                <c:pt idx="85">
                  <c:v>-11.057961884250791</c:v>
                </c:pt>
                <c:pt idx="86">
                  <c:v>-11.234288864959254</c:v>
                </c:pt>
                <c:pt idx="87">
                  <c:v>-11.410615845667721</c:v>
                </c:pt>
                <c:pt idx="88">
                  <c:v>-11.586942826376184</c:v>
                </c:pt>
                <c:pt idx="89">
                  <c:v>-11.763269807084649</c:v>
                </c:pt>
                <c:pt idx="90">
                  <c:v>-11.939596787793114</c:v>
                </c:pt>
                <c:pt idx="91">
                  <c:v>-12.115923768501579</c:v>
                </c:pt>
                <c:pt idx="92">
                  <c:v>-12.292250749210044</c:v>
                </c:pt>
                <c:pt idx="93">
                  <c:v>-12.468577729918509</c:v>
                </c:pt>
                <c:pt idx="94">
                  <c:v>-12.644904710626975</c:v>
                </c:pt>
                <c:pt idx="95">
                  <c:v>-12.82123169133544</c:v>
                </c:pt>
                <c:pt idx="96">
                  <c:v>-12.997558672043905</c:v>
                </c:pt>
                <c:pt idx="97">
                  <c:v>-13.17388565275237</c:v>
                </c:pt>
                <c:pt idx="98">
                  <c:v>-13.350212633460835</c:v>
                </c:pt>
                <c:pt idx="99">
                  <c:v>-13.5265396141693</c:v>
                </c:pt>
                <c:pt idx="100">
                  <c:v>-13.702866594877765</c:v>
                </c:pt>
                <c:pt idx="101">
                  <c:v>-13.879193575586228</c:v>
                </c:pt>
                <c:pt idx="102">
                  <c:v>-14.055520556294695</c:v>
                </c:pt>
                <c:pt idx="103">
                  <c:v>-14.231847537003159</c:v>
                </c:pt>
                <c:pt idx="104">
                  <c:v>-14.408174517711625</c:v>
                </c:pt>
                <c:pt idx="105">
                  <c:v>-14.584501498420089</c:v>
                </c:pt>
                <c:pt idx="106">
                  <c:v>-14.760828479128556</c:v>
                </c:pt>
                <c:pt idx="107">
                  <c:v>-14.937155459837019</c:v>
                </c:pt>
                <c:pt idx="108">
                  <c:v>-15.113482440545484</c:v>
                </c:pt>
                <c:pt idx="109">
                  <c:v>-15.289809421253949</c:v>
                </c:pt>
                <c:pt idx="110">
                  <c:v>-15.466136401962414</c:v>
                </c:pt>
                <c:pt idx="111">
                  <c:v>-15.642463382670879</c:v>
                </c:pt>
                <c:pt idx="112">
                  <c:v>-15.818790363379344</c:v>
                </c:pt>
                <c:pt idx="113">
                  <c:v>-15.995117344087809</c:v>
                </c:pt>
                <c:pt idx="114">
                  <c:v>-16.171444324796276</c:v>
                </c:pt>
                <c:pt idx="115">
                  <c:v>-16.34777130550474</c:v>
                </c:pt>
                <c:pt idx="116">
                  <c:v>-16.524098286213203</c:v>
                </c:pt>
                <c:pt idx="117">
                  <c:v>-16.70042526692167</c:v>
                </c:pt>
                <c:pt idx="118">
                  <c:v>-16.876752247630133</c:v>
                </c:pt>
                <c:pt idx="119">
                  <c:v>-17.0530792283386</c:v>
                </c:pt>
                <c:pt idx="120">
                  <c:v>-17.229406209047063</c:v>
                </c:pt>
                <c:pt idx="121">
                  <c:v>-17.40573318975553</c:v>
                </c:pt>
                <c:pt idx="122">
                  <c:v>-17.582060170463993</c:v>
                </c:pt>
                <c:pt idx="123">
                  <c:v>-17.758387151172457</c:v>
                </c:pt>
                <c:pt idx="124">
                  <c:v>-17.934714131880924</c:v>
                </c:pt>
                <c:pt idx="125">
                  <c:v>-18.11104111258939</c:v>
                </c:pt>
                <c:pt idx="126">
                  <c:v>-18.287368093297854</c:v>
                </c:pt>
                <c:pt idx="127">
                  <c:v>-18.463695074006317</c:v>
                </c:pt>
                <c:pt idx="128">
                  <c:v>-18.640022054714784</c:v>
                </c:pt>
                <c:pt idx="129">
                  <c:v>-18.816349035423251</c:v>
                </c:pt>
                <c:pt idx="130">
                  <c:v>-18.992676016131714</c:v>
                </c:pt>
                <c:pt idx="131">
                  <c:v>-19.169002996840177</c:v>
                </c:pt>
                <c:pt idx="132">
                  <c:v>-19.345329977548644</c:v>
                </c:pt>
                <c:pt idx="133">
                  <c:v>-19.521656958257111</c:v>
                </c:pt>
                <c:pt idx="134">
                  <c:v>-19.697983938965574</c:v>
                </c:pt>
                <c:pt idx="135">
                  <c:v>-19.874310919674038</c:v>
                </c:pt>
                <c:pt idx="136">
                  <c:v>-20.050637900382505</c:v>
                </c:pt>
                <c:pt idx="137">
                  <c:v>-20.226964881090968</c:v>
                </c:pt>
                <c:pt idx="138">
                  <c:v>-20.403291861799431</c:v>
                </c:pt>
                <c:pt idx="139">
                  <c:v>-20.579618842507898</c:v>
                </c:pt>
                <c:pt idx="140">
                  <c:v>-20.755945823216365</c:v>
                </c:pt>
                <c:pt idx="141">
                  <c:v>-20.932272803924828</c:v>
                </c:pt>
                <c:pt idx="142">
                  <c:v>-21.108599784633292</c:v>
                </c:pt>
                <c:pt idx="143">
                  <c:v>-21.284926765341758</c:v>
                </c:pt>
                <c:pt idx="144">
                  <c:v>-21.461253746050225</c:v>
                </c:pt>
                <c:pt idx="145">
                  <c:v>-21.637580726758689</c:v>
                </c:pt>
                <c:pt idx="146">
                  <c:v>-21.813907707467152</c:v>
                </c:pt>
                <c:pt idx="147">
                  <c:v>-21.990234688175619</c:v>
                </c:pt>
                <c:pt idx="148">
                  <c:v>-22.166561668884086</c:v>
                </c:pt>
                <c:pt idx="149">
                  <c:v>-22.342888649592549</c:v>
                </c:pt>
                <c:pt idx="150">
                  <c:v>-22.519215630301012</c:v>
                </c:pt>
                <c:pt idx="151">
                  <c:v>-22.695542611009479</c:v>
                </c:pt>
                <c:pt idx="152">
                  <c:v>-22.871869591717942</c:v>
                </c:pt>
                <c:pt idx="153">
                  <c:v>-23.048196572426406</c:v>
                </c:pt>
                <c:pt idx="154">
                  <c:v>-23.224523553134873</c:v>
                </c:pt>
                <c:pt idx="155">
                  <c:v>-23.400850533843339</c:v>
                </c:pt>
                <c:pt idx="156">
                  <c:v>-23.577177514551803</c:v>
                </c:pt>
                <c:pt idx="157">
                  <c:v>-23.753504495260266</c:v>
                </c:pt>
                <c:pt idx="158">
                  <c:v>-23.929831475968733</c:v>
                </c:pt>
                <c:pt idx="159">
                  <c:v>-24.1061584566772</c:v>
                </c:pt>
                <c:pt idx="160">
                  <c:v>-24.282485437385663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6B8-4229-A433-0656DC69ADE8}"/>
            </c:ext>
          </c:extLst>
        </c:ser>
        <c:ser>
          <c:idx val="9"/>
          <c:order val="9"/>
          <c:tx>
            <c:v>Flow 2 orig.</c:v>
          </c:tx>
          <c:spPr>
            <a:ln w="19050">
              <a:solidFill>
                <a:srgbClr val="7030A0"/>
              </a:solidFill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31750">
                <a:solidFill>
                  <a:srgbClr val="7030A0"/>
                </a:solidFill>
                <a:headEnd type="stealth" w="lg" len="lg"/>
                <a:tailEnd type="oval" w="lg" len="lg"/>
              </a:ln>
            </c:spPr>
            <c:trendlineType val="linear"/>
            <c:forward val="100"/>
            <c:backward val="20"/>
            <c:dispRSqr val="0"/>
            <c:dispEq val="0"/>
          </c:trendline>
          <c:xVal>
            <c:numRef>
              <c:f>'θ ϵ (0,90)'!$N$11:$N$336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'θ ϵ (0,90)'!$M$11:$M$336</c:f>
              <c:numCache>
                <c:formatCode>General</c:formatCode>
                <c:ptCount val="32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6B8-4229-A433-0656DC69ADE8}"/>
            </c:ext>
          </c:extLst>
        </c:ser>
        <c:ser>
          <c:idx val="10"/>
          <c:order val="10"/>
          <c:tx>
            <c:v>CZnew</c:v>
          </c:tx>
          <c:spPr>
            <a:ln w="38100">
              <a:prstDash val="sysDash"/>
            </a:ln>
          </c:spPr>
          <c:marker>
            <c:symbol val="dot"/>
            <c:size val="2"/>
            <c:spPr>
              <a:ln>
                <a:solidFill>
                  <a:schemeClr val="accent5"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(0,90)'!$BE$442:$BE$802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(0,90)'!$BF$442:$BF$802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6B8-4229-A433-0656DC69ADE8}"/>
            </c:ext>
          </c:extLst>
        </c:ser>
        <c:ser>
          <c:idx val="11"/>
          <c:order val="11"/>
          <c:tx>
            <c:v>Flow 2 new projection line</c:v>
          </c:tx>
          <c:spPr>
            <a:ln w="15875">
              <a:solidFill>
                <a:schemeClr val="bg1">
                  <a:lumMod val="85000"/>
                </a:schemeClr>
              </a:solidFill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backward val="290"/>
            <c:dispRSqr val="0"/>
            <c:dispEq val="0"/>
          </c:trendline>
          <c:xVal>
            <c:numRef>
              <c:f>'θ ϵ (0,90)'!$CI$442:$CI$603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(0,90)'!$CH$442:$CH$603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6.7388843931500872</c:v>
                </c:pt>
                <c:pt idx="2">
                  <c:v>5.8063693070124174</c:v>
                </c:pt>
                <c:pt idx="3">
                  <c:v>4.8738542208747617</c:v>
                </c:pt>
                <c:pt idx="4">
                  <c:v>3.9413391347371061</c:v>
                </c:pt>
                <c:pt idx="5">
                  <c:v>3.0088240485994362</c:v>
                </c:pt>
                <c:pt idx="6">
                  <c:v>2.0763089624617805</c:v>
                </c:pt>
                <c:pt idx="7">
                  <c:v>1.1437938763241107</c:v>
                </c:pt>
                <c:pt idx="8">
                  <c:v>0.21127879018645501</c:v>
                </c:pt>
                <c:pt idx="9">
                  <c:v>-0.72123629595120065</c:v>
                </c:pt>
                <c:pt idx="10">
                  <c:v>-1.6537513820888705</c:v>
                </c:pt>
                <c:pt idx="11">
                  <c:v>-2.5862664682265262</c:v>
                </c:pt>
                <c:pt idx="12">
                  <c:v>-3.518781554364196</c:v>
                </c:pt>
                <c:pt idx="13">
                  <c:v>-4.4512966405018517</c:v>
                </c:pt>
                <c:pt idx="14">
                  <c:v>-5.3838117266395216</c:v>
                </c:pt>
                <c:pt idx="15">
                  <c:v>-6.3163268127771772</c:v>
                </c:pt>
                <c:pt idx="16">
                  <c:v>-7.2488418989148329</c:v>
                </c:pt>
                <c:pt idx="17">
                  <c:v>-8.1813569850525028</c:v>
                </c:pt>
                <c:pt idx="18">
                  <c:v>-9.1138720711901584</c:v>
                </c:pt>
                <c:pt idx="19">
                  <c:v>-10.046387157327828</c:v>
                </c:pt>
                <c:pt idx="20">
                  <c:v>-10.978902243465484</c:v>
                </c:pt>
                <c:pt idx="21">
                  <c:v>-11.91141732960314</c:v>
                </c:pt>
                <c:pt idx="22">
                  <c:v>-12.843932415740809</c:v>
                </c:pt>
                <c:pt idx="23">
                  <c:v>-13.776447501878465</c:v>
                </c:pt>
                <c:pt idx="24">
                  <c:v>-14.708962588016135</c:v>
                </c:pt>
                <c:pt idx="25">
                  <c:v>-15.641477674153791</c:v>
                </c:pt>
                <c:pt idx="26">
                  <c:v>-16.573992760291446</c:v>
                </c:pt>
                <c:pt idx="27">
                  <c:v>-17.506507846429116</c:v>
                </c:pt>
                <c:pt idx="28">
                  <c:v>-18.439022932566772</c:v>
                </c:pt>
                <c:pt idx="29">
                  <c:v>-19.371538018704442</c:v>
                </c:pt>
                <c:pt idx="30">
                  <c:v>-20.304053104842097</c:v>
                </c:pt>
                <c:pt idx="31">
                  <c:v>-21.236568190979767</c:v>
                </c:pt>
                <c:pt idx="32">
                  <c:v>-22.169083277117423</c:v>
                </c:pt>
                <c:pt idx="33">
                  <c:v>-23.101598363255079</c:v>
                </c:pt>
                <c:pt idx="34">
                  <c:v>-24.034113449392748</c:v>
                </c:pt>
                <c:pt idx="35">
                  <c:v>-24.966628535530404</c:v>
                </c:pt>
                <c:pt idx="36">
                  <c:v>-25.899143621668074</c:v>
                </c:pt>
                <c:pt idx="37">
                  <c:v>-26.83165870780573</c:v>
                </c:pt>
                <c:pt idx="38">
                  <c:v>-27.764173793943385</c:v>
                </c:pt>
                <c:pt idx="39">
                  <c:v>-28.696688880081055</c:v>
                </c:pt>
                <c:pt idx="40">
                  <c:v>-29.629203966218711</c:v>
                </c:pt>
                <c:pt idx="41">
                  <c:v>-30.561719052356366</c:v>
                </c:pt>
                <c:pt idx="42">
                  <c:v>-31.494234138494022</c:v>
                </c:pt>
                <c:pt idx="43">
                  <c:v>-32.426749224631692</c:v>
                </c:pt>
                <c:pt idx="44">
                  <c:v>-33.359264310769348</c:v>
                </c:pt>
                <c:pt idx="45">
                  <c:v>-34.291779396907003</c:v>
                </c:pt>
                <c:pt idx="46">
                  <c:v>-35.224294483044673</c:v>
                </c:pt>
                <c:pt idx="47">
                  <c:v>-36.156809569182329</c:v>
                </c:pt>
                <c:pt idx="48">
                  <c:v>-37.089324655319999</c:v>
                </c:pt>
                <c:pt idx="49">
                  <c:v>-38.021839741457654</c:v>
                </c:pt>
                <c:pt idx="50">
                  <c:v>-38.954354827595324</c:v>
                </c:pt>
                <c:pt idx="51">
                  <c:v>-39.886869913732966</c:v>
                </c:pt>
                <c:pt idx="52">
                  <c:v>-40.819384999870636</c:v>
                </c:pt>
                <c:pt idx="53">
                  <c:v>-41.751900086008305</c:v>
                </c:pt>
                <c:pt idx="54">
                  <c:v>-42.684415172145975</c:v>
                </c:pt>
                <c:pt idx="55">
                  <c:v>-43.616930258283617</c:v>
                </c:pt>
                <c:pt idx="56">
                  <c:v>-44.549445344421287</c:v>
                </c:pt>
                <c:pt idx="57">
                  <c:v>-45.481960430558956</c:v>
                </c:pt>
                <c:pt idx="58">
                  <c:v>-46.414475516696598</c:v>
                </c:pt>
                <c:pt idx="59">
                  <c:v>-47.346990602834268</c:v>
                </c:pt>
                <c:pt idx="60">
                  <c:v>-48.279505688971938</c:v>
                </c:pt>
                <c:pt idx="61">
                  <c:v>-49.212020775109607</c:v>
                </c:pt>
                <c:pt idx="62">
                  <c:v>-50.144535861247249</c:v>
                </c:pt>
                <c:pt idx="63">
                  <c:v>-51.077050947384919</c:v>
                </c:pt>
                <c:pt idx="64">
                  <c:v>-52.009566033522589</c:v>
                </c:pt>
                <c:pt idx="65">
                  <c:v>-52.94208111966023</c:v>
                </c:pt>
                <c:pt idx="66">
                  <c:v>-53.8745962057979</c:v>
                </c:pt>
                <c:pt idx="67">
                  <c:v>-54.80711129193557</c:v>
                </c:pt>
                <c:pt idx="68">
                  <c:v>-55.739626378073211</c:v>
                </c:pt>
                <c:pt idx="69">
                  <c:v>-56.672141464210881</c:v>
                </c:pt>
                <c:pt idx="70">
                  <c:v>-57.604656550348551</c:v>
                </c:pt>
                <c:pt idx="71">
                  <c:v>-58.537171636486221</c:v>
                </c:pt>
                <c:pt idx="72">
                  <c:v>-59.469686722623862</c:v>
                </c:pt>
                <c:pt idx="73">
                  <c:v>-60.402201808761532</c:v>
                </c:pt>
                <c:pt idx="74">
                  <c:v>-61.334716894899202</c:v>
                </c:pt>
                <c:pt idx="75">
                  <c:v>-62.267231981036844</c:v>
                </c:pt>
                <c:pt idx="76">
                  <c:v>-63.199747067174513</c:v>
                </c:pt>
                <c:pt idx="77">
                  <c:v>-64.132262153312183</c:v>
                </c:pt>
                <c:pt idx="78">
                  <c:v>-65.064777239449853</c:v>
                </c:pt>
                <c:pt idx="79">
                  <c:v>-65.997292325587495</c:v>
                </c:pt>
                <c:pt idx="80">
                  <c:v>-66.929807411725164</c:v>
                </c:pt>
                <c:pt idx="81">
                  <c:v>-67.862322497862834</c:v>
                </c:pt>
                <c:pt idx="82">
                  <c:v>-68.794837584000476</c:v>
                </c:pt>
                <c:pt idx="83">
                  <c:v>-69.727352670138146</c:v>
                </c:pt>
                <c:pt idx="84">
                  <c:v>-70.659867756275816</c:v>
                </c:pt>
                <c:pt idx="85">
                  <c:v>-71.592382842413457</c:v>
                </c:pt>
                <c:pt idx="86">
                  <c:v>-72.524897928551127</c:v>
                </c:pt>
                <c:pt idx="87">
                  <c:v>-73.457413014688797</c:v>
                </c:pt>
                <c:pt idx="88">
                  <c:v>-74.389928100826467</c:v>
                </c:pt>
                <c:pt idx="89">
                  <c:v>-75.322443186964108</c:v>
                </c:pt>
                <c:pt idx="90">
                  <c:v>-76.254958273101778</c:v>
                </c:pt>
                <c:pt idx="91">
                  <c:v>-77.187473359239448</c:v>
                </c:pt>
                <c:pt idx="92">
                  <c:v>-78.119988445377089</c:v>
                </c:pt>
                <c:pt idx="93">
                  <c:v>-79.052503531514759</c:v>
                </c:pt>
                <c:pt idx="94">
                  <c:v>-79.985018617652429</c:v>
                </c:pt>
                <c:pt idx="95">
                  <c:v>-80.917533703790099</c:v>
                </c:pt>
                <c:pt idx="96">
                  <c:v>-81.85004878992774</c:v>
                </c:pt>
                <c:pt idx="97">
                  <c:v>-82.78256387606541</c:v>
                </c:pt>
                <c:pt idx="98">
                  <c:v>-83.71507896220308</c:v>
                </c:pt>
                <c:pt idx="99">
                  <c:v>-84.647594048340721</c:v>
                </c:pt>
                <c:pt idx="100">
                  <c:v>-85.580109134478391</c:v>
                </c:pt>
                <c:pt idx="101">
                  <c:v>-86.512624220616061</c:v>
                </c:pt>
                <c:pt idx="102">
                  <c:v>-87.445139306753731</c:v>
                </c:pt>
                <c:pt idx="103">
                  <c:v>-88.377654392891372</c:v>
                </c:pt>
                <c:pt idx="104">
                  <c:v>-89.310169479029042</c:v>
                </c:pt>
                <c:pt idx="105">
                  <c:v>-90.242684565166712</c:v>
                </c:pt>
                <c:pt idx="106">
                  <c:v>-91.175199651304354</c:v>
                </c:pt>
                <c:pt idx="107">
                  <c:v>-92.107714737442024</c:v>
                </c:pt>
                <c:pt idx="108">
                  <c:v>-93.040229823579693</c:v>
                </c:pt>
                <c:pt idx="109">
                  <c:v>-93.972744909717335</c:v>
                </c:pt>
                <c:pt idx="110">
                  <c:v>-94.905259995855005</c:v>
                </c:pt>
                <c:pt idx="111">
                  <c:v>-95.837775081992675</c:v>
                </c:pt>
                <c:pt idx="112">
                  <c:v>-96.770290168130344</c:v>
                </c:pt>
                <c:pt idx="113">
                  <c:v>-97.702805254267986</c:v>
                </c:pt>
                <c:pt idx="114">
                  <c:v>-98.635320340405656</c:v>
                </c:pt>
                <c:pt idx="115">
                  <c:v>-99.567835426543326</c:v>
                </c:pt>
                <c:pt idx="116">
                  <c:v>-100.50035051268097</c:v>
                </c:pt>
                <c:pt idx="117">
                  <c:v>-101.43286559881864</c:v>
                </c:pt>
                <c:pt idx="118">
                  <c:v>-102.36538068495631</c:v>
                </c:pt>
                <c:pt idx="119">
                  <c:v>-103.29789577109398</c:v>
                </c:pt>
                <c:pt idx="120">
                  <c:v>-104.23041085723162</c:v>
                </c:pt>
                <c:pt idx="121">
                  <c:v>-105.16292594336929</c:v>
                </c:pt>
                <c:pt idx="122">
                  <c:v>-106.09544102950696</c:v>
                </c:pt>
                <c:pt idx="123">
                  <c:v>-107.0279561156446</c:v>
                </c:pt>
                <c:pt idx="124">
                  <c:v>-107.96047120178227</c:v>
                </c:pt>
                <c:pt idx="125">
                  <c:v>-108.89298628791994</c:v>
                </c:pt>
                <c:pt idx="126">
                  <c:v>-109.82550137405758</c:v>
                </c:pt>
                <c:pt idx="127">
                  <c:v>-110.75801646019525</c:v>
                </c:pt>
                <c:pt idx="128">
                  <c:v>-111.69053154633292</c:v>
                </c:pt>
                <c:pt idx="129">
                  <c:v>-112.62304663247059</c:v>
                </c:pt>
                <c:pt idx="130">
                  <c:v>-113.55556171860823</c:v>
                </c:pt>
                <c:pt idx="131">
                  <c:v>-114.4880768047459</c:v>
                </c:pt>
                <c:pt idx="132">
                  <c:v>-115.42059189088357</c:v>
                </c:pt>
                <c:pt idx="133">
                  <c:v>-116.35310697702121</c:v>
                </c:pt>
                <c:pt idx="134">
                  <c:v>-117.28562206315888</c:v>
                </c:pt>
                <c:pt idx="135">
                  <c:v>-118.21813714929655</c:v>
                </c:pt>
                <c:pt idx="136">
                  <c:v>-119.15065223543422</c:v>
                </c:pt>
                <c:pt idx="137">
                  <c:v>-120.08316732157186</c:v>
                </c:pt>
                <c:pt idx="138">
                  <c:v>-121.01568240770953</c:v>
                </c:pt>
                <c:pt idx="139">
                  <c:v>-121.9481974938472</c:v>
                </c:pt>
                <c:pt idx="140">
                  <c:v>-122.88071257998484</c:v>
                </c:pt>
                <c:pt idx="141">
                  <c:v>-123.81322766612251</c:v>
                </c:pt>
                <c:pt idx="142">
                  <c:v>-124.74574275226018</c:v>
                </c:pt>
                <c:pt idx="143">
                  <c:v>-125.67825783839783</c:v>
                </c:pt>
                <c:pt idx="144">
                  <c:v>-126.6107729245355</c:v>
                </c:pt>
                <c:pt idx="145">
                  <c:v>-127.54328801067317</c:v>
                </c:pt>
                <c:pt idx="146">
                  <c:v>-128.47580309681084</c:v>
                </c:pt>
                <c:pt idx="147">
                  <c:v>-129.40831818294848</c:v>
                </c:pt>
                <c:pt idx="148">
                  <c:v>-130.34083326908615</c:v>
                </c:pt>
                <c:pt idx="149">
                  <c:v>-131.27334835522382</c:v>
                </c:pt>
                <c:pt idx="150">
                  <c:v>-132.20586344136146</c:v>
                </c:pt>
                <c:pt idx="151">
                  <c:v>-133.13837852749913</c:v>
                </c:pt>
                <c:pt idx="152">
                  <c:v>-134.0708936136368</c:v>
                </c:pt>
                <c:pt idx="153">
                  <c:v>-135.00340869977447</c:v>
                </c:pt>
                <c:pt idx="154">
                  <c:v>-135.93592378591211</c:v>
                </c:pt>
                <c:pt idx="155">
                  <c:v>-136.86843887204978</c:v>
                </c:pt>
                <c:pt idx="156">
                  <c:v>-137.80095395818745</c:v>
                </c:pt>
                <c:pt idx="157">
                  <c:v>-138.73346904432509</c:v>
                </c:pt>
                <c:pt idx="158">
                  <c:v>-139.66598413046276</c:v>
                </c:pt>
                <c:pt idx="159">
                  <c:v>-140.59849921660043</c:v>
                </c:pt>
                <c:pt idx="160">
                  <c:v>-141.5310143027381</c:v>
                </c:pt>
                <c:pt idx="161">
                  <c:v>-142.46352938887574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6B8-4229-A433-0656DC69ADE8}"/>
            </c:ext>
          </c:extLst>
        </c:ser>
        <c:ser>
          <c:idx val="12"/>
          <c:order val="12"/>
          <c:tx>
            <c:v>Flow 1 new projection line</c:v>
          </c:tx>
          <c:spPr>
            <a:ln w="15875">
              <a:solidFill>
                <a:schemeClr val="bg1">
                  <a:lumMod val="85000"/>
                </a:schemeClr>
              </a:solidFill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forward val="55"/>
            <c:dispRSqr val="0"/>
            <c:dispEq val="0"/>
          </c:trendline>
          <c:xVal>
            <c:numRef>
              <c:f>'θ ϵ (0,90)'!$CD$442:$CD$603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(0,90)'!$CC$442:$CC$603</c:f>
              <c:numCache>
                <c:formatCode>General</c:formatCode>
                <c:ptCount val="162"/>
                <c:pt idx="0">
                  <c:v>7.6713994792877571</c:v>
                </c:pt>
                <c:pt idx="1">
                  <c:v>6.3443546576673526</c:v>
                </c:pt>
                <c:pt idx="2">
                  <c:v>5.0173098360469339</c:v>
                </c:pt>
                <c:pt idx="3">
                  <c:v>3.6902650144265294</c:v>
                </c:pt>
                <c:pt idx="4">
                  <c:v>2.3632201928061107</c:v>
                </c:pt>
                <c:pt idx="5">
                  <c:v>1.0361753711857062</c:v>
                </c:pt>
                <c:pt idx="6">
                  <c:v>-0.29086945043469825</c:v>
                </c:pt>
                <c:pt idx="7">
                  <c:v>-1.617914272055117</c:v>
                </c:pt>
                <c:pt idx="8">
                  <c:v>-2.9449590936755214</c:v>
                </c:pt>
                <c:pt idx="9">
                  <c:v>-4.2720039152959259</c:v>
                </c:pt>
                <c:pt idx="10">
                  <c:v>-5.5990487369163446</c:v>
                </c:pt>
                <c:pt idx="11">
                  <c:v>-6.9260935585367491</c:v>
                </c:pt>
                <c:pt idx="12">
                  <c:v>-8.2531383801571678</c:v>
                </c:pt>
                <c:pt idx="13">
                  <c:v>-9.5801832017775723</c:v>
                </c:pt>
                <c:pt idx="14">
                  <c:v>-10.907228023397977</c:v>
                </c:pt>
                <c:pt idx="15">
                  <c:v>-12.234272845018396</c:v>
                </c:pt>
                <c:pt idx="16">
                  <c:v>-13.5613176666388</c:v>
                </c:pt>
                <c:pt idx="17">
                  <c:v>-14.888362488259204</c:v>
                </c:pt>
                <c:pt idx="18">
                  <c:v>-16.215407309879623</c:v>
                </c:pt>
                <c:pt idx="19">
                  <c:v>-17.542452131500028</c:v>
                </c:pt>
                <c:pt idx="20">
                  <c:v>-18.869496953120446</c:v>
                </c:pt>
                <c:pt idx="21">
                  <c:v>-20.196541774740851</c:v>
                </c:pt>
                <c:pt idx="22">
                  <c:v>-21.523586596361255</c:v>
                </c:pt>
                <c:pt idx="23">
                  <c:v>-22.850631417981674</c:v>
                </c:pt>
                <c:pt idx="24">
                  <c:v>-24.177676239602079</c:v>
                </c:pt>
                <c:pt idx="25">
                  <c:v>-25.504721061222483</c:v>
                </c:pt>
                <c:pt idx="26">
                  <c:v>-26.831765882842902</c:v>
                </c:pt>
                <c:pt idx="27">
                  <c:v>-28.158810704463306</c:v>
                </c:pt>
                <c:pt idx="28">
                  <c:v>-29.485855526083725</c:v>
                </c:pt>
                <c:pt idx="29">
                  <c:v>-30.812900347704129</c:v>
                </c:pt>
                <c:pt idx="30">
                  <c:v>-32.139945169324534</c:v>
                </c:pt>
                <c:pt idx="31">
                  <c:v>-33.466989990944953</c:v>
                </c:pt>
                <c:pt idx="32">
                  <c:v>-34.794034812565357</c:v>
                </c:pt>
                <c:pt idx="33">
                  <c:v>-36.121079634185762</c:v>
                </c:pt>
                <c:pt idx="34">
                  <c:v>-37.44812445580618</c:v>
                </c:pt>
                <c:pt idx="35">
                  <c:v>-38.775169277426585</c:v>
                </c:pt>
                <c:pt idx="36">
                  <c:v>-40.102214099047004</c:v>
                </c:pt>
                <c:pt idx="37">
                  <c:v>-41.429258920667408</c:v>
                </c:pt>
                <c:pt idx="38">
                  <c:v>-42.756303742287812</c:v>
                </c:pt>
                <c:pt idx="39">
                  <c:v>-44.083348563908231</c:v>
                </c:pt>
                <c:pt idx="40">
                  <c:v>-45.410393385528636</c:v>
                </c:pt>
                <c:pt idx="41">
                  <c:v>-46.737438207149047</c:v>
                </c:pt>
                <c:pt idx="42">
                  <c:v>-48.064483028769459</c:v>
                </c:pt>
                <c:pt idx="43">
                  <c:v>-49.391527850389863</c:v>
                </c:pt>
                <c:pt idx="44">
                  <c:v>-50.718572672010275</c:v>
                </c:pt>
                <c:pt idx="45">
                  <c:v>-52.045617493630687</c:v>
                </c:pt>
                <c:pt idx="46">
                  <c:v>-53.372662315251098</c:v>
                </c:pt>
                <c:pt idx="47">
                  <c:v>-54.699707136871503</c:v>
                </c:pt>
                <c:pt idx="48">
                  <c:v>-56.026751958491914</c:v>
                </c:pt>
                <c:pt idx="49">
                  <c:v>-57.353796780112326</c:v>
                </c:pt>
                <c:pt idx="50">
                  <c:v>-58.680841601732737</c:v>
                </c:pt>
                <c:pt idx="51">
                  <c:v>-60.007886423353142</c:v>
                </c:pt>
                <c:pt idx="52">
                  <c:v>-61.334931244973554</c:v>
                </c:pt>
                <c:pt idx="53">
                  <c:v>-62.661976066593965</c:v>
                </c:pt>
                <c:pt idx="54">
                  <c:v>-63.989020888214377</c:v>
                </c:pt>
                <c:pt idx="55">
                  <c:v>-65.316065709834788</c:v>
                </c:pt>
                <c:pt idx="56">
                  <c:v>-66.643110531455193</c:v>
                </c:pt>
                <c:pt idx="57">
                  <c:v>-67.970155353075597</c:v>
                </c:pt>
                <c:pt idx="58">
                  <c:v>-69.297200174696016</c:v>
                </c:pt>
                <c:pt idx="59">
                  <c:v>-70.62424499631642</c:v>
                </c:pt>
                <c:pt idx="60">
                  <c:v>-71.951289817936839</c:v>
                </c:pt>
                <c:pt idx="61">
                  <c:v>-73.278334639557244</c:v>
                </c:pt>
                <c:pt idx="62">
                  <c:v>-74.605379461177648</c:v>
                </c:pt>
                <c:pt idx="63">
                  <c:v>-75.932424282798053</c:v>
                </c:pt>
                <c:pt idx="64">
                  <c:v>-77.259469104418471</c:v>
                </c:pt>
                <c:pt idx="65">
                  <c:v>-78.58651392603889</c:v>
                </c:pt>
                <c:pt idx="66">
                  <c:v>-79.913558747659295</c:v>
                </c:pt>
                <c:pt idx="67">
                  <c:v>-81.240603569279699</c:v>
                </c:pt>
                <c:pt idx="68">
                  <c:v>-82.567648390900104</c:v>
                </c:pt>
                <c:pt idx="69">
                  <c:v>-83.894693212520522</c:v>
                </c:pt>
                <c:pt idx="70">
                  <c:v>-85.221738034140927</c:v>
                </c:pt>
                <c:pt idx="71">
                  <c:v>-86.548782855761345</c:v>
                </c:pt>
                <c:pt idx="72">
                  <c:v>-87.87582767738175</c:v>
                </c:pt>
                <c:pt idx="73">
                  <c:v>-89.202872499002154</c:v>
                </c:pt>
                <c:pt idx="74">
                  <c:v>-90.529917320622573</c:v>
                </c:pt>
                <c:pt idx="75">
                  <c:v>-91.856962142242978</c:v>
                </c:pt>
                <c:pt idx="76">
                  <c:v>-93.184006963863396</c:v>
                </c:pt>
                <c:pt idx="77">
                  <c:v>-94.511051785483801</c:v>
                </c:pt>
                <c:pt idx="78">
                  <c:v>-95.838096607104205</c:v>
                </c:pt>
                <c:pt idx="79">
                  <c:v>-97.165141428724624</c:v>
                </c:pt>
                <c:pt idx="80">
                  <c:v>-98.492186250345028</c:v>
                </c:pt>
                <c:pt idx="81">
                  <c:v>-99.819231071965433</c:v>
                </c:pt>
                <c:pt idx="82">
                  <c:v>-101.14627589358585</c:v>
                </c:pt>
                <c:pt idx="83">
                  <c:v>-102.47332071520626</c:v>
                </c:pt>
                <c:pt idx="84">
                  <c:v>-103.80036553682667</c:v>
                </c:pt>
                <c:pt idx="85">
                  <c:v>-105.12741035844708</c:v>
                </c:pt>
                <c:pt idx="86">
                  <c:v>-106.45445518006748</c:v>
                </c:pt>
                <c:pt idx="87">
                  <c:v>-107.7815000016879</c:v>
                </c:pt>
                <c:pt idx="88">
                  <c:v>-109.10854482330831</c:v>
                </c:pt>
                <c:pt idx="89">
                  <c:v>-110.43558964492871</c:v>
                </c:pt>
                <c:pt idx="90">
                  <c:v>-111.76263446654913</c:v>
                </c:pt>
                <c:pt idx="91">
                  <c:v>-113.08967928816953</c:v>
                </c:pt>
                <c:pt idx="92">
                  <c:v>-114.41672410978995</c:v>
                </c:pt>
                <c:pt idx="93">
                  <c:v>-115.74376893141036</c:v>
                </c:pt>
                <c:pt idx="94">
                  <c:v>-117.07081375303076</c:v>
                </c:pt>
                <c:pt idx="95">
                  <c:v>-118.39785857465118</c:v>
                </c:pt>
                <c:pt idx="96">
                  <c:v>-119.72490339627159</c:v>
                </c:pt>
                <c:pt idx="97">
                  <c:v>-121.05194821789199</c:v>
                </c:pt>
                <c:pt idx="98">
                  <c:v>-122.37899303951241</c:v>
                </c:pt>
                <c:pt idx="99">
                  <c:v>-123.70603786113281</c:v>
                </c:pt>
                <c:pt idx="100">
                  <c:v>-125.03308268275322</c:v>
                </c:pt>
                <c:pt idx="101">
                  <c:v>-126.36012750437364</c:v>
                </c:pt>
                <c:pt idx="102">
                  <c:v>-127.68717232599404</c:v>
                </c:pt>
                <c:pt idx="103">
                  <c:v>-129.01421714761446</c:v>
                </c:pt>
                <c:pt idx="104">
                  <c:v>-130.34126196923486</c:v>
                </c:pt>
                <c:pt idx="105">
                  <c:v>-131.66830679085527</c:v>
                </c:pt>
                <c:pt idx="106">
                  <c:v>-132.99535161247567</c:v>
                </c:pt>
                <c:pt idx="107">
                  <c:v>-134.32239643409611</c:v>
                </c:pt>
                <c:pt idx="108">
                  <c:v>-135.64944125571651</c:v>
                </c:pt>
                <c:pt idx="109">
                  <c:v>-136.97648607733692</c:v>
                </c:pt>
                <c:pt idx="110">
                  <c:v>-138.30353089895732</c:v>
                </c:pt>
                <c:pt idx="111">
                  <c:v>-139.63057572057772</c:v>
                </c:pt>
                <c:pt idx="112">
                  <c:v>-140.95762054219813</c:v>
                </c:pt>
                <c:pt idx="113">
                  <c:v>-142.28466536381856</c:v>
                </c:pt>
                <c:pt idx="114">
                  <c:v>-143.61171018543897</c:v>
                </c:pt>
                <c:pt idx="115">
                  <c:v>-144.93875500705937</c:v>
                </c:pt>
                <c:pt idx="116">
                  <c:v>-146.26579982867977</c:v>
                </c:pt>
                <c:pt idx="117">
                  <c:v>-147.59284465030021</c:v>
                </c:pt>
                <c:pt idx="118">
                  <c:v>-148.91988947192061</c:v>
                </c:pt>
                <c:pt idx="119">
                  <c:v>-150.24693429354102</c:v>
                </c:pt>
                <c:pt idx="120">
                  <c:v>-151.57397911516142</c:v>
                </c:pt>
                <c:pt idx="121">
                  <c:v>-152.90102393678183</c:v>
                </c:pt>
                <c:pt idx="122">
                  <c:v>-154.22806875840223</c:v>
                </c:pt>
                <c:pt idx="123">
                  <c:v>-155.55511358002263</c:v>
                </c:pt>
                <c:pt idx="124">
                  <c:v>-156.88215840164307</c:v>
                </c:pt>
                <c:pt idx="125">
                  <c:v>-158.20920322326347</c:v>
                </c:pt>
                <c:pt idx="126">
                  <c:v>-159.53624804488388</c:v>
                </c:pt>
                <c:pt idx="127">
                  <c:v>-160.86329286650428</c:v>
                </c:pt>
                <c:pt idx="128">
                  <c:v>-162.19033768812471</c:v>
                </c:pt>
                <c:pt idx="129">
                  <c:v>-163.51738250974512</c:v>
                </c:pt>
                <c:pt idx="130">
                  <c:v>-164.84442733136552</c:v>
                </c:pt>
                <c:pt idx="131">
                  <c:v>-166.17147215298593</c:v>
                </c:pt>
                <c:pt idx="132">
                  <c:v>-167.49851697460633</c:v>
                </c:pt>
                <c:pt idx="133">
                  <c:v>-168.82556179622674</c:v>
                </c:pt>
                <c:pt idx="134">
                  <c:v>-170.15260661784717</c:v>
                </c:pt>
                <c:pt idx="135">
                  <c:v>-171.47965143946757</c:v>
                </c:pt>
                <c:pt idx="136">
                  <c:v>-172.80669626108798</c:v>
                </c:pt>
                <c:pt idx="137">
                  <c:v>-174.13374108270838</c:v>
                </c:pt>
                <c:pt idx="138">
                  <c:v>-175.46078590432882</c:v>
                </c:pt>
                <c:pt idx="139">
                  <c:v>-176.78783072594922</c:v>
                </c:pt>
                <c:pt idx="140">
                  <c:v>-178.11487554756962</c:v>
                </c:pt>
                <c:pt idx="141">
                  <c:v>-179.44192036919003</c:v>
                </c:pt>
                <c:pt idx="142">
                  <c:v>-180.76896519081043</c:v>
                </c:pt>
                <c:pt idx="143">
                  <c:v>-182.09601001243084</c:v>
                </c:pt>
                <c:pt idx="144">
                  <c:v>-183.42305483405124</c:v>
                </c:pt>
                <c:pt idx="145">
                  <c:v>-184.75009965567165</c:v>
                </c:pt>
                <c:pt idx="146">
                  <c:v>-186.07714447729208</c:v>
                </c:pt>
                <c:pt idx="147">
                  <c:v>-187.40418929891248</c:v>
                </c:pt>
                <c:pt idx="148">
                  <c:v>-188.73123412053292</c:v>
                </c:pt>
                <c:pt idx="149">
                  <c:v>-190.05827894215332</c:v>
                </c:pt>
                <c:pt idx="150">
                  <c:v>-191.38532376377373</c:v>
                </c:pt>
                <c:pt idx="151">
                  <c:v>-192.71236858539413</c:v>
                </c:pt>
                <c:pt idx="152">
                  <c:v>-194.03941340701454</c:v>
                </c:pt>
                <c:pt idx="153">
                  <c:v>-195.36645822863494</c:v>
                </c:pt>
                <c:pt idx="154">
                  <c:v>-196.69350305025534</c:v>
                </c:pt>
                <c:pt idx="155">
                  <c:v>-198.02054787187575</c:v>
                </c:pt>
                <c:pt idx="156">
                  <c:v>-199.34759269349618</c:v>
                </c:pt>
                <c:pt idx="157">
                  <c:v>-200.67463751511659</c:v>
                </c:pt>
                <c:pt idx="158">
                  <c:v>-202.00168233673699</c:v>
                </c:pt>
                <c:pt idx="159">
                  <c:v>-203.32872715835742</c:v>
                </c:pt>
                <c:pt idx="160">
                  <c:v>-204.65577197997783</c:v>
                </c:pt>
                <c:pt idx="161">
                  <c:v>-205.98281680159823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6B8-4229-A433-0656DC69A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8928"/>
        <c:axId val="40845312"/>
      </c:scatterChart>
      <c:valAx>
        <c:axId val="38468928"/>
        <c:scaling>
          <c:orientation val="minMax"/>
          <c:max val="250"/>
          <c:min val="-250"/>
        </c:scaling>
        <c:delete val="0"/>
        <c:axPos val="b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0845312"/>
        <c:crosses val="autoZero"/>
        <c:crossBetween val="midCat"/>
        <c:majorUnit val="10"/>
      </c:valAx>
      <c:valAx>
        <c:axId val="40845312"/>
        <c:scaling>
          <c:orientation val="minMax"/>
          <c:max val="500"/>
          <c:min val="-500"/>
        </c:scaling>
        <c:delete val="0"/>
        <c:axPos val="l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38468928"/>
        <c:crosses val="autoZero"/>
        <c:crossBetween val="midCat"/>
        <c:majorUnit val="1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171360309494394E-2"/>
          <c:y val="1.0209966059947437E-2"/>
          <c:w val="0.7763424359109401"/>
          <c:h val="0.9795800678801051"/>
        </c:manualLayout>
      </c:layout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25400"/>
          </c:spPr>
          <c:marker>
            <c:symbol val="diamond"/>
            <c:size val="2"/>
          </c:marker>
          <c:xVal>
            <c:numRef>
              <c:f>'θ ϵ (0,90)'!$AE$8:$AE$368</c:f>
              <c:numCache>
                <c:formatCode>General</c:formatCode>
                <c:ptCount val="361"/>
                <c:pt idx="0">
                  <c:v>65</c:v>
                </c:pt>
                <c:pt idx="1">
                  <c:v>64.990100185165431</c:v>
                </c:pt>
                <c:pt idx="2">
                  <c:v>64.96040375624122</c:v>
                </c:pt>
                <c:pt idx="3">
                  <c:v>64.910919759047303</c:v>
                </c:pt>
                <c:pt idx="4">
                  <c:v>64.841663266888574</c:v>
                </c:pt>
                <c:pt idx="5">
                  <c:v>64.752655375963457</c:v>
                </c:pt>
                <c:pt idx="6">
                  <c:v>64.64392319893777</c:v>
                </c:pt>
                <c:pt idx="7">
                  <c:v>64.515499856685935</c:v>
                </c:pt>
                <c:pt idx="8">
                  <c:v>64.367424468202074</c:v>
                </c:pt>
                <c:pt idx="9">
                  <c:v>64.199742138683959</c:v>
                </c:pt>
                <c:pt idx="10">
                  <c:v>64.012503945793526</c:v>
                </c:pt>
                <c:pt idx="11">
                  <c:v>63.805766924098158</c:v>
                </c:pt>
                <c:pt idx="12">
                  <c:v>63.57959404769737</c:v>
                </c:pt>
                <c:pt idx="13">
                  <c:v>63.334054211040289</c:v>
                </c:pt>
                <c:pt idx="14">
                  <c:v>63.069222207939774</c:v>
                </c:pt>
                <c:pt idx="15">
                  <c:v>62.785178708789438</c:v>
                </c:pt>
                <c:pt idx="16">
                  <c:v>62.482010235990728</c:v>
                </c:pt>
                <c:pt idx="17">
                  <c:v>62.1598091375973</c:v>
                </c:pt>
                <c:pt idx="18">
                  <c:v>61.81867355918498</c:v>
                </c:pt>
                <c:pt idx="19">
                  <c:v>61.458707413955594</c:v>
                </c:pt>
                <c:pt idx="20">
                  <c:v>61.080020351084045</c:v>
                </c:pt>
                <c:pt idx="21">
                  <c:v>60.682727722318113</c:v>
                </c:pt>
                <c:pt idx="22">
                  <c:v>60.26695054684118</c:v>
                </c:pt>
                <c:pt idx="23">
                  <c:v>59.832815474408626</c:v>
                </c:pt>
                <c:pt idx="24">
                  <c:v>59.380454746769054</c:v>
                </c:pt>
                <c:pt idx="25">
                  <c:v>58.910006157382249</c:v>
                </c:pt>
                <c:pt idx="26">
                  <c:v>58.421613009445856</c:v>
                </c:pt>
                <c:pt idx="27">
                  <c:v>57.915424072243916</c:v>
                </c:pt>
                <c:pt idx="28">
                  <c:v>57.391593535830253</c:v>
                </c:pt>
                <c:pt idx="29">
                  <c:v>56.850280964060723</c:v>
                </c:pt>
                <c:pt idx="30">
                  <c:v>56.291651245988518</c:v>
                </c:pt>
                <c:pt idx="31">
                  <c:v>55.715874545637298</c:v>
                </c:pt>
                <c:pt idx="32">
                  <c:v>55.123126250167687</c:v>
                </c:pt>
                <c:pt idx="33">
                  <c:v>54.51358691645256</c:v>
                </c:pt>
                <c:pt idx="34">
                  <c:v>53.887442216077709</c:v>
                </c:pt>
                <c:pt idx="35">
                  <c:v>53.244882878784466</c:v>
                </c:pt>
                <c:pt idx="36">
                  <c:v>52.586104634371587</c:v>
                </c:pt>
                <c:pt idx="37">
                  <c:v>51.911308153074032</c:v>
                </c:pt>
                <c:pt idx="38">
                  <c:v>51.220698984436929</c:v>
                </c:pt>
                <c:pt idx="39">
                  <c:v>50.514487494703111</c:v>
                </c:pt>
                <c:pt idx="40">
                  <c:v>49.792888802733572</c:v>
                </c:pt>
                <c:pt idx="41">
                  <c:v>49.056122714480189</c:v>
                </c:pt>
                <c:pt idx="42">
                  <c:v>48.304413656030626</c:v>
                </c:pt>
                <c:pt idx="43">
                  <c:v>47.537990605246087</c:v>
                </c:pt>
                <c:pt idx="44">
                  <c:v>46.757087022012328</c:v>
                </c:pt>
                <c:pt idx="45">
                  <c:v>45.961940777125591</c:v>
                </c:pt>
                <c:pt idx="46">
                  <c:v>45.152794079834827</c:v>
                </c:pt>
                <c:pt idx="47">
                  <c:v>44.329893404062403</c:v>
                </c:pt>
                <c:pt idx="48">
                  <c:v>43.493489413325783</c:v>
                </c:pt>
                <c:pt idx="49">
                  <c:v>42.643836884382971</c:v>
                </c:pt>
                <c:pt idx="50">
                  <c:v>41.781194629625055</c:v>
                </c:pt>
                <c:pt idx="51">
                  <c:v>40.905825418239438</c:v>
                </c:pt>
                <c:pt idx="52">
                  <c:v>40.01799589616779</c:v>
                </c:pt>
                <c:pt idx="53">
                  <c:v>39.117976504883146</c:v>
                </c:pt>
                <c:pt idx="54">
                  <c:v>38.206041399010751</c:v>
                </c:pt>
                <c:pt idx="55">
                  <c:v>37.282468362818001</c:v>
                </c:pt>
                <c:pt idx="56">
                  <c:v>36.34753872559854</c:v>
                </c:pt>
                <c:pt idx="57">
                  <c:v>35.401537275976764</c:v>
                </c:pt>
                <c:pt idx="58">
                  <c:v>34.444752175158321</c:v>
                </c:pt>
                <c:pt idx="59">
                  <c:v>33.477474869153532</c:v>
                </c:pt>
                <c:pt idx="60">
                  <c:v>32.500000000000007</c:v>
                </c:pt>
                <c:pt idx="61">
                  <c:v>31.512625316011913</c:v>
                </c:pt>
                <c:pt idx="62">
                  <c:v>30.515651581082906</c:v>
                </c:pt>
                <c:pt idx="63">
                  <c:v>29.509382483070542</c:v>
                </c:pt>
                <c:pt idx="64">
                  <c:v>28.494124541290034</c:v>
                </c:pt>
                <c:pt idx="65">
                  <c:v>27.470187013145463</c:v>
                </c:pt>
                <c:pt idx="66">
                  <c:v>26.437881799927013</c:v>
                </c:pt>
                <c:pt idx="67">
                  <c:v>25.397523351802807</c:v>
                </c:pt>
                <c:pt idx="68">
                  <c:v>24.349428572034277</c:v>
                </c:pt>
                <c:pt idx="69">
                  <c:v>23.293916720444525</c:v>
                </c:pt>
                <c:pt idx="70">
                  <c:v>22.231309316168474</c:v>
                </c:pt>
                <c:pt idx="71">
                  <c:v>21.161930039715187</c:v>
                </c:pt>
                <c:pt idx="72">
                  <c:v>20.086104634371583</c:v>
                </c:pt>
                <c:pt idx="73">
                  <c:v>19.00416080697789</c:v>
                </c:pt>
                <c:pt idx="74">
                  <c:v>17.916428128104947</c:v>
                </c:pt>
                <c:pt idx="75">
                  <c:v>16.823237931663847</c:v>
                </c:pt>
                <c:pt idx="76">
                  <c:v>15.724923213978414</c:v>
                </c:pt>
                <c:pt idx="77">
                  <c:v>14.62181853235122</c:v>
                </c:pt>
                <c:pt idx="78">
                  <c:v>13.514259903154365</c:v>
                </c:pt>
                <c:pt idx="79">
                  <c:v>12.402584699475419</c:v>
                </c:pt>
                <c:pt idx="80">
                  <c:v>11.287131548350477</c:v>
                </c:pt>
                <c:pt idx="81">
                  <c:v>10.16824022761501</c:v>
                </c:pt>
                <c:pt idx="82">
                  <c:v>9.0462515624042705</c:v>
                </c:pt>
                <c:pt idx="83">
                  <c:v>7.9215073213345866</c:v>
                </c:pt>
                <c:pt idx="84">
                  <c:v>6.794350112397475</c:v>
                </c:pt>
                <c:pt idx="85">
                  <c:v>5.665123278597779</c:v>
                </c:pt>
                <c:pt idx="86">
                  <c:v>4.5341707933681548</c:v>
                </c:pt>
                <c:pt idx="87">
                  <c:v>3.401837155791358</c:v>
                </c:pt>
                <c:pt idx="88">
                  <c:v>2.2684672856625703</c:v>
                </c:pt>
                <c:pt idx="89">
                  <c:v>1.1344064184234195</c:v>
                </c:pt>
                <c:pt idx="90">
                  <c:v>3.981732478453015E-15</c:v>
                </c:pt>
                <c:pt idx="91">
                  <c:v>-1.1344064184234259</c:v>
                </c:pt>
                <c:pt idx="92">
                  <c:v>-2.2684672856625476</c:v>
                </c:pt>
                <c:pt idx="93">
                  <c:v>-3.4018371557913354</c:v>
                </c:pt>
                <c:pt idx="94">
                  <c:v>-4.5341707933681468</c:v>
                </c:pt>
                <c:pt idx="95">
                  <c:v>-5.6651232785977852</c:v>
                </c:pt>
                <c:pt idx="96">
                  <c:v>-6.794350112397467</c:v>
                </c:pt>
                <c:pt idx="97">
                  <c:v>-7.9215073213345786</c:v>
                </c:pt>
                <c:pt idx="98">
                  <c:v>-9.0462515624042474</c:v>
                </c:pt>
                <c:pt idx="99">
                  <c:v>-10.168240227615017</c:v>
                </c:pt>
                <c:pt idx="100">
                  <c:v>-11.28713154835047</c:v>
                </c:pt>
                <c:pt idx="101">
                  <c:v>-12.402584699475412</c:v>
                </c:pt>
                <c:pt idx="102">
                  <c:v>-13.514259903154343</c:v>
                </c:pt>
                <c:pt idx="103">
                  <c:v>-14.621818532351213</c:v>
                </c:pt>
                <c:pt idx="104">
                  <c:v>-15.724923213978405</c:v>
                </c:pt>
                <c:pt idx="105">
                  <c:v>-16.823237931663854</c:v>
                </c:pt>
                <c:pt idx="106">
                  <c:v>-17.91642812810494</c:v>
                </c:pt>
                <c:pt idx="107">
                  <c:v>-19.004160806977882</c:v>
                </c:pt>
                <c:pt idx="108">
                  <c:v>-20.086104634371576</c:v>
                </c:pt>
                <c:pt idx="109">
                  <c:v>-21.161930039715166</c:v>
                </c:pt>
                <c:pt idx="110">
                  <c:v>-22.231309316168467</c:v>
                </c:pt>
                <c:pt idx="111">
                  <c:v>-23.293916720444518</c:v>
                </c:pt>
                <c:pt idx="112">
                  <c:v>-24.349428572034284</c:v>
                </c:pt>
                <c:pt idx="113">
                  <c:v>-25.397523351802786</c:v>
                </c:pt>
                <c:pt idx="114">
                  <c:v>-26.437881799927002</c:v>
                </c:pt>
                <c:pt idx="115">
                  <c:v>-27.470187013145456</c:v>
                </c:pt>
                <c:pt idx="116">
                  <c:v>-28.494124541290038</c:v>
                </c:pt>
                <c:pt idx="117">
                  <c:v>-29.509382483070535</c:v>
                </c:pt>
                <c:pt idx="118">
                  <c:v>-30.515651581082885</c:v>
                </c:pt>
                <c:pt idx="119">
                  <c:v>-31.512625316011906</c:v>
                </c:pt>
                <c:pt idx="120">
                  <c:v>-32.499999999999986</c:v>
                </c:pt>
                <c:pt idx="121">
                  <c:v>-33.477474869153525</c:v>
                </c:pt>
                <c:pt idx="122">
                  <c:v>-34.444752175158314</c:v>
                </c:pt>
                <c:pt idx="123">
                  <c:v>-35.401537275976757</c:v>
                </c:pt>
                <c:pt idx="124">
                  <c:v>-36.347538725598532</c:v>
                </c:pt>
                <c:pt idx="125">
                  <c:v>-37.28246836281798</c:v>
                </c:pt>
                <c:pt idx="126">
                  <c:v>-38.206041399010743</c:v>
                </c:pt>
                <c:pt idx="127">
                  <c:v>-39.117976504883146</c:v>
                </c:pt>
                <c:pt idx="128">
                  <c:v>-40.01799589616779</c:v>
                </c:pt>
                <c:pt idx="129">
                  <c:v>-40.905825418239424</c:v>
                </c:pt>
                <c:pt idx="130">
                  <c:v>-41.781194629625055</c:v>
                </c:pt>
                <c:pt idx="131">
                  <c:v>-42.643836884382985</c:v>
                </c:pt>
                <c:pt idx="132">
                  <c:v>-43.493489413325783</c:v>
                </c:pt>
                <c:pt idx="133">
                  <c:v>-44.329893404062396</c:v>
                </c:pt>
                <c:pt idx="134">
                  <c:v>-45.152794079834806</c:v>
                </c:pt>
                <c:pt idx="135">
                  <c:v>-45.961940777125584</c:v>
                </c:pt>
                <c:pt idx="136">
                  <c:v>-46.757087022012328</c:v>
                </c:pt>
                <c:pt idx="137">
                  <c:v>-47.53799060524608</c:v>
                </c:pt>
                <c:pt idx="138">
                  <c:v>-48.304413656030611</c:v>
                </c:pt>
                <c:pt idx="139">
                  <c:v>-49.056122714480182</c:v>
                </c:pt>
                <c:pt idx="140">
                  <c:v>-49.792888802733565</c:v>
                </c:pt>
                <c:pt idx="141">
                  <c:v>-50.514487494703097</c:v>
                </c:pt>
                <c:pt idx="142">
                  <c:v>-51.220698984436922</c:v>
                </c:pt>
                <c:pt idx="143">
                  <c:v>-51.911308153074039</c:v>
                </c:pt>
                <c:pt idx="144">
                  <c:v>-52.58610463437158</c:v>
                </c:pt>
                <c:pt idx="145">
                  <c:v>-53.244882878784452</c:v>
                </c:pt>
                <c:pt idx="146">
                  <c:v>-53.887442216077709</c:v>
                </c:pt>
                <c:pt idx="147">
                  <c:v>-54.513586916452567</c:v>
                </c:pt>
                <c:pt idx="148">
                  <c:v>-55.123126250167687</c:v>
                </c:pt>
                <c:pt idx="149">
                  <c:v>-55.715874545637291</c:v>
                </c:pt>
                <c:pt idx="150">
                  <c:v>-56.291651245988518</c:v>
                </c:pt>
                <c:pt idx="151">
                  <c:v>-56.850280964060723</c:v>
                </c:pt>
                <c:pt idx="152">
                  <c:v>-57.391593535830239</c:v>
                </c:pt>
                <c:pt idx="153">
                  <c:v>-57.915424072243908</c:v>
                </c:pt>
                <c:pt idx="154">
                  <c:v>-58.421613009445856</c:v>
                </c:pt>
                <c:pt idx="155">
                  <c:v>-58.910006157382249</c:v>
                </c:pt>
                <c:pt idx="156">
                  <c:v>-59.380454746769047</c:v>
                </c:pt>
                <c:pt idx="157">
                  <c:v>-59.832815474408612</c:v>
                </c:pt>
                <c:pt idx="158">
                  <c:v>-60.266950546841173</c:v>
                </c:pt>
                <c:pt idx="159">
                  <c:v>-60.682727722318113</c:v>
                </c:pt>
                <c:pt idx="160">
                  <c:v>-61.080020351084038</c:v>
                </c:pt>
                <c:pt idx="161">
                  <c:v>-61.458707413955587</c:v>
                </c:pt>
                <c:pt idx="162">
                  <c:v>-61.81867355918498</c:v>
                </c:pt>
                <c:pt idx="163">
                  <c:v>-62.1598091375973</c:v>
                </c:pt>
                <c:pt idx="164">
                  <c:v>-62.482010235990714</c:v>
                </c:pt>
                <c:pt idx="165">
                  <c:v>-62.785178708789431</c:v>
                </c:pt>
                <c:pt idx="166">
                  <c:v>-63.069222207939774</c:v>
                </c:pt>
                <c:pt idx="167">
                  <c:v>-63.334054211040289</c:v>
                </c:pt>
                <c:pt idx="168">
                  <c:v>-63.57959404769737</c:v>
                </c:pt>
                <c:pt idx="169">
                  <c:v>-63.805766924098158</c:v>
                </c:pt>
                <c:pt idx="170">
                  <c:v>-64.012503945793526</c:v>
                </c:pt>
                <c:pt idx="171">
                  <c:v>-64.199742138683945</c:v>
                </c:pt>
                <c:pt idx="172">
                  <c:v>-64.36742446820206</c:v>
                </c:pt>
                <c:pt idx="173">
                  <c:v>-64.515499856685935</c:v>
                </c:pt>
                <c:pt idx="174">
                  <c:v>-64.64392319893777</c:v>
                </c:pt>
                <c:pt idx="175">
                  <c:v>-64.752655375963457</c:v>
                </c:pt>
                <c:pt idx="176">
                  <c:v>-64.841663266888574</c:v>
                </c:pt>
                <c:pt idx="177">
                  <c:v>-64.910919759047303</c:v>
                </c:pt>
                <c:pt idx="178">
                  <c:v>-64.96040375624122</c:v>
                </c:pt>
                <c:pt idx="179">
                  <c:v>-64.990100185165431</c:v>
                </c:pt>
                <c:pt idx="180">
                  <c:v>-65</c:v>
                </c:pt>
                <c:pt idx="181">
                  <c:v>-64.990100185165431</c:v>
                </c:pt>
                <c:pt idx="182">
                  <c:v>-64.96040375624122</c:v>
                </c:pt>
                <c:pt idx="183">
                  <c:v>-64.910919759047303</c:v>
                </c:pt>
                <c:pt idx="184">
                  <c:v>-64.841663266888574</c:v>
                </c:pt>
                <c:pt idx="185">
                  <c:v>-64.752655375963457</c:v>
                </c:pt>
                <c:pt idx="186">
                  <c:v>-64.64392319893777</c:v>
                </c:pt>
                <c:pt idx="187">
                  <c:v>-64.515499856685935</c:v>
                </c:pt>
                <c:pt idx="188">
                  <c:v>-64.36742446820206</c:v>
                </c:pt>
                <c:pt idx="189">
                  <c:v>-64.199742138683959</c:v>
                </c:pt>
                <c:pt idx="190">
                  <c:v>-64.012503945793526</c:v>
                </c:pt>
                <c:pt idx="191">
                  <c:v>-63.805766924098158</c:v>
                </c:pt>
                <c:pt idx="192">
                  <c:v>-63.57959404769737</c:v>
                </c:pt>
                <c:pt idx="193">
                  <c:v>-63.334054211040289</c:v>
                </c:pt>
                <c:pt idx="194">
                  <c:v>-63.069222207939774</c:v>
                </c:pt>
                <c:pt idx="195">
                  <c:v>-62.785178708789445</c:v>
                </c:pt>
                <c:pt idx="196">
                  <c:v>-62.482010235990728</c:v>
                </c:pt>
                <c:pt idx="197">
                  <c:v>-62.159809137597307</c:v>
                </c:pt>
                <c:pt idx="198">
                  <c:v>-61.81867355918498</c:v>
                </c:pt>
                <c:pt idx="199">
                  <c:v>-61.458707413955587</c:v>
                </c:pt>
                <c:pt idx="200">
                  <c:v>-61.080020351084045</c:v>
                </c:pt>
                <c:pt idx="201">
                  <c:v>-60.682727722318113</c:v>
                </c:pt>
                <c:pt idx="202">
                  <c:v>-60.26695054684118</c:v>
                </c:pt>
                <c:pt idx="203">
                  <c:v>-59.832815474408626</c:v>
                </c:pt>
                <c:pt idx="204">
                  <c:v>-59.380454746769068</c:v>
                </c:pt>
                <c:pt idx="205">
                  <c:v>-58.910006157382256</c:v>
                </c:pt>
                <c:pt idx="206">
                  <c:v>-58.421613009445863</c:v>
                </c:pt>
                <c:pt idx="207">
                  <c:v>-57.91542407224393</c:v>
                </c:pt>
                <c:pt idx="208">
                  <c:v>-57.391593535830246</c:v>
                </c:pt>
                <c:pt idx="209">
                  <c:v>-56.85028096406073</c:v>
                </c:pt>
                <c:pt idx="210">
                  <c:v>-56.291651245988511</c:v>
                </c:pt>
                <c:pt idx="211">
                  <c:v>-55.715874545637298</c:v>
                </c:pt>
                <c:pt idx="212">
                  <c:v>-55.123126250167694</c:v>
                </c:pt>
                <c:pt idx="213">
                  <c:v>-54.51358691645256</c:v>
                </c:pt>
                <c:pt idx="214">
                  <c:v>-53.887442216077723</c:v>
                </c:pt>
                <c:pt idx="215">
                  <c:v>-53.24488287878448</c:v>
                </c:pt>
                <c:pt idx="216">
                  <c:v>-52.586104634371594</c:v>
                </c:pt>
                <c:pt idx="217">
                  <c:v>-51.911308153074046</c:v>
                </c:pt>
                <c:pt idx="218">
                  <c:v>-51.220698984436943</c:v>
                </c:pt>
                <c:pt idx="219">
                  <c:v>-50.514487494703104</c:v>
                </c:pt>
                <c:pt idx="220">
                  <c:v>-49.792888802733572</c:v>
                </c:pt>
                <c:pt idx="221">
                  <c:v>-49.056122714480175</c:v>
                </c:pt>
                <c:pt idx="222">
                  <c:v>-48.304413656030626</c:v>
                </c:pt>
                <c:pt idx="223">
                  <c:v>-47.537990605246087</c:v>
                </c:pt>
                <c:pt idx="224">
                  <c:v>-46.757087022012321</c:v>
                </c:pt>
                <c:pt idx="225">
                  <c:v>-45.961940777125598</c:v>
                </c:pt>
                <c:pt idx="226">
                  <c:v>-45.152794079834841</c:v>
                </c:pt>
                <c:pt idx="227">
                  <c:v>-44.329893404062432</c:v>
                </c:pt>
                <c:pt idx="228">
                  <c:v>-43.493489413325797</c:v>
                </c:pt>
                <c:pt idx="229">
                  <c:v>-42.643836884382992</c:v>
                </c:pt>
                <c:pt idx="230">
                  <c:v>-41.781194629625062</c:v>
                </c:pt>
                <c:pt idx="231">
                  <c:v>-40.905825418239417</c:v>
                </c:pt>
                <c:pt idx="232">
                  <c:v>-40.017995896167776</c:v>
                </c:pt>
                <c:pt idx="233">
                  <c:v>-39.117976504883138</c:v>
                </c:pt>
                <c:pt idx="234">
                  <c:v>-38.206041399010758</c:v>
                </c:pt>
                <c:pt idx="235">
                  <c:v>-37.282468362818015</c:v>
                </c:pt>
                <c:pt idx="236">
                  <c:v>-36.347538725598568</c:v>
                </c:pt>
                <c:pt idx="237">
                  <c:v>-35.40153727597675</c:v>
                </c:pt>
                <c:pt idx="238">
                  <c:v>-34.444752175158328</c:v>
                </c:pt>
                <c:pt idx="239">
                  <c:v>-33.477474869153539</c:v>
                </c:pt>
                <c:pt idx="240">
                  <c:v>-32.500000000000028</c:v>
                </c:pt>
                <c:pt idx="241">
                  <c:v>-31.512625316011896</c:v>
                </c:pt>
                <c:pt idx="242">
                  <c:v>-30.515651581082899</c:v>
                </c:pt>
                <c:pt idx="243">
                  <c:v>-29.509382483070549</c:v>
                </c:pt>
                <c:pt idx="244">
                  <c:v>-28.494124541290052</c:v>
                </c:pt>
                <c:pt idx="245">
                  <c:v>-27.470187013145495</c:v>
                </c:pt>
                <c:pt idx="246">
                  <c:v>-26.437881799927005</c:v>
                </c:pt>
                <c:pt idx="247">
                  <c:v>-25.3975233518028</c:v>
                </c:pt>
                <c:pt idx="248">
                  <c:v>-24.349428572034299</c:v>
                </c:pt>
                <c:pt idx="249">
                  <c:v>-23.293916720444546</c:v>
                </c:pt>
                <c:pt idx="250">
                  <c:v>-22.23130931616851</c:v>
                </c:pt>
                <c:pt idx="251">
                  <c:v>-21.16193003971518</c:v>
                </c:pt>
                <c:pt idx="252">
                  <c:v>-20.086104634371591</c:v>
                </c:pt>
                <c:pt idx="253">
                  <c:v>-19.004160806977911</c:v>
                </c:pt>
                <c:pt idx="254">
                  <c:v>-17.916428128104929</c:v>
                </c:pt>
                <c:pt idx="255">
                  <c:v>-16.82323793166384</c:v>
                </c:pt>
                <c:pt idx="256">
                  <c:v>-15.724923213978405</c:v>
                </c:pt>
                <c:pt idx="257">
                  <c:v>-14.621818532351242</c:v>
                </c:pt>
                <c:pt idx="258">
                  <c:v>-13.514259903154386</c:v>
                </c:pt>
                <c:pt idx="259">
                  <c:v>-12.402584699475456</c:v>
                </c:pt>
                <c:pt idx="260">
                  <c:v>-11.287131548350471</c:v>
                </c:pt>
                <c:pt idx="261">
                  <c:v>-10.168240227615017</c:v>
                </c:pt>
                <c:pt idx="262">
                  <c:v>-9.0462515624042208</c:v>
                </c:pt>
                <c:pt idx="263">
                  <c:v>-7.9215073213345661</c:v>
                </c:pt>
                <c:pt idx="264">
                  <c:v>-6.7943501123974688</c:v>
                </c:pt>
                <c:pt idx="265">
                  <c:v>-5.6651232785977861</c:v>
                </c:pt>
                <c:pt idx="266">
                  <c:v>-4.5341707933681628</c:v>
                </c:pt>
                <c:pt idx="267">
                  <c:v>-3.4018371557913798</c:v>
                </c:pt>
                <c:pt idx="268">
                  <c:v>-2.2684672856626071</c:v>
                </c:pt>
                <c:pt idx="269">
                  <c:v>-1.1344064184234273</c:v>
                </c:pt>
                <c:pt idx="270">
                  <c:v>-1.1945197435359045E-14</c:v>
                </c:pt>
                <c:pt idx="271">
                  <c:v>1.1344064184234035</c:v>
                </c:pt>
                <c:pt idx="272">
                  <c:v>2.2684672856625832</c:v>
                </c:pt>
                <c:pt idx="273">
                  <c:v>3.4018371557913563</c:v>
                </c:pt>
                <c:pt idx="274">
                  <c:v>4.5341707933681397</c:v>
                </c:pt>
                <c:pt idx="275">
                  <c:v>5.665123278597763</c:v>
                </c:pt>
                <c:pt idx="276">
                  <c:v>6.7943501123974439</c:v>
                </c:pt>
                <c:pt idx="277">
                  <c:v>7.9215073213345999</c:v>
                </c:pt>
                <c:pt idx="278">
                  <c:v>9.0462515624042545</c:v>
                </c:pt>
                <c:pt idx="279">
                  <c:v>10.168240227614994</c:v>
                </c:pt>
                <c:pt idx="280">
                  <c:v>11.287131548350448</c:v>
                </c:pt>
                <c:pt idx="281">
                  <c:v>12.402584699475376</c:v>
                </c:pt>
                <c:pt idx="282">
                  <c:v>13.514259903154306</c:v>
                </c:pt>
                <c:pt idx="283">
                  <c:v>14.62181853235122</c:v>
                </c:pt>
                <c:pt idx="284">
                  <c:v>15.724923213978384</c:v>
                </c:pt>
                <c:pt idx="285">
                  <c:v>16.823237931663872</c:v>
                </c:pt>
                <c:pt idx="286">
                  <c:v>17.916428128104961</c:v>
                </c:pt>
                <c:pt idx="287">
                  <c:v>19.004160806977886</c:v>
                </c:pt>
                <c:pt idx="288">
                  <c:v>20.086104634371569</c:v>
                </c:pt>
                <c:pt idx="289">
                  <c:v>21.161930039715159</c:v>
                </c:pt>
                <c:pt idx="290">
                  <c:v>22.231309316168431</c:v>
                </c:pt>
                <c:pt idx="291">
                  <c:v>23.293916720444471</c:v>
                </c:pt>
                <c:pt idx="292">
                  <c:v>24.349428572034277</c:v>
                </c:pt>
                <c:pt idx="293">
                  <c:v>25.397523351802779</c:v>
                </c:pt>
                <c:pt idx="294">
                  <c:v>26.437881799927034</c:v>
                </c:pt>
                <c:pt idx="295">
                  <c:v>27.470187013145473</c:v>
                </c:pt>
                <c:pt idx="296">
                  <c:v>28.494124541290031</c:v>
                </c:pt>
                <c:pt idx="297">
                  <c:v>29.509382483070532</c:v>
                </c:pt>
                <c:pt idx="298">
                  <c:v>30.515651581082878</c:v>
                </c:pt>
                <c:pt idx="299">
                  <c:v>31.512625316011874</c:v>
                </c:pt>
                <c:pt idx="300">
                  <c:v>32.500000000000007</c:v>
                </c:pt>
                <c:pt idx="301">
                  <c:v>33.477474869153518</c:v>
                </c:pt>
                <c:pt idx="302">
                  <c:v>34.444752175158307</c:v>
                </c:pt>
                <c:pt idx="303">
                  <c:v>35.401537275976729</c:v>
                </c:pt>
                <c:pt idx="304">
                  <c:v>36.347538725598504</c:v>
                </c:pt>
                <c:pt idx="305">
                  <c:v>37.282468362817994</c:v>
                </c:pt>
                <c:pt idx="306">
                  <c:v>38.206041399010736</c:v>
                </c:pt>
                <c:pt idx="307">
                  <c:v>39.117976504883117</c:v>
                </c:pt>
                <c:pt idx="308">
                  <c:v>40.017995896167804</c:v>
                </c:pt>
                <c:pt idx="309">
                  <c:v>40.905825418239438</c:v>
                </c:pt>
                <c:pt idx="310">
                  <c:v>41.781194629625048</c:v>
                </c:pt>
                <c:pt idx="311">
                  <c:v>42.643836884382956</c:v>
                </c:pt>
                <c:pt idx="312">
                  <c:v>43.493489413325754</c:v>
                </c:pt>
                <c:pt idx="313">
                  <c:v>44.329893404062375</c:v>
                </c:pt>
                <c:pt idx="314">
                  <c:v>45.152794079834777</c:v>
                </c:pt>
                <c:pt idx="315">
                  <c:v>45.961940777125577</c:v>
                </c:pt>
                <c:pt idx="316">
                  <c:v>46.757087022012307</c:v>
                </c:pt>
                <c:pt idx="317">
                  <c:v>47.537990605246094</c:v>
                </c:pt>
                <c:pt idx="318">
                  <c:v>48.304413656030626</c:v>
                </c:pt>
                <c:pt idx="319">
                  <c:v>49.056122714480175</c:v>
                </c:pt>
                <c:pt idx="320">
                  <c:v>49.792888802733557</c:v>
                </c:pt>
                <c:pt idx="321">
                  <c:v>50.51448749470309</c:v>
                </c:pt>
                <c:pt idx="322">
                  <c:v>51.220698984436901</c:v>
                </c:pt>
                <c:pt idx="323">
                  <c:v>51.911308153074032</c:v>
                </c:pt>
                <c:pt idx="324">
                  <c:v>52.58610463437158</c:v>
                </c:pt>
                <c:pt idx="325">
                  <c:v>53.244882878784452</c:v>
                </c:pt>
                <c:pt idx="326">
                  <c:v>53.887442216077694</c:v>
                </c:pt>
                <c:pt idx="327">
                  <c:v>54.51358691645256</c:v>
                </c:pt>
                <c:pt idx="328">
                  <c:v>55.123126250167651</c:v>
                </c:pt>
                <c:pt idx="329">
                  <c:v>55.715874545637284</c:v>
                </c:pt>
                <c:pt idx="330">
                  <c:v>56.291651245988497</c:v>
                </c:pt>
                <c:pt idx="331">
                  <c:v>56.85028096406073</c:v>
                </c:pt>
                <c:pt idx="332">
                  <c:v>57.391593535830246</c:v>
                </c:pt>
                <c:pt idx="333">
                  <c:v>57.915424072243908</c:v>
                </c:pt>
                <c:pt idx="334">
                  <c:v>58.421613009445863</c:v>
                </c:pt>
                <c:pt idx="335">
                  <c:v>58.910006157382234</c:v>
                </c:pt>
                <c:pt idx="336">
                  <c:v>59.380454746769061</c:v>
                </c:pt>
                <c:pt idx="337">
                  <c:v>59.832815474408598</c:v>
                </c:pt>
                <c:pt idx="338">
                  <c:v>60.266950546841173</c:v>
                </c:pt>
                <c:pt idx="339">
                  <c:v>60.682727722318099</c:v>
                </c:pt>
                <c:pt idx="340">
                  <c:v>61.080020351084045</c:v>
                </c:pt>
                <c:pt idx="341">
                  <c:v>61.458707413955572</c:v>
                </c:pt>
                <c:pt idx="342">
                  <c:v>61.81867355918498</c:v>
                </c:pt>
                <c:pt idx="343">
                  <c:v>62.159809137597321</c:v>
                </c:pt>
                <c:pt idx="344">
                  <c:v>62.482010235990714</c:v>
                </c:pt>
                <c:pt idx="345">
                  <c:v>62.785178708789438</c:v>
                </c:pt>
                <c:pt idx="346">
                  <c:v>63.069222207939774</c:v>
                </c:pt>
                <c:pt idx="347">
                  <c:v>63.334054211040282</c:v>
                </c:pt>
                <c:pt idx="348">
                  <c:v>63.579594047697363</c:v>
                </c:pt>
                <c:pt idx="349">
                  <c:v>63.805766924098158</c:v>
                </c:pt>
                <c:pt idx="350">
                  <c:v>64.012503945793512</c:v>
                </c:pt>
                <c:pt idx="351">
                  <c:v>64.199742138683945</c:v>
                </c:pt>
                <c:pt idx="352">
                  <c:v>64.36742446820206</c:v>
                </c:pt>
                <c:pt idx="353">
                  <c:v>64.515499856685935</c:v>
                </c:pt>
                <c:pt idx="354">
                  <c:v>64.64392319893777</c:v>
                </c:pt>
                <c:pt idx="355">
                  <c:v>64.752655375963457</c:v>
                </c:pt>
                <c:pt idx="356">
                  <c:v>64.841663266888574</c:v>
                </c:pt>
                <c:pt idx="357">
                  <c:v>64.910919759047303</c:v>
                </c:pt>
                <c:pt idx="358">
                  <c:v>64.96040375624122</c:v>
                </c:pt>
                <c:pt idx="359">
                  <c:v>64.990100185165431</c:v>
                </c:pt>
                <c:pt idx="360">
                  <c:v>65</c:v>
                </c:pt>
              </c:numCache>
            </c:numRef>
          </c:xVal>
          <c:yVal>
            <c:numRef>
              <c:f>'θ ϵ (0,90)'!$AF$8:$AF$368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1.1344064184234282</c:v>
                </c:pt>
                <c:pt idx="2">
                  <c:v>2.2684672856625632</c:v>
                </c:pt>
                <c:pt idx="3">
                  <c:v>3.4018371557913487</c:v>
                </c:pt>
                <c:pt idx="4">
                  <c:v>4.534170793368145</c:v>
                </c:pt>
                <c:pt idx="5">
                  <c:v>5.6651232785977808</c:v>
                </c:pt>
                <c:pt idx="6">
                  <c:v>6.794350112397475</c:v>
                </c:pt>
                <c:pt idx="7">
                  <c:v>7.9215073213345857</c:v>
                </c:pt>
                <c:pt idx="8">
                  <c:v>9.0462515624042528</c:v>
                </c:pt>
                <c:pt idx="9">
                  <c:v>10.168240227615007</c:v>
                </c:pt>
                <c:pt idx="10">
                  <c:v>11.287131548350471</c:v>
                </c:pt>
                <c:pt idx="11">
                  <c:v>12.402584699475412</c:v>
                </c:pt>
                <c:pt idx="12">
                  <c:v>13.514259903154356</c:v>
                </c:pt>
                <c:pt idx="13">
                  <c:v>14.621818532351226</c:v>
                </c:pt>
                <c:pt idx="14">
                  <c:v>15.724923213978402</c:v>
                </c:pt>
                <c:pt idx="15">
                  <c:v>16.823237931663847</c:v>
                </c:pt>
                <c:pt idx="16">
                  <c:v>17.916428128104947</c:v>
                </c:pt>
                <c:pt idx="17">
                  <c:v>19.00416080697789</c:v>
                </c:pt>
                <c:pt idx="18">
                  <c:v>20.08610463437158</c:v>
                </c:pt>
                <c:pt idx="19">
                  <c:v>21.16193003971518</c:v>
                </c:pt>
                <c:pt idx="20">
                  <c:v>22.231309316168467</c:v>
                </c:pt>
                <c:pt idx="21">
                  <c:v>23.293916720444518</c:v>
                </c:pt>
                <c:pt idx="22">
                  <c:v>24.349428572034281</c:v>
                </c:pt>
                <c:pt idx="23">
                  <c:v>25.397523351802793</c:v>
                </c:pt>
                <c:pt idx="24">
                  <c:v>26.437881799927009</c:v>
                </c:pt>
                <c:pt idx="25">
                  <c:v>27.470187013145463</c:v>
                </c:pt>
                <c:pt idx="26">
                  <c:v>28.494124541290031</c:v>
                </c:pt>
                <c:pt idx="27">
                  <c:v>29.509382483070539</c:v>
                </c:pt>
                <c:pt idx="28">
                  <c:v>30.515651581082903</c:v>
                </c:pt>
                <c:pt idx="29">
                  <c:v>31.51262531601191</c:v>
                </c:pt>
                <c:pt idx="30">
                  <c:v>32.499999999999993</c:v>
                </c:pt>
                <c:pt idx="31">
                  <c:v>33.477474869153518</c:v>
                </c:pt>
                <c:pt idx="32">
                  <c:v>34.444752175158321</c:v>
                </c:pt>
                <c:pt idx="33">
                  <c:v>35.401537275976757</c:v>
                </c:pt>
                <c:pt idx="34">
                  <c:v>36.347538725598547</c:v>
                </c:pt>
                <c:pt idx="35">
                  <c:v>37.282468362817994</c:v>
                </c:pt>
                <c:pt idx="36">
                  <c:v>38.206041399010751</c:v>
                </c:pt>
                <c:pt idx="37">
                  <c:v>39.117976504883138</c:v>
                </c:pt>
                <c:pt idx="38">
                  <c:v>40.017995896167783</c:v>
                </c:pt>
                <c:pt idx="39">
                  <c:v>40.905825418239431</c:v>
                </c:pt>
                <c:pt idx="40">
                  <c:v>41.781194629625048</c:v>
                </c:pt>
                <c:pt idx="41">
                  <c:v>42.643836884382964</c:v>
                </c:pt>
                <c:pt idx="42">
                  <c:v>43.493489413325783</c:v>
                </c:pt>
                <c:pt idx="43">
                  <c:v>44.329893404062403</c:v>
                </c:pt>
                <c:pt idx="44">
                  <c:v>45.15279407983482</c:v>
                </c:pt>
                <c:pt idx="45">
                  <c:v>45.961940777125584</c:v>
                </c:pt>
                <c:pt idx="46">
                  <c:v>46.757087022012321</c:v>
                </c:pt>
                <c:pt idx="47">
                  <c:v>47.53799060524608</c:v>
                </c:pt>
                <c:pt idx="48">
                  <c:v>48.304413656030619</c:v>
                </c:pt>
                <c:pt idx="49">
                  <c:v>49.056122714480182</c:v>
                </c:pt>
                <c:pt idx="50">
                  <c:v>49.792888802733572</c:v>
                </c:pt>
                <c:pt idx="51">
                  <c:v>50.514487494703104</c:v>
                </c:pt>
                <c:pt idx="52">
                  <c:v>51.220698984436929</c:v>
                </c:pt>
                <c:pt idx="53">
                  <c:v>51.911308153074032</c:v>
                </c:pt>
                <c:pt idx="54">
                  <c:v>52.586104634371587</c:v>
                </c:pt>
                <c:pt idx="55">
                  <c:v>53.244882878784466</c:v>
                </c:pt>
                <c:pt idx="56">
                  <c:v>53.887442216077716</c:v>
                </c:pt>
                <c:pt idx="57">
                  <c:v>54.513586916452553</c:v>
                </c:pt>
                <c:pt idx="58">
                  <c:v>55.123126250167687</c:v>
                </c:pt>
                <c:pt idx="59">
                  <c:v>55.715874545637291</c:v>
                </c:pt>
                <c:pt idx="60">
                  <c:v>56.291651245988511</c:v>
                </c:pt>
                <c:pt idx="61">
                  <c:v>56.850280964060723</c:v>
                </c:pt>
                <c:pt idx="62">
                  <c:v>57.391593535830246</c:v>
                </c:pt>
                <c:pt idx="63">
                  <c:v>57.915424072243908</c:v>
                </c:pt>
                <c:pt idx="64">
                  <c:v>58.421613009445856</c:v>
                </c:pt>
                <c:pt idx="65">
                  <c:v>58.910006157382249</c:v>
                </c:pt>
                <c:pt idx="66">
                  <c:v>59.380454746769054</c:v>
                </c:pt>
                <c:pt idx="67">
                  <c:v>59.832815474408619</c:v>
                </c:pt>
                <c:pt idx="68">
                  <c:v>60.26695054684118</c:v>
                </c:pt>
                <c:pt idx="69">
                  <c:v>60.682727722318113</c:v>
                </c:pt>
                <c:pt idx="70">
                  <c:v>61.080020351084038</c:v>
                </c:pt>
                <c:pt idx="71">
                  <c:v>61.458707413955587</c:v>
                </c:pt>
                <c:pt idx="72">
                  <c:v>61.81867355918498</c:v>
                </c:pt>
                <c:pt idx="73">
                  <c:v>62.1598091375973</c:v>
                </c:pt>
                <c:pt idx="74">
                  <c:v>62.482010235990728</c:v>
                </c:pt>
                <c:pt idx="75">
                  <c:v>62.785178708789438</c:v>
                </c:pt>
                <c:pt idx="76">
                  <c:v>63.069222207939774</c:v>
                </c:pt>
                <c:pt idx="77">
                  <c:v>63.334054211040289</c:v>
                </c:pt>
                <c:pt idx="78">
                  <c:v>63.579594047697363</c:v>
                </c:pt>
                <c:pt idx="79">
                  <c:v>63.805766924098158</c:v>
                </c:pt>
                <c:pt idx="80">
                  <c:v>64.012503945793526</c:v>
                </c:pt>
                <c:pt idx="81">
                  <c:v>64.199742138683959</c:v>
                </c:pt>
                <c:pt idx="82">
                  <c:v>64.36742446820206</c:v>
                </c:pt>
                <c:pt idx="83">
                  <c:v>64.515499856685935</c:v>
                </c:pt>
                <c:pt idx="84">
                  <c:v>64.64392319893777</c:v>
                </c:pt>
                <c:pt idx="85">
                  <c:v>64.752655375963457</c:v>
                </c:pt>
                <c:pt idx="86">
                  <c:v>64.841663266888574</c:v>
                </c:pt>
                <c:pt idx="87">
                  <c:v>64.910919759047303</c:v>
                </c:pt>
                <c:pt idx="88">
                  <c:v>64.96040375624122</c:v>
                </c:pt>
                <c:pt idx="89">
                  <c:v>64.990100185165431</c:v>
                </c:pt>
                <c:pt idx="90">
                  <c:v>65</c:v>
                </c:pt>
                <c:pt idx="91">
                  <c:v>64.990100185165431</c:v>
                </c:pt>
                <c:pt idx="92">
                  <c:v>64.96040375624122</c:v>
                </c:pt>
                <c:pt idx="93">
                  <c:v>64.910919759047303</c:v>
                </c:pt>
                <c:pt idx="94">
                  <c:v>64.841663266888574</c:v>
                </c:pt>
                <c:pt idx="95">
                  <c:v>64.752655375963457</c:v>
                </c:pt>
                <c:pt idx="96">
                  <c:v>64.64392319893777</c:v>
                </c:pt>
                <c:pt idx="97">
                  <c:v>64.515499856685935</c:v>
                </c:pt>
                <c:pt idx="98">
                  <c:v>64.367424468202074</c:v>
                </c:pt>
                <c:pt idx="99">
                  <c:v>64.199742138683945</c:v>
                </c:pt>
                <c:pt idx="100">
                  <c:v>64.012503945793526</c:v>
                </c:pt>
                <c:pt idx="101">
                  <c:v>63.805766924098158</c:v>
                </c:pt>
                <c:pt idx="102">
                  <c:v>63.57959404769737</c:v>
                </c:pt>
                <c:pt idx="103">
                  <c:v>63.334054211040289</c:v>
                </c:pt>
                <c:pt idx="104">
                  <c:v>63.069222207939774</c:v>
                </c:pt>
                <c:pt idx="105">
                  <c:v>62.785178708789438</c:v>
                </c:pt>
                <c:pt idx="106">
                  <c:v>62.482010235990728</c:v>
                </c:pt>
                <c:pt idx="107">
                  <c:v>62.159809137597307</c:v>
                </c:pt>
                <c:pt idx="108">
                  <c:v>61.818673559184987</c:v>
                </c:pt>
                <c:pt idx="109">
                  <c:v>61.458707413955594</c:v>
                </c:pt>
                <c:pt idx="110">
                  <c:v>61.080020351084045</c:v>
                </c:pt>
                <c:pt idx="111">
                  <c:v>60.682727722318113</c:v>
                </c:pt>
                <c:pt idx="112">
                  <c:v>60.26695054684118</c:v>
                </c:pt>
                <c:pt idx="113">
                  <c:v>59.832815474408626</c:v>
                </c:pt>
                <c:pt idx="114">
                  <c:v>59.380454746769061</c:v>
                </c:pt>
                <c:pt idx="115">
                  <c:v>58.910006157382256</c:v>
                </c:pt>
                <c:pt idx="116">
                  <c:v>58.421613009445849</c:v>
                </c:pt>
                <c:pt idx="117">
                  <c:v>57.915424072243916</c:v>
                </c:pt>
                <c:pt idx="118">
                  <c:v>57.39159353583026</c:v>
                </c:pt>
                <c:pt idx="119">
                  <c:v>56.85028096406073</c:v>
                </c:pt>
                <c:pt idx="120">
                  <c:v>56.291651245988518</c:v>
                </c:pt>
                <c:pt idx="121">
                  <c:v>55.715874545637298</c:v>
                </c:pt>
                <c:pt idx="122">
                  <c:v>55.123126250167694</c:v>
                </c:pt>
                <c:pt idx="123">
                  <c:v>54.513586916452553</c:v>
                </c:pt>
                <c:pt idx="124">
                  <c:v>53.887442216077716</c:v>
                </c:pt>
                <c:pt idx="125">
                  <c:v>53.24488287878448</c:v>
                </c:pt>
                <c:pt idx="126">
                  <c:v>52.586104634371587</c:v>
                </c:pt>
                <c:pt idx="127">
                  <c:v>51.911308153074025</c:v>
                </c:pt>
                <c:pt idx="128">
                  <c:v>51.220698984436929</c:v>
                </c:pt>
                <c:pt idx="129">
                  <c:v>50.514487494703118</c:v>
                </c:pt>
                <c:pt idx="130">
                  <c:v>49.792888802733572</c:v>
                </c:pt>
                <c:pt idx="131">
                  <c:v>49.056122714480168</c:v>
                </c:pt>
                <c:pt idx="132">
                  <c:v>48.304413656030626</c:v>
                </c:pt>
                <c:pt idx="133">
                  <c:v>47.537990605246087</c:v>
                </c:pt>
                <c:pt idx="134">
                  <c:v>46.757087022012342</c:v>
                </c:pt>
                <c:pt idx="135">
                  <c:v>45.961940777125591</c:v>
                </c:pt>
                <c:pt idx="136">
                  <c:v>45.152794079834813</c:v>
                </c:pt>
                <c:pt idx="137">
                  <c:v>44.32989340406241</c:v>
                </c:pt>
                <c:pt idx="138">
                  <c:v>43.49348941332579</c:v>
                </c:pt>
                <c:pt idx="139">
                  <c:v>42.643836884382971</c:v>
                </c:pt>
                <c:pt idx="140">
                  <c:v>41.781194629625062</c:v>
                </c:pt>
                <c:pt idx="141">
                  <c:v>40.905825418239452</c:v>
                </c:pt>
                <c:pt idx="142">
                  <c:v>40.017995896167797</c:v>
                </c:pt>
                <c:pt idx="143">
                  <c:v>39.117976504883131</c:v>
                </c:pt>
                <c:pt idx="144">
                  <c:v>38.206041399010758</c:v>
                </c:pt>
                <c:pt idx="145">
                  <c:v>37.282468362818015</c:v>
                </c:pt>
                <c:pt idx="146">
                  <c:v>36.347538725598547</c:v>
                </c:pt>
                <c:pt idx="147">
                  <c:v>35.40153727597675</c:v>
                </c:pt>
                <c:pt idx="148">
                  <c:v>34.444752175158321</c:v>
                </c:pt>
                <c:pt idx="149">
                  <c:v>33.477474869153532</c:v>
                </c:pt>
                <c:pt idx="150">
                  <c:v>32.499999999999993</c:v>
                </c:pt>
                <c:pt idx="151">
                  <c:v>31.512625316011917</c:v>
                </c:pt>
                <c:pt idx="152">
                  <c:v>30.515651581082921</c:v>
                </c:pt>
                <c:pt idx="153">
                  <c:v>29.509382483070546</c:v>
                </c:pt>
                <c:pt idx="154">
                  <c:v>28.494124541290024</c:v>
                </c:pt>
                <c:pt idx="155">
                  <c:v>27.470187013145466</c:v>
                </c:pt>
                <c:pt idx="156">
                  <c:v>26.437881799927027</c:v>
                </c:pt>
                <c:pt idx="157">
                  <c:v>25.397523351802821</c:v>
                </c:pt>
                <c:pt idx="158">
                  <c:v>24.349428572034295</c:v>
                </c:pt>
                <c:pt idx="159">
                  <c:v>23.293916720444514</c:v>
                </c:pt>
                <c:pt idx="160">
                  <c:v>22.231309316168478</c:v>
                </c:pt>
                <c:pt idx="161">
                  <c:v>21.161930039715209</c:v>
                </c:pt>
                <c:pt idx="162">
                  <c:v>20.086104634371587</c:v>
                </c:pt>
                <c:pt idx="163">
                  <c:v>19.004160806977907</c:v>
                </c:pt>
                <c:pt idx="164">
                  <c:v>17.916428128104979</c:v>
                </c:pt>
                <c:pt idx="165">
                  <c:v>16.823237931663865</c:v>
                </c:pt>
                <c:pt idx="166">
                  <c:v>15.724923213978402</c:v>
                </c:pt>
                <c:pt idx="167">
                  <c:v>14.621818532351211</c:v>
                </c:pt>
                <c:pt idx="168">
                  <c:v>13.514259903154356</c:v>
                </c:pt>
                <c:pt idx="169">
                  <c:v>12.402584699475423</c:v>
                </c:pt>
                <c:pt idx="170">
                  <c:v>11.287131548350468</c:v>
                </c:pt>
                <c:pt idx="171">
                  <c:v>10.168240227615014</c:v>
                </c:pt>
                <c:pt idx="172">
                  <c:v>9.0462515624042741</c:v>
                </c:pt>
                <c:pt idx="173">
                  <c:v>7.9215073213345901</c:v>
                </c:pt>
                <c:pt idx="174">
                  <c:v>6.7943501123974928</c:v>
                </c:pt>
                <c:pt idx="175">
                  <c:v>5.6651232785978118</c:v>
                </c:pt>
                <c:pt idx="176">
                  <c:v>4.5341707933681592</c:v>
                </c:pt>
                <c:pt idx="177">
                  <c:v>3.4018371557913474</c:v>
                </c:pt>
                <c:pt idx="178">
                  <c:v>2.2684672856625454</c:v>
                </c:pt>
                <c:pt idx="179">
                  <c:v>1.1344064184234235</c:v>
                </c:pt>
                <c:pt idx="180">
                  <c:v>7.9634649569060301E-15</c:v>
                </c:pt>
                <c:pt idx="181">
                  <c:v>-1.1344064184234075</c:v>
                </c:pt>
                <c:pt idx="182">
                  <c:v>-2.2684672856625583</c:v>
                </c:pt>
                <c:pt idx="183">
                  <c:v>-3.4018371557913314</c:v>
                </c:pt>
                <c:pt idx="184">
                  <c:v>-4.5341707933681139</c:v>
                </c:pt>
                <c:pt idx="185">
                  <c:v>-5.6651232785977665</c:v>
                </c:pt>
                <c:pt idx="186">
                  <c:v>-6.7943501123974483</c:v>
                </c:pt>
                <c:pt idx="187">
                  <c:v>-7.9215073213346034</c:v>
                </c:pt>
                <c:pt idx="188">
                  <c:v>-9.0462515624042581</c:v>
                </c:pt>
                <c:pt idx="189">
                  <c:v>-10.168240227614998</c:v>
                </c:pt>
                <c:pt idx="190">
                  <c:v>-11.28713154835048</c:v>
                </c:pt>
                <c:pt idx="191">
                  <c:v>-12.402584699475407</c:v>
                </c:pt>
                <c:pt idx="192">
                  <c:v>-13.51425990315434</c:v>
                </c:pt>
                <c:pt idx="193">
                  <c:v>-14.621818532351224</c:v>
                </c:pt>
                <c:pt idx="194">
                  <c:v>-15.724923213978387</c:v>
                </c:pt>
                <c:pt idx="195">
                  <c:v>-16.823237931663822</c:v>
                </c:pt>
                <c:pt idx="196">
                  <c:v>-17.916428128104936</c:v>
                </c:pt>
                <c:pt idx="197">
                  <c:v>-19.004160806977865</c:v>
                </c:pt>
                <c:pt idx="198">
                  <c:v>-20.086104634371601</c:v>
                </c:pt>
                <c:pt idx="199">
                  <c:v>-21.161930039715187</c:v>
                </c:pt>
                <c:pt idx="200">
                  <c:v>-22.231309316168463</c:v>
                </c:pt>
                <c:pt idx="201">
                  <c:v>-23.293916720444528</c:v>
                </c:pt>
                <c:pt idx="202">
                  <c:v>-24.349428572034281</c:v>
                </c:pt>
                <c:pt idx="203">
                  <c:v>-25.397523351802782</c:v>
                </c:pt>
                <c:pt idx="204">
                  <c:v>-26.437881799926988</c:v>
                </c:pt>
                <c:pt idx="205">
                  <c:v>-27.470187013145452</c:v>
                </c:pt>
                <c:pt idx="206">
                  <c:v>-28.494124541290009</c:v>
                </c:pt>
                <c:pt idx="207">
                  <c:v>-29.509382483070507</c:v>
                </c:pt>
                <c:pt idx="208">
                  <c:v>-30.515651581082906</c:v>
                </c:pt>
                <c:pt idx="209">
                  <c:v>-31.512625316011903</c:v>
                </c:pt>
                <c:pt idx="210">
                  <c:v>-32.500000000000007</c:v>
                </c:pt>
                <c:pt idx="211">
                  <c:v>-33.477474869153518</c:v>
                </c:pt>
                <c:pt idx="212">
                  <c:v>-34.444752175158314</c:v>
                </c:pt>
                <c:pt idx="213">
                  <c:v>-35.401537275976757</c:v>
                </c:pt>
                <c:pt idx="214">
                  <c:v>-36.347538725598532</c:v>
                </c:pt>
                <c:pt idx="215">
                  <c:v>-37.28246836281798</c:v>
                </c:pt>
                <c:pt idx="216">
                  <c:v>-38.206041399010743</c:v>
                </c:pt>
                <c:pt idx="217">
                  <c:v>-39.117976504883124</c:v>
                </c:pt>
                <c:pt idx="218">
                  <c:v>-40.017995896167761</c:v>
                </c:pt>
                <c:pt idx="219">
                  <c:v>-40.905825418239445</c:v>
                </c:pt>
                <c:pt idx="220">
                  <c:v>-41.781194629625048</c:v>
                </c:pt>
                <c:pt idx="221">
                  <c:v>-42.643836884382978</c:v>
                </c:pt>
                <c:pt idx="222">
                  <c:v>-43.493489413325783</c:v>
                </c:pt>
                <c:pt idx="223">
                  <c:v>-44.329893404062396</c:v>
                </c:pt>
                <c:pt idx="224">
                  <c:v>-45.152794079834827</c:v>
                </c:pt>
                <c:pt idx="225">
                  <c:v>-45.961940777125584</c:v>
                </c:pt>
                <c:pt idx="226">
                  <c:v>-46.757087022012307</c:v>
                </c:pt>
                <c:pt idx="227">
                  <c:v>-47.537990605246058</c:v>
                </c:pt>
                <c:pt idx="228">
                  <c:v>-48.304413656030611</c:v>
                </c:pt>
                <c:pt idx="229">
                  <c:v>-49.056122714480161</c:v>
                </c:pt>
                <c:pt idx="230">
                  <c:v>-49.792888802733565</c:v>
                </c:pt>
                <c:pt idx="231">
                  <c:v>-50.514487494703125</c:v>
                </c:pt>
                <c:pt idx="232">
                  <c:v>-51.220698984436936</c:v>
                </c:pt>
                <c:pt idx="233">
                  <c:v>-51.911308153074032</c:v>
                </c:pt>
                <c:pt idx="234">
                  <c:v>-52.58610463437158</c:v>
                </c:pt>
                <c:pt idx="235">
                  <c:v>-53.244882878784452</c:v>
                </c:pt>
                <c:pt idx="236">
                  <c:v>-53.887442216077694</c:v>
                </c:pt>
                <c:pt idx="237">
                  <c:v>-54.51358691645256</c:v>
                </c:pt>
                <c:pt idx="238">
                  <c:v>-55.123126250167687</c:v>
                </c:pt>
                <c:pt idx="239">
                  <c:v>-55.715874545637284</c:v>
                </c:pt>
                <c:pt idx="240">
                  <c:v>-56.291651245988497</c:v>
                </c:pt>
                <c:pt idx="241">
                  <c:v>-56.850280964060737</c:v>
                </c:pt>
                <c:pt idx="242">
                  <c:v>-57.391593535830253</c:v>
                </c:pt>
                <c:pt idx="243">
                  <c:v>-57.915424072243908</c:v>
                </c:pt>
                <c:pt idx="244">
                  <c:v>-58.421613009445842</c:v>
                </c:pt>
                <c:pt idx="245">
                  <c:v>-58.910006157382234</c:v>
                </c:pt>
                <c:pt idx="246">
                  <c:v>-59.380454746769061</c:v>
                </c:pt>
                <c:pt idx="247">
                  <c:v>-59.832815474408619</c:v>
                </c:pt>
                <c:pt idx="248">
                  <c:v>-60.266950546841173</c:v>
                </c:pt>
                <c:pt idx="249">
                  <c:v>-60.682727722318106</c:v>
                </c:pt>
                <c:pt idx="250">
                  <c:v>-61.08002035108403</c:v>
                </c:pt>
                <c:pt idx="251">
                  <c:v>-61.458707413955594</c:v>
                </c:pt>
                <c:pt idx="252">
                  <c:v>-61.81867355918498</c:v>
                </c:pt>
                <c:pt idx="253">
                  <c:v>-62.159809137597293</c:v>
                </c:pt>
                <c:pt idx="254">
                  <c:v>-62.482010235990735</c:v>
                </c:pt>
                <c:pt idx="255">
                  <c:v>-62.785178708789438</c:v>
                </c:pt>
                <c:pt idx="256">
                  <c:v>-63.069222207939774</c:v>
                </c:pt>
                <c:pt idx="257">
                  <c:v>-63.334054211040282</c:v>
                </c:pt>
                <c:pt idx="258">
                  <c:v>-63.579594047697363</c:v>
                </c:pt>
                <c:pt idx="259">
                  <c:v>-63.805766924098151</c:v>
                </c:pt>
                <c:pt idx="260">
                  <c:v>-64.012503945793526</c:v>
                </c:pt>
                <c:pt idx="261">
                  <c:v>-64.199742138683945</c:v>
                </c:pt>
                <c:pt idx="262">
                  <c:v>-64.367424468202074</c:v>
                </c:pt>
                <c:pt idx="263">
                  <c:v>-64.515499856685935</c:v>
                </c:pt>
                <c:pt idx="264">
                  <c:v>-64.64392319893777</c:v>
                </c:pt>
                <c:pt idx="265">
                  <c:v>-64.752655375963457</c:v>
                </c:pt>
                <c:pt idx="266">
                  <c:v>-64.841663266888574</c:v>
                </c:pt>
                <c:pt idx="267">
                  <c:v>-64.910919759047303</c:v>
                </c:pt>
                <c:pt idx="268">
                  <c:v>-64.96040375624122</c:v>
                </c:pt>
                <c:pt idx="269">
                  <c:v>-64.990100185165431</c:v>
                </c:pt>
                <c:pt idx="270">
                  <c:v>-65</c:v>
                </c:pt>
                <c:pt idx="271">
                  <c:v>-64.990100185165431</c:v>
                </c:pt>
                <c:pt idx="272">
                  <c:v>-64.96040375624122</c:v>
                </c:pt>
                <c:pt idx="273">
                  <c:v>-64.910919759047303</c:v>
                </c:pt>
                <c:pt idx="274">
                  <c:v>-64.841663266888574</c:v>
                </c:pt>
                <c:pt idx="275">
                  <c:v>-64.752655375963457</c:v>
                </c:pt>
                <c:pt idx="276">
                  <c:v>-64.64392319893777</c:v>
                </c:pt>
                <c:pt idx="277">
                  <c:v>-64.515499856685935</c:v>
                </c:pt>
                <c:pt idx="278">
                  <c:v>-64.367424468202074</c:v>
                </c:pt>
                <c:pt idx="279">
                  <c:v>-64.199742138683959</c:v>
                </c:pt>
                <c:pt idx="280">
                  <c:v>-64.012503945793526</c:v>
                </c:pt>
                <c:pt idx="281">
                  <c:v>-63.805766924098165</c:v>
                </c:pt>
                <c:pt idx="282">
                  <c:v>-63.579594047697377</c:v>
                </c:pt>
                <c:pt idx="283">
                  <c:v>-63.334054211040289</c:v>
                </c:pt>
                <c:pt idx="284">
                  <c:v>-63.069222207939781</c:v>
                </c:pt>
                <c:pt idx="285">
                  <c:v>-62.785178708789431</c:v>
                </c:pt>
                <c:pt idx="286">
                  <c:v>-62.482010235990721</c:v>
                </c:pt>
                <c:pt idx="287">
                  <c:v>-62.1598091375973</c:v>
                </c:pt>
                <c:pt idx="288">
                  <c:v>-61.818673559184987</c:v>
                </c:pt>
                <c:pt idx="289">
                  <c:v>-61.458707413955601</c:v>
                </c:pt>
                <c:pt idx="290">
                  <c:v>-61.080020351084052</c:v>
                </c:pt>
                <c:pt idx="291">
                  <c:v>-60.682727722318134</c:v>
                </c:pt>
                <c:pt idx="292">
                  <c:v>-60.26695054684118</c:v>
                </c:pt>
                <c:pt idx="293">
                  <c:v>-59.832815474408633</c:v>
                </c:pt>
                <c:pt idx="294">
                  <c:v>-59.380454746769047</c:v>
                </c:pt>
                <c:pt idx="295">
                  <c:v>-58.910006157382249</c:v>
                </c:pt>
                <c:pt idx="296">
                  <c:v>-58.421613009445856</c:v>
                </c:pt>
                <c:pt idx="297">
                  <c:v>-57.915424072243916</c:v>
                </c:pt>
                <c:pt idx="298">
                  <c:v>-57.39159353583026</c:v>
                </c:pt>
                <c:pt idx="299">
                  <c:v>-56.850280964060744</c:v>
                </c:pt>
                <c:pt idx="300">
                  <c:v>-56.291651245988511</c:v>
                </c:pt>
                <c:pt idx="301">
                  <c:v>-55.715874545637298</c:v>
                </c:pt>
                <c:pt idx="302">
                  <c:v>-55.123126250167701</c:v>
                </c:pt>
                <c:pt idx="303">
                  <c:v>-54.513586916452574</c:v>
                </c:pt>
                <c:pt idx="304">
                  <c:v>-53.887442216077737</c:v>
                </c:pt>
                <c:pt idx="305">
                  <c:v>-53.244882878784466</c:v>
                </c:pt>
                <c:pt idx="306">
                  <c:v>-52.586104634371594</c:v>
                </c:pt>
                <c:pt idx="307">
                  <c:v>-51.911308153074046</c:v>
                </c:pt>
                <c:pt idx="308">
                  <c:v>-51.220698984436915</c:v>
                </c:pt>
                <c:pt idx="309">
                  <c:v>-50.514487494703104</c:v>
                </c:pt>
                <c:pt idx="310">
                  <c:v>-49.792888802733579</c:v>
                </c:pt>
                <c:pt idx="311">
                  <c:v>-49.056122714480196</c:v>
                </c:pt>
                <c:pt idx="312">
                  <c:v>-48.304413656030647</c:v>
                </c:pt>
                <c:pt idx="313">
                  <c:v>-47.537990605246115</c:v>
                </c:pt>
                <c:pt idx="314">
                  <c:v>-46.757087022012364</c:v>
                </c:pt>
                <c:pt idx="315">
                  <c:v>-45.961940777125598</c:v>
                </c:pt>
                <c:pt idx="316">
                  <c:v>-45.152794079834841</c:v>
                </c:pt>
                <c:pt idx="317">
                  <c:v>-44.329893404062389</c:v>
                </c:pt>
                <c:pt idx="318">
                  <c:v>-43.493489413325776</c:v>
                </c:pt>
                <c:pt idx="319">
                  <c:v>-42.643836884382978</c:v>
                </c:pt>
                <c:pt idx="320">
                  <c:v>-41.78119462962507</c:v>
                </c:pt>
                <c:pt idx="321">
                  <c:v>-40.905825418239459</c:v>
                </c:pt>
                <c:pt idx="322">
                  <c:v>-40.017995896167825</c:v>
                </c:pt>
                <c:pt idx="323">
                  <c:v>-39.117976504883138</c:v>
                </c:pt>
                <c:pt idx="324">
                  <c:v>-38.206041399010772</c:v>
                </c:pt>
                <c:pt idx="325">
                  <c:v>-37.282468362818022</c:v>
                </c:pt>
                <c:pt idx="326">
                  <c:v>-36.347538725598575</c:v>
                </c:pt>
                <c:pt idx="327">
                  <c:v>-35.40153727597675</c:v>
                </c:pt>
                <c:pt idx="328">
                  <c:v>-34.444752175158378</c:v>
                </c:pt>
                <c:pt idx="329">
                  <c:v>-33.477474869153539</c:v>
                </c:pt>
                <c:pt idx="330">
                  <c:v>-32.500000000000028</c:v>
                </c:pt>
                <c:pt idx="331">
                  <c:v>-31.512625316011899</c:v>
                </c:pt>
                <c:pt idx="332">
                  <c:v>-30.515651581082903</c:v>
                </c:pt>
                <c:pt idx="333">
                  <c:v>-29.509382483070553</c:v>
                </c:pt>
                <c:pt idx="334">
                  <c:v>-28.494124541290006</c:v>
                </c:pt>
                <c:pt idx="335">
                  <c:v>-27.470187013145498</c:v>
                </c:pt>
                <c:pt idx="336">
                  <c:v>-26.437881799927009</c:v>
                </c:pt>
                <c:pt idx="337">
                  <c:v>-25.397523351802857</c:v>
                </c:pt>
                <c:pt idx="338">
                  <c:v>-24.349428572034302</c:v>
                </c:pt>
                <c:pt idx="339">
                  <c:v>-23.29391672044455</c:v>
                </c:pt>
                <c:pt idx="340">
                  <c:v>-22.23130931616846</c:v>
                </c:pt>
                <c:pt idx="341">
                  <c:v>-21.161930039715241</c:v>
                </c:pt>
                <c:pt idx="342">
                  <c:v>-20.086104634371594</c:v>
                </c:pt>
                <c:pt idx="343">
                  <c:v>-19.004160806977858</c:v>
                </c:pt>
                <c:pt idx="344">
                  <c:v>-17.916428128104986</c:v>
                </c:pt>
                <c:pt idx="345">
                  <c:v>-16.823237931663844</c:v>
                </c:pt>
                <c:pt idx="346">
                  <c:v>-15.724923213978412</c:v>
                </c:pt>
                <c:pt idx="347">
                  <c:v>-14.621818532351247</c:v>
                </c:pt>
                <c:pt idx="348">
                  <c:v>-13.514259903154391</c:v>
                </c:pt>
                <c:pt idx="349">
                  <c:v>-12.402584699475403</c:v>
                </c:pt>
                <c:pt idx="350">
                  <c:v>-11.287131548350533</c:v>
                </c:pt>
                <c:pt idx="351">
                  <c:v>-10.168240227615023</c:v>
                </c:pt>
                <c:pt idx="352">
                  <c:v>-9.046251562404283</c:v>
                </c:pt>
                <c:pt idx="353">
                  <c:v>-7.9215073213346274</c:v>
                </c:pt>
                <c:pt idx="354">
                  <c:v>-6.7943501123974723</c:v>
                </c:pt>
                <c:pt idx="355">
                  <c:v>-5.6651232785977905</c:v>
                </c:pt>
                <c:pt idx="356">
                  <c:v>-4.5341707933681095</c:v>
                </c:pt>
                <c:pt idx="357">
                  <c:v>-3.4018371557913838</c:v>
                </c:pt>
                <c:pt idx="358">
                  <c:v>-2.2684672856625534</c:v>
                </c:pt>
                <c:pt idx="359">
                  <c:v>-1.1344064184234892</c:v>
                </c:pt>
                <c:pt idx="360">
                  <c:v>-1.592692991381206E-14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6-4CC2-8930-874056A8F9D8}"/>
            </c:ext>
          </c:extLst>
        </c:ser>
        <c:ser>
          <c:idx val="1"/>
          <c:order val="1"/>
          <c:tx>
            <c:v>CZ opt.</c:v>
          </c:tx>
          <c:spPr>
            <a:ln w="25400">
              <a:solidFill>
                <a:srgbClr val="FFFF00"/>
              </a:solidFill>
            </a:ln>
          </c:spPr>
          <c:marker>
            <c:symbol val="square"/>
            <c:size val="2"/>
            <c:spPr>
              <a:ln>
                <a:solidFill>
                  <a:srgbClr val="FFFF00"/>
                </a:solidFill>
              </a:ln>
            </c:spPr>
          </c:marker>
          <c:xVal>
            <c:numRef>
              <c:f>'θ ϵ (0,90)'!$BE$25:$BE$385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(0,90)'!$BF$25:$BF$385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6-4CC2-8930-874056A8F9D8}"/>
            </c:ext>
          </c:extLst>
        </c:ser>
        <c:ser>
          <c:idx val="2"/>
          <c:order val="2"/>
          <c:tx>
            <c:v>Ray (CZ centering)</c:v>
          </c:tx>
          <c:spPr>
            <a:ln w="127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triangle"/>
            <c:size val="2"/>
            <c:spPr>
              <a:ln w="12700">
                <a:solidFill>
                  <a:schemeClr val="accent6">
                    <a:lumMod val="75000"/>
                    <a:alpha val="12000"/>
                  </a:schemeClr>
                </a:solidFill>
              </a:ln>
            </c:spPr>
          </c:marker>
          <c:xVal>
            <c:numRef>
              <c:f>'θ ϵ (0,90)'!$V$11:$V$171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'θ ϵ (0,90)'!$U$11:$U$171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-8.7488663525923993E-2</c:v>
                </c:pt>
                <c:pt idx="2">
                  <c:v>-0.17497732705184799</c:v>
                </c:pt>
                <c:pt idx="3">
                  <c:v>-0.26246599057777198</c:v>
                </c:pt>
                <c:pt idx="4">
                  <c:v>-0.34995465410369597</c:v>
                </c:pt>
                <c:pt idx="5">
                  <c:v>-0.43744331762961997</c:v>
                </c:pt>
                <c:pt idx="6">
                  <c:v>-0.52493198115554396</c:v>
                </c:pt>
                <c:pt idx="7">
                  <c:v>-0.61242064468146795</c:v>
                </c:pt>
                <c:pt idx="8">
                  <c:v>-0.69990930820739194</c:v>
                </c:pt>
                <c:pt idx="9">
                  <c:v>-0.78739797173331594</c:v>
                </c:pt>
                <c:pt idx="10">
                  <c:v>-0.87488663525923993</c:v>
                </c:pt>
                <c:pt idx="11">
                  <c:v>-0.96237529878516392</c:v>
                </c:pt>
                <c:pt idx="12">
                  <c:v>-1.0498639623110879</c:v>
                </c:pt>
                <c:pt idx="13">
                  <c:v>-1.1373526258370119</c:v>
                </c:pt>
                <c:pt idx="14">
                  <c:v>-1.2248412893629359</c:v>
                </c:pt>
                <c:pt idx="15">
                  <c:v>-1.3123299528888599</c:v>
                </c:pt>
                <c:pt idx="16">
                  <c:v>-1.3998186164147839</c:v>
                </c:pt>
                <c:pt idx="17">
                  <c:v>-1.4873072799407079</c:v>
                </c:pt>
                <c:pt idx="18">
                  <c:v>-1.5747959434666319</c:v>
                </c:pt>
                <c:pt idx="19">
                  <c:v>-1.6622846069925559</c:v>
                </c:pt>
                <c:pt idx="20">
                  <c:v>-1.7497732705184799</c:v>
                </c:pt>
                <c:pt idx="21">
                  <c:v>-1.8372619340444039</c:v>
                </c:pt>
                <c:pt idx="22">
                  <c:v>-1.9247505975703278</c:v>
                </c:pt>
                <c:pt idx="23">
                  <c:v>-2.0122392610962518</c:v>
                </c:pt>
                <c:pt idx="24">
                  <c:v>-2.0997279246221758</c:v>
                </c:pt>
                <c:pt idx="25">
                  <c:v>-2.1872165881480998</c:v>
                </c:pt>
                <c:pt idx="26">
                  <c:v>-2.2747052516740238</c:v>
                </c:pt>
                <c:pt idx="27">
                  <c:v>-2.3621939151999478</c:v>
                </c:pt>
                <c:pt idx="28">
                  <c:v>-2.4496825787258718</c:v>
                </c:pt>
                <c:pt idx="29">
                  <c:v>-2.5371712422517958</c:v>
                </c:pt>
                <c:pt idx="30">
                  <c:v>-2.6246599057777198</c:v>
                </c:pt>
                <c:pt idx="31">
                  <c:v>-2.7121485693036438</c:v>
                </c:pt>
                <c:pt idx="32">
                  <c:v>-2.7996372328295678</c:v>
                </c:pt>
                <c:pt idx="33">
                  <c:v>-2.8871258963554918</c:v>
                </c:pt>
                <c:pt idx="34">
                  <c:v>-2.9746145598814158</c:v>
                </c:pt>
                <c:pt idx="35">
                  <c:v>-3.0621032234073398</c:v>
                </c:pt>
                <c:pt idx="36">
                  <c:v>-3.1495918869332638</c:v>
                </c:pt>
                <c:pt idx="37">
                  <c:v>-3.2370805504591877</c:v>
                </c:pt>
                <c:pt idx="38">
                  <c:v>-3.3245692139851117</c:v>
                </c:pt>
                <c:pt idx="39">
                  <c:v>-3.4120578775110357</c:v>
                </c:pt>
                <c:pt idx="40">
                  <c:v>-3.4995465410369597</c:v>
                </c:pt>
                <c:pt idx="41">
                  <c:v>-3.5870352045628837</c:v>
                </c:pt>
                <c:pt idx="42">
                  <c:v>-3.6745238680888077</c:v>
                </c:pt>
                <c:pt idx="43">
                  <c:v>-3.7620125316147317</c:v>
                </c:pt>
                <c:pt idx="44">
                  <c:v>-3.8495011951406557</c:v>
                </c:pt>
                <c:pt idx="45">
                  <c:v>-3.9369898586665797</c:v>
                </c:pt>
                <c:pt idx="46">
                  <c:v>-4.0244785221925037</c:v>
                </c:pt>
                <c:pt idx="47">
                  <c:v>-4.1119671857184272</c:v>
                </c:pt>
                <c:pt idx="48">
                  <c:v>-4.1994558492443517</c:v>
                </c:pt>
                <c:pt idx="49">
                  <c:v>-4.2869445127702761</c:v>
                </c:pt>
                <c:pt idx="50">
                  <c:v>-4.3744331762961997</c:v>
                </c:pt>
                <c:pt idx="51">
                  <c:v>-4.4619218398221232</c:v>
                </c:pt>
                <c:pt idx="52">
                  <c:v>-4.5494105033480476</c:v>
                </c:pt>
                <c:pt idx="53">
                  <c:v>-4.6368991668739721</c:v>
                </c:pt>
                <c:pt idx="54">
                  <c:v>-4.7243878303998956</c:v>
                </c:pt>
                <c:pt idx="55">
                  <c:v>-4.8118764939258192</c:v>
                </c:pt>
                <c:pt idx="56">
                  <c:v>-4.8993651574517436</c:v>
                </c:pt>
                <c:pt idx="57">
                  <c:v>-4.9868538209776681</c:v>
                </c:pt>
                <c:pt idx="58">
                  <c:v>-5.0743424845035916</c:v>
                </c:pt>
                <c:pt idx="59">
                  <c:v>-5.1618311480295151</c:v>
                </c:pt>
                <c:pt idx="60">
                  <c:v>-5.2493198115554396</c:v>
                </c:pt>
                <c:pt idx="61">
                  <c:v>-5.336808475081364</c:v>
                </c:pt>
                <c:pt idx="62">
                  <c:v>-5.4242971386072876</c:v>
                </c:pt>
                <c:pt idx="63">
                  <c:v>-5.5117858021332111</c:v>
                </c:pt>
                <c:pt idx="64">
                  <c:v>-5.5992744656591356</c:v>
                </c:pt>
                <c:pt idx="65">
                  <c:v>-5.68676312918506</c:v>
                </c:pt>
                <c:pt idx="66">
                  <c:v>-5.7742517927109835</c:v>
                </c:pt>
                <c:pt idx="67">
                  <c:v>-5.8617404562369071</c:v>
                </c:pt>
                <c:pt idx="68">
                  <c:v>-5.9492291197628315</c:v>
                </c:pt>
                <c:pt idx="69">
                  <c:v>-6.036717783288756</c:v>
                </c:pt>
                <c:pt idx="70">
                  <c:v>-6.1242064468146795</c:v>
                </c:pt>
                <c:pt idx="71">
                  <c:v>-6.2116951103406031</c:v>
                </c:pt>
                <c:pt idx="72">
                  <c:v>-6.2991837738665275</c:v>
                </c:pt>
                <c:pt idx="73">
                  <c:v>-6.3866724373924519</c:v>
                </c:pt>
                <c:pt idx="74">
                  <c:v>-6.4741611009183755</c:v>
                </c:pt>
                <c:pt idx="75">
                  <c:v>-6.561649764444299</c:v>
                </c:pt>
                <c:pt idx="76">
                  <c:v>-6.6491384279702235</c:v>
                </c:pt>
                <c:pt idx="77">
                  <c:v>-6.7366270914961479</c:v>
                </c:pt>
                <c:pt idx="78">
                  <c:v>-6.8241157550220715</c:v>
                </c:pt>
                <c:pt idx="79">
                  <c:v>-6.911604418547995</c:v>
                </c:pt>
                <c:pt idx="80">
                  <c:v>-6.9990930820739194</c:v>
                </c:pt>
                <c:pt idx="81">
                  <c:v>-7.0865817455998439</c:v>
                </c:pt>
                <c:pt idx="82">
                  <c:v>-7.1740704091257674</c:v>
                </c:pt>
                <c:pt idx="83">
                  <c:v>-7.261559072651691</c:v>
                </c:pt>
                <c:pt idx="84">
                  <c:v>-7.3490477361776154</c:v>
                </c:pt>
                <c:pt idx="85">
                  <c:v>-7.4365363997035399</c:v>
                </c:pt>
                <c:pt idx="86">
                  <c:v>-7.5240250632294634</c:v>
                </c:pt>
                <c:pt idx="87">
                  <c:v>-7.611513726755387</c:v>
                </c:pt>
                <c:pt idx="88">
                  <c:v>-7.6990023902813114</c:v>
                </c:pt>
                <c:pt idx="89">
                  <c:v>-7.7864910538072358</c:v>
                </c:pt>
                <c:pt idx="90">
                  <c:v>-7.8739797173331594</c:v>
                </c:pt>
                <c:pt idx="91">
                  <c:v>-7.9614683808590829</c:v>
                </c:pt>
                <c:pt idx="92">
                  <c:v>-8.0489570443850074</c:v>
                </c:pt>
                <c:pt idx="93">
                  <c:v>-8.1364457079109318</c:v>
                </c:pt>
                <c:pt idx="94">
                  <c:v>-8.2239343714368545</c:v>
                </c:pt>
                <c:pt idx="95">
                  <c:v>-8.3114230349627789</c:v>
                </c:pt>
                <c:pt idx="96">
                  <c:v>-8.3989116984887033</c:v>
                </c:pt>
                <c:pt idx="97">
                  <c:v>-8.4864003620146278</c:v>
                </c:pt>
                <c:pt idx="98">
                  <c:v>-8.5738890255405522</c:v>
                </c:pt>
                <c:pt idx="99">
                  <c:v>-8.6613776890664749</c:v>
                </c:pt>
                <c:pt idx="100">
                  <c:v>-8.7488663525923993</c:v>
                </c:pt>
                <c:pt idx="101">
                  <c:v>-8.8363550161183237</c:v>
                </c:pt>
                <c:pt idx="102">
                  <c:v>-8.9238436796442464</c:v>
                </c:pt>
                <c:pt idx="103">
                  <c:v>-9.0113323431701708</c:v>
                </c:pt>
                <c:pt idx="104">
                  <c:v>-9.0988210066960953</c:v>
                </c:pt>
                <c:pt idx="105">
                  <c:v>-9.1863096702220197</c:v>
                </c:pt>
                <c:pt idx="106">
                  <c:v>-9.2737983337479442</c:v>
                </c:pt>
                <c:pt idx="107">
                  <c:v>-9.3612869972738668</c:v>
                </c:pt>
                <c:pt idx="108">
                  <c:v>-9.4487756607997913</c:v>
                </c:pt>
                <c:pt idx="109">
                  <c:v>-9.5362643243257157</c:v>
                </c:pt>
                <c:pt idx="110">
                  <c:v>-9.6237529878516384</c:v>
                </c:pt>
                <c:pt idx="111">
                  <c:v>-9.7112416513775628</c:v>
                </c:pt>
                <c:pt idx="112">
                  <c:v>-9.7987303149034872</c:v>
                </c:pt>
                <c:pt idx="113">
                  <c:v>-9.8862189784294117</c:v>
                </c:pt>
                <c:pt idx="114">
                  <c:v>-9.9737076419553361</c:v>
                </c:pt>
                <c:pt idx="115">
                  <c:v>-10.061196305481259</c:v>
                </c:pt>
                <c:pt idx="116">
                  <c:v>-10.148684969007183</c:v>
                </c:pt>
                <c:pt idx="117">
                  <c:v>-10.236173632533108</c:v>
                </c:pt>
                <c:pt idx="118">
                  <c:v>-10.32366229605903</c:v>
                </c:pt>
                <c:pt idx="119">
                  <c:v>-10.411150959584955</c:v>
                </c:pt>
                <c:pt idx="120">
                  <c:v>-10.498639623110879</c:v>
                </c:pt>
                <c:pt idx="121">
                  <c:v>-10.586128286636804</c:v>
                </c:pt>
                <c:pt idx="122">
                  <c:v>-10.673616950162728</c:v>
                </c:pt>
                <c:pt idx="123">
                  <c:v>-10.761105613688651</c:v>
                </c:pt>
                <c:pt idx="124">
                  <c:v>-10.848594277214575</c:v>
                </c:pt>
                <c:pt idx="125">
                  <c:v>-10.9360829407405</c:v>
                </c:pt>
                <c:pt idx="126">
                  <c:v>-11.023571604266422</c:v>
                </c:pt>
                <c:pt idx="127">
                  <c:v>-11.111060267792347</c:v>
                </c:pt>
                <c:pt idx="128">
                  <c:v>-11.198548931318271</c:v>
                </c:pt>
                <c:pt idx="129">
                  <c:v>-11.286037594844196</c:v>
                </c:pt>
                <c:pt idx="130">
                  <c:v>-11.37352625837012</c:v>
                </c:pt>
                <c:pt idx="131">
                  <c:v>-11.461014921896043</c:v>
                </c:pt>
                <c:pt idx="132">
                  <c:v>-11.548503585421967</c:v>
                </c:pt>
                <c:pt idx="133">
                  <c:v>-11.635992248947892</c:v>
                </c:pt>
                <c:pt idx="134">
                  <c:v>-11.723480912473814</c:v>
                </c:pt>
                <c:pt idx="135">
                  <c:v>-11.810969575999739</c:v>
                </c:pt>
                <c:pt idx="136">
                  <c:v>-11.898458239525663</c:v>
                </c:pt>
                <c:pt idx="137">
                  <c:v>-11.985946903051587</c:v>
                </c:pt>
                <c:pt idx="138">
                  <c:v>-12.073435566577512</c:v>
                </c:pt>
                <c:pt idx="139">
                  <c:v>-12.160924230103435</c:v>
                </c:pt>
                <c:pt idx="140">
                  <c:v>-12.248412893629359</c:v>
                </c:pt>
                <c:pt idx="141">
                  <c:v>-12.335901557155283</c:v>
                </c:pt>
                <c:pt idx="142">
                  <c:v>-12.423390220681206</c:v>
                </c:pt>
                <c:pt idx="143">
                  <c:v>-12.510878884207131</c:v>
                </c:pt>
                <c:pt idx="144">
                  <c:v>-12.598367547733055</c:v>
                </c:pt>
                <c:pt idx="145">
                  <c:v>-12.685856211258979</c:v>
                </c:pt>
                <c:pt idx="146">
                  <c:v>-12.773344874784904</c:v>
                </c:pt>
                <c:pt idx="147">
                  <c:v>-12.860833538310827</c:v>
                </c:pt>
                <c:pt idx="148">
                  <c:v>-12.948322201836751</c:v>
                </c:pt>
                <c:pt idx="149">
                  <c:v>-13.035810865362675</c:v>
                </c:pt>
                <c:pt idx="150">
                  <c:v>-13.123299528888598</c:v>
                </c:pt>
                <c:pt idx="151">
                  <c:v>-13.210788192414523</c:v>
                </c:pt>
                <c:pt idx="152">
                  <c:v>-13.298276855940447</c:v>
                </c:pt>
                <c:pt idx="153">
                  <c:v>-13.385765519466371</c:v>
                </c:pt>
                <c:pt idx="154">
                  <c:v>-13.473254182992296</c:v>
                </c:pt>
                <c:pt idx="155">
                  <c:v>-13.560742846518218</c:v>
                </c:pt>
                <c:pt idx="156">
                  <c:v>-13.648231510044143</c:v>
                </c:pt>
                <c:pt idx="157">
                  <c:v>-13.735720173570067</c:v>
                </c:pt>
                <c:pt idx="158">
                  <c:v>-13.82320883709599</c:v>
                </c:pt>
                <c:pt idx="159">
                  <c:v>-13.910697500621914</c:v>
                </c:pt>
                <c:pt idx="160">
                  <c:v>-13.998186164147839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66-4CC2-8930-874056A8F9D8}"/>
            </c:ext>
          </c:extLst>
        </c:ser>
        <c:ser>
          <c:idx val="3"/>
          <c:order val="3"/>
          <c:tx>
            <c:v>Ray (CZopt flow lines projection intersect)</c:v>
          </c:tx>
          <c:spPr>
            <a:ln w="12700">
              <a:solidFill>
                <a:schemeClr val="tx1">
                  <a:lumMod val="65000"/>
                  <a:lumOff val="35000"/>
                </a:schemeClr>
              </a:solidFill>
              <a:prstDash val="sysDot"/>
            </a:ln>
          </c:spPr>
          <c:marker>
            <c:symbol val="dot"/>
            <c:size val="2"/>
            <c:spPr>
              <a:ln w="12700"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'θ ϵ (0,90)'!$BT$26:$BT$426</c:f>
              <c:numCache>
                <c:formatCode>General</c:formatCode>
                <c:ptCount val="401"/>
                <c:pt idx="0">
                  <c:v>0</c:v>
                </c:pt>
                <c:pt idx="1">
                  <c:v>-199</c:v>
                </c:pt>
                <c:pt idx="2">
                  <c:v>-198</c:v>
                </c:pt>
                <c:pt idx="3">
                  <c:v>-197</c:v>
                </c:pt>
                <c:pt idx="4">
                  <c:v>-196</c:v>
                </c:pt>
                <c:pt idx="5">
                  <c:v>-195</c:v>
                </c:pt>
                <c:pt idx="6">
                  <c:v>-194</c:v>
                </c:pt>
                <c:pt idx="7">
                  <c:v>-193</c:v>
                </c:pt>
                <c:pt idx="8">
                  <c:v>-192</c:v>
                </c:pt>
                <c:pt idx="9">
                  <c:v>-191</c:v>
                </c:pt>
                <c:pt idx="10">
                  <c:v>-190</c:v>
                </c:pt>
                <c:pt idx="11">
                  <c:v>-189</c:v>
                </c:pt>
                <c:pt idx="12">
                  <c:v>-188</c:v>
                </c:pt>
                <c:pt idx="13">
                  <c:v>-187</c:v>
                </c:pt>
                <c:pt idx="14">
                  <c:v>-186</c:v>
                </c:pt>
                <c:pt idx="15">
                  <c:v>-185</c:v>
                </c:pt>
                <c:pt idx="16">
                  <c:v>-184</c:v>
                </c:pt>
                <c:pt idx="17">
                  <c:v>-183</c:v>
                </c:pt>
                <c:pt idx="18">
                  <c:v>-182</c:v>
                </c:pt>
                <c:pt idx="19">
                  <c:v>-181</c:v>
                </c:pt>
                <c:pt idx="20">
                  <c:v>-180</c:v>
                </c:pt>
                <c:pt idx="21">
                  <c:v>-179</c:v>
                </c:pt>
                <c:pt idx="22">
                  <c:v>-178</c:v>
                </c:pt>
                <c:pt idx="23">
                  <c:v>-177</c:v>
                </c:pt>
                <c:pt idx="24">
                  <c:v>-176</c:v>
                </c:pt>
                <c:pt idx="25">
                  <c:v>-175</c:v>
                </c:pt>
                <c:pt idx="26">
                  <c:v>-174</c:v>
                </c:pt>
                <c:pt idx="27">
                  <c:v>-173</c:v>
                </c:pt>
                <c:pt idx="28">
                  <c:v>-172</c:v>
                </c:pt>
                <c:pt idx="29">
                  <c:v>-171</c:v>
                </c:pt>
                <c:pt idx="30">
                  <c:v>-170</c:v>
                </c:pt>
                <c:pt idx="31">
                  <c:v>-169</c:v>
                </c:pt>
                <c:pt idx="32">
                  <c:v>-168</c:v>
                </c:pt>
                <c:pt idx="33">
                  <c:v>-167</c:v>
                </c:pt>
                <c:pt idx="34">
                  <c:v>-166</c:v>
                </c:pt>
                <c:pt idx="35">
                  <c:v>-165</c:v>
                </c:pt>
                <c:pt idx="36">
                  <c:v>-164</c:v>
                </c:pt>
                <c:pt idx="37">
                  <c:v>-163</c:v>
                </c:pt>
                <c:pt idx="38">
                  <c:v>-162</c:v>
                </c:pt>
                <c:pt idx="39">
                  <c:v>-161</c:v>
                </c:pt>
                <c:pt idx="40">
                  <c:v>-160</c:v>
                </c:pt>
                <c:pt idx="41">
                  <c:v>-159</c:v>
                </c:pt>
                <c:pt idx="42">
                  <c:v>-158</c:v>
                </c:pt>
                <c:pt idx="43">
                  <c:v>-157</c:v>
                </c:pt>
                <c:pt idx="44">
                  <c:v>-156</c:v>
                </c:pt>
                <c:pt idx="45">
                  <c:v>-155</c:v>
                </c:pt>
                <c:pt idx="46">
                  <c:v>-154</c:v>
                </c:pt>
                <c:pt idx="47">
                  <c:v>-153</c:v>
                </c:pt>
                <c:pt idx="48">
                  <c:v>-152</c:v>
                </c:pt>
                <c:pt idx="49">
                  <c:v>-151</c:v>
                </c:pt>
                <c:pt idx="50">
                  <c:v>-150</c:v>
                </c:pt>
                <c:pt idx="51">
                  <c:v>-149</c:v>
                </c:pt>
                <c:pt idx="52">
                  <c:v>-148</c:v>
                </c:pt>
                <c:pt idx="53">
                  <c:v>-147</c:v>
                </c:pt>
                <c:pt idx="54">
                  <c:v>-146</c:v>
                </c:pt>
                <c:pt idx="55">
                  <c:v>-145</c:v>
                </c:pt>
                <c:pt idx="56">
                  <c:v>-144</c:v>
                </c:pt>
                <c:pt idx="57">
                  <c:v>-143</c:v>
                </c:pt>
                <c:pt idx="58">
                  <c:v>-142</c:v>
                </c:pt>
                <c:pt idx="59">
                  <c:v>-141</c:v>
                </c:pt>
                <c:pt idx="60">
                  <c:v>-140</c:v>
                </c:pt>
                <c:pt idx="61">
                  <c:v>-139</c:v>
                </c:pt>
                <c:pt idx="62">
                  <c:v>-138</c:v>
                </c:pt>
                <c:pt idx="63">
                  <c:v>-137</c:v>
                </c:pt>
                <c:pt idx="64">
                  <c:v>-136</c:v>
                </c:pt>
                <c:pt idx="65">
                  <c:v>-135</c:v>
                </c:pt>
                <c:pt idx="66">
                  <c:v>-134</c:v>
                </c:pt>
                <c:pt idx="67">
                  <c:v>-133</c:v>
                </c:pt>
                <c:pt idx="68">
                  <c:v>-132</c:v>
                </c:pt>
                <c:pt idx="69">
                  <c:v>-131</c:v>
                </c:pt>
                <c:pt idx="70">
                  <c:v>-130</c:v>
                </c:pt>
                <c:pt idx="71">
                  <c:v>-129</c:v>
                </c:pt>
                <c:pt idx="72">
                  <c:v>-128</c:v>
                </c:pt>
                <c:pt idx="73">
                  <c:v>-127</c:v>
                </c:pt>
                <c:pt idx="74">
                  <c:v>-126</c:v>
                </c:pt>
                <c:pt idx="75">
                  <c:v>-125</c:v>
                </c:pt>
                <c:pt idx="76">
                  <c:v>-124</c:v>
                </c:pt>
                <c:pt idx="77">
                  <c:v>-123</c:v>
                </c:pt>
                <c:pt idx="78">
                  <c:v>-122</c:v>
                </c:pt>
                <c:pt idx="79">
                  <c:v>-121</c:v>
                </c:pt>
                <c:pt idx="80">
                  <c:v>-120</c:v>
                </c:pt>
                <c:pt idx="81">
                  <c:v>-119</c:v>
                </c:pt>
                <c:pt idx="82">
                  <c:v>-118</c:v>
                </c:pt>
                <c:pt idx="83">
                  <c:v>-117</c:v>
                </c:pt>
                <c:pt idx="84">
                  <c:v>-116</c:v>
                </c:pt>
                <c:pt idx="85">
                  <c:v>-115</c:v>
                </c:pt>
                <c:pt idx="86">
                  <c:v>-114</c:v>
                </c:pt>
                <c:pt idx="87">
                  <c:v>-113</c:v>
                </c:pt>
                <c:pt idx="88">
                  <c:v>-112</c:v>
                </c:pt>
                <c:pt idx="89">
                  <c:v>-111</c:v>
                </c:pt>
                <c:pt idx="90">
                  <c:v>-110</c:v>
                </c:pt>
                <c:pt idx="91">
                  <c:v>-109</c:v>
                </c:pt>
                <c:pt idx="92">
                  <c:v>-108</c:v>
                </c:pt>
                <c:pt idx="93">
                  <c:v>-107</c:v>
                </c:pt>
                <c:pt idx="94">
                  <c:v>-106</c:v>
                </c:pt>
                <c:pt idx="95">
                  <c:v>-105</c:v>
                </c:pt>
                <c:pt idx="96">
                  <c:v>-104</c:v>
                </c:pt>
                <c:pt idx="97">
                  <c:v>-103</c:v>
                </c:pt>
                <c:pt idx="98">
                  <c:v>-102</c:v>
                </c:pt>
                <c:pt idx="99">
                  <c:v>-101</c:v>
                </c:pt>
                <c:pt idx="100">
                  <c:v>-100</c:v>
                </c:pt>
                <c:pt idx="101">
                  <c:v>-99</c:v>
                </c:pt>
                <c:pt idx="102">
                  <c:v>-98</c:v>
                </c:pt>
                <c:pt idx="103">
                  <c:v>-97</c:v>
                </c:pt>
                <c:pt idx="104">
                  <c:v>-96</c:v>
                </c:pt>
                <c:pt idx="105">
                  <c:v>-95</c:v>
                </c:pt>
                <c:pt idx="106">
                  <c:v>-94</c:v>
                </c:pt>
                <c:pt idx="107">
                  <c:v>-93</c:v>
                </c:pt>
                <c:pt idx="108">
                  <c:v>-92</c:v>
                </c:pt>
                <c:pt idx="109">
                  <c:v>-91</c:v>
                </c:pt>
                <c:pt idx="110">
                  <c:v>-90</c:v>
                </c:pt>
                <c:pt idx="111">
                  <c:v>-89</c:v>
                </c:pt>
                <c:pt idx="112">
                  <c:v>-88</c:v>
                </c:pt>
                <c:pt idx="113">
                  <c:v>-87</c:v>
                </c:pt>
                <c:pt idx="114">
                  <c:v>-86</c:v>
                </c:pt>
                <c:pt idx="115">
                  <c:v>-85</c:v>
                </c:pt>
                <c:pt idx="116">
                  <c:v>-84</c:v>
                </c:pt>
                <c:pt idx="117">
                  <c:v>-83</c:v>
                </c:pt>
                <c:pt idx="118">
                  <c:v>-82</c:v>
                </c:pt>
                <c:pt idx="119">
                  <c:v>-81</c:v>
                </c:pt>
                <c:pt idx="120">
                  <c:v>-80</c:v>
                </c:pt>
                <c:pt idx="121">
                  <c:v>-79</c:v>
                </c:pt>
                <c:pt idx="122">
                  <c:v>-78</c:v>
                </c:pt>
                <c:pt idx="123">
                  <c:v>-77</c:v>
                </c:pt>
                <c:pt idx="124">
                  <c:v>-76</c:v>
                </c:pt>
                <c:pt idx="125">
                  <c:v>-75</c:v>
                </c:pt>
                <c:pt idx="126">
                  <c:v>-74</c:v>
                </c:pt>
                <c:pt idx="127">
                  <c:v>-73</c:v>
                </c:pt>
                <c:pt idx="128">
                  <c:v>-72</c:v>
                </c:pt>
                <c:pt idx="129">
                  <c:v>-71</c:v>
                </c:pt>
                <c:pt idx="130">
                  <c:v>-70</c:v>
                </c:pt>
                <c:pt idx="131">
                  <c:v>-69</c:v>
                </c:pt>
                <c:pt idx="132">
                  <c:v>-68</c:v>
                </c:pt>
                <c:pt idx="133">
                  <c:v>-67</c:v>
                </c:pt>
                <c:pt idx="134">
                  <c:v>-66</c:v>
                </c:pt>
                <c:pt idx="135">
                  <c:v>-65</c:v>
                </c:pt>
                <c:pt idx="136">
                  <c:v>-64</c:v>
                </c:pt>
                <c:pt idx="137">
                  <c:v>-63</c:v>
                </c:pt>
                <c:pt idx="138">
                  <c:v>-62</c:v>
                </c:pt>
                <c:pt idx="139">
                  <c:v>-61</c:v>
                </c:pt>
                <c:pt idx="140">
                  <c:v>-60</c:v>
                </c:pt>
                <c:pt idx="141">
                  <c:v>-59</c:v>
                </c:pt>
                <c:pt idx="142">
                  <c:v>-58</c:v>
                </c:pt>
                <c:pt idx="143">
                  <c:v>-57</c:v>
                </c:pt>
                <c:pt idx="144">
                  <c:v>-56</c:v>
                </c:pt>
                <c:pt idx="145">
                  <c:v>-55</c:v>
                </c:pt>
                <c:pt idx="146">
                  <c:v>-54</c:v>
                </c:pt>
                <c:pt idx="147">
                  <c:v>-53</c:v>
                </c:pt>
                <c:pt idx="148">
                  <c:v>-52</c:v>
                </c:pt>
                <c:pt idx="149">
                  <c:v>-51</c:v>
                </c:pt>
                <c:pt idx="150">
                  <c:v>-50</c:v>
                </c:pt>
                <c:pt idx="151">
                  <c:v>-49</c:v>
                </c:pt>
                <c:pt idx="152">
                  <c:v>-48</c:v>
                </c:pt>
                <c:pt idx="153">
                  <c:v>-47</c:v>
                </c:pt>
                <c:pt idx="154">
                  <c:v>-46</c:v>
                </c:pt>
                <c:pt idx="155">
                  <c:v>-45</c:v>
                </c:pt>
                <c:pt idx="156">
                  <c:v>-44</c:v>
                </c:pt>
                <c:pt idx="157">
                  <c:v>-43</c:v>
                </c:pt>
                <c:pt idx="158">
                  <c:v>-42</c:v>
                </c:pt>
                <c:pt idx="159">
                  <c:v>-41</c:v>
                </c:pt>
                <c:pt idx="160">
                  <c:v>-40</c:v>
                </c:pt>
                <c:pt idx="161">
                  <c:v>-39</c:v>
                </c:pt>
                <c:pt idx="162">
                  <c:v>-38</c:v>
                </c:pt>
                <c:pt idx="163">
                  <c:v>-37</c:v>
                </c:pt>
                <c:pt idx="164">
                  <c:v>-36</c:v>
                </c:pt>
                <c:pt idx="165">
                  <c:v>-35</c:v>
                </c:pt>
                <c:pt idx="166">
                  <c:v>-34</c:v>
                </c:pt>
                <c:pt idx="167">
                  <c:v>-33</c:v>
                </c:pt>
                <c:pt idx="168">
                  <c:v>-32</c:v>
                </c:pt>
                <c:pt idx="169">
                  <c:v>-31</c:v>
                </c:pt>
                <c:pt idx="170">
                  <c:v>-30</c:v>
                </c:pt>
                <c:pt idx="171">
                  <c:v>-29</c:v>
                </c:pt>
                <c:pt idx="172">
                  <c:v>-28</c:v>
                </c:pt>
                <c:pt idx="173">
                  <c:v>-27</c:v>
                </c:pt>
                <c:pt idx="174">
                  <c:v>-26</c:v>
                </c:pt>
                <c:pt idx="175">
                  <c:v>-25</c:v>
                </c:pt>
                <c:pt idx="176">
                  <c:v>-24</c:v>
                </c:pt>
                <c:pt idx="177">
                  <c:v>-23</c:v>
                </c:pt>
                <c:pt idx="178">
                  <c:v>-22</c:v>
                </c:pt>
                <c:pt idx="179">
                  <c:v>-21</c:v>
                </c:pt>
                <c:pt idx="180">
                  <c:v>-20</c:v>
                </c:pt>
                <c:pt idx="181">
                  <c:v>-19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-15</c:v>
                </c:pt>
                <c:pt idx="186">
                  <c:v>-14</c:v>
                </c:pt>
                <c:pt idx="187">
                  <c:v>-13</c:v>
                </c:pt>
                <c:pt idx="188">
                  <c:v>-12</c:v>
                </c:pt>
                <c:pt idx="189">
                  <c:v>-11</c:v>
                </c:pt>
                <c:pt idx="190">
                  <c:v>-10</c:v>
                </c:pt>
                <c:pt idx="191">
                  <c:v>-9</c:v>
                </c:pt>
                <c:pt idx="192">
                  <c:v>-8</c:v>
                </c:pt>
                <c:pt idx="193">
                  <c:v>-7</c:v>
                </c:pt>
                <c:pt idx="194">
                  <c:v>-6</c:v>
                </c:pt>
                <c:pt idx="195">
                  <c:v>-5</c:v>
                </c:pt>
                <c:pt idx="196">
                  <c:v>-4</c:v>
                </c:pt>
                <c:pt idx="197">
                  <c:v>-3</c:v>
                </c:pt>
                <c:pt idx="198">
                  <c:v>-2</c:v>
                </c:pt>
                <c:pt idx="199">
                  <c:v>-1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10</c:v>
                </c:pt>
                <c:pt idx="211">
                  <c:v>11</c:v>
                </c:pt>
                <c:pt idx="212">
                  <c:v>12</c:v>
                </c:pt>
                <c:pt idx="213">
                  <c:v>13</c:v>
                </c:pt>
                <c:pt idx="214">
                  <c:v>14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19</c:v>
                </c:pt>
                <c:pt idx="220">
                  <c:v>20</c:v>
                </c:pt>
                <c:pt idx="221">
                  <c:v>21</c:v>
                </c:pt>
                <c:pt idx="222">
                  <c:v>22</c:v>
                </c:pt>
                <c:pt idx="223">
                  <c:v>23</c:v>
                </c:pt>
                <c:pt idx="224">
                  <c:v>24</c:v>
                </c:pt>
                <c:pt idx="225">
                  <c:v>25</c:v>
                </c:pt>
                <c:pt idx="226">
                  <c:v>26</c:v>
                </c:pt>
                <c:pt idx="227">
                  <c:v>27</c:v>
                </c:pt>
                <c:pt idx="228">
                  <c:v>28</c:v>
                </c:pt>
                <c:pt idx="229">
                  <c:v>29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33</c:v>
                </c:pt>
                <c:pt idx="234">
                  <c:v>34</c:v>
                </c:pt>
                <c:pt idx="235">
                  <c:v>35</c:v>
                </c:pt>
                <c:pt idx="236">
                  <c:v>36</c:v>
                </c:pt>
                <c:pt idx="237">
                  <c:v>37</c:v>
                </c:pt>
                <c:pt idx="238">
                  <c:v>38</c:v>
                </c:pt>
                <c:pt idx="239">
                  <c:v>39</c:v>
                </c:pt>
                <c:pt idx="240">
                  <c:v>40</c:v>
                </c:pt>
                <c:pt idx="241">
                  <c:v>41</c:v>
                </c:pt>
                <c:pt idx="242">
                  <c:v>42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46</c:v>
                </c:pt>
                <c:pt idx="247">
                  <c:v>47</c:v>
                </c:pt>
                <c:pt idx="248">
                  <c:v>48</c:v>
                </c:pt>
                <c:pt idx="249">
                  <c:v>49</c:v>
                </c:pt>
                <c:pt idx="250">
                  <c:v>50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54</c:v>
                </c:pt>
                <c:pt idx="255">
                  <c:v>55</c:v>
                </c:pt>
                <c:pt idx="256">
                  <c:v>56</c:v>
                </c:pt>
                <c:pt idx="257">
                  <c:v>57</c:v>
                </c:pt>
                <c:pt idx="258">
                  <c:v>58</c:v>
                </c:pt>
                <c:pt idx="259">
                  <c:v>59</c:v>
                </c:pt>
                <c:pt idx="260">
                  <c:v>60</c:v>
                </c:pt>
                <c:pt idx="261">
                  <c:v>61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68</c:v>
                </c:pt>
                <c:pt idx="269">
                  <c:v>69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73</c:v>
                </c:pt>
                <c:pt idx="274">
                  <c:v>74</c:v>
                </c:pt>
                <c:pt idx="275">
                  <c:v>75</c:v>
                </c:pt>
                <c:pt idx="276">
                  <c:v>76</c:v>
                </c:pt>
                <c:pt idx="277">
                  <c:v>77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81</c:v>
                </c:pt>
                <c:pt idx="282">
                  <c:v>82</c:v>
                </c:pt>
                <c:pt idx="283">
                  <c:v>83</c:v>
                </c:pt>
                <c:pt idx="284">
                  <c:v>84</c:v>
                </c:pt>
                <c:pt idx="285">
                  <c:v>85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91</c:v>
                </c:pt>
                <c:pt idx="292">
                  <c:v>92</c:v>
                </c:pt>
                <c:pt idx="293">
                  <c:v>93</c:v>
                </c:pt>
                <c:pt idx="294">
                  <c:v>94</c:v>
                </c:pt>
                <c:pt idx="295">
                  <c:v>95</c:v>
                </c:pt>
                <c:pt idx="296">
                  <c:v>96</c:v>
                </c:pt>
                <c:pt idx="297">
                  <c:v>97</c:v>
                </c:pt>
                <c:pt idx="298">
                  <c:v>98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102</c:v>
                </c:pt>
                <c:pt idx="303">
                  <c:v>103</c:v>
                </c:pt>
                <c:pt idx="304">
                  <c:v>104</c:v>
                </c:pt>
                <c:pt idx="305">
                  <c:v>105</c:v>
                </c:pt>
                <c:pt idx="306">
                  <c:v>106</c:v>
                </c:pt>
                <c:pt idx="307">
                  <c:v>107</c:v>
                </c:pt>
                <c:pt idx="308">
                  <c:v>108</c:v>
                </c:pt>
                <c:pt idx="309">
                  <c:v>109</c:v>
                </c:pt>
                <c:pt idx="310">
                  <c:v>110</c:v>
                </c:pt>
                <c:pt idx="311">
                  <c:v>111</c:v>
                </c:pt>
                <c:pt idx="312">
                  <c:v>112</c:v>
                </c:pt>
                <c:pt idx="313">
                  <c:v>113</c:v>
                </c:pt>
                <c:pt idx="314">
                  <c:v>114</c:v>
                </c:pt>
                <c:pt idx="315">
                  <c:v>115</c:v>
                </c:pt>
                <c:pt idx="316">
                  <c:v>116</c:v>
                </c:pt>
                <c:pt idx="317">
                  <c:v>117</c:v>
                </c:pt>
                <c:pt idx="318">
                  <c:v>118</c:v>
                </c:pt>
                <c:pt idx="319">
                  <c:v>119</c:v>
                </c:pt>
                <c:pt idx="320">
                  <c:v>120</c:v>
                </c:pt>
                <c:pt idx="321">
                  <c:v>121</c:v>
                </c:pt>
                <c:pt idx="322">
                  <c:v>122</c:v>
                </c:pt>
                <c:pt idx="323">
                  <c:v>123</c:v>
                </c:pt>
                <c:pt idx="324">
                  <c:v>124</c:v>
                </c:pt>
                <c:pt idx="325">
                  <c:v>125</c:v>
                </c:pt>
                <c:pt idx="326">
                  <c:v>126</c:v>
                </c:pt>
                <c:pt idx="327">
                  <c:v>127</c:v>
                </c:pt>
                <c:pt idx="328">
                  <c:v>128</c:v>
                </c:pt>
                <c:pt idx="329">
                  <c:v>129</c:v>
                </c:pt>
                <c:pt idx="330">
                  <c:v>130</c:v>
                </c:pt>
                <c:pt idx="331">
                  <c:v>131</c:v>
                </c:pt>
                <c:pt idx="332">
                  <c:v>132</c:v>
                </c:pt>
                <c:pt idx="333">
                  <c:v>133</c:v>
                </c:pt>
                <c:pt idx="334">
                  <c:v>134</c:v>
                </c:pt>
                <c:pt idx="335">
                  <c:v>135</c:v>
                </c:pt>
                <c:pt idx="336">
                  <c:v>136</c:v>
                </c:pt>
                <c:pt idx="337">
                  <c:v>137</c:v>
                </c:pt>
                <c:pt idx="338">
                  <c:v>138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143</c:v>
                </c:pt>
                <c:pt idx="344">
                  <c:v>144</c:v>
                </c:pt>
                <c:pt idx="345">
                  <c:v>145</c:v>
                </c:pt>
                <c:pt idx="346">
                  <c:v>146</c:v>
                </c:pt>
                <c:pt idx="347">
                  <c:v>147</c:v>
                </c:pt>
                <c:pt idx="348">
                  <c:v>148</c:v>
                </c:pt>
                <c:pt idx="349">
                  <c:v>149</c:v>
                </c:pt>
                <c:pt idx="350">
                  <c:v>150</c:v>
                </c:pt>
                <c:pt idx="351">
                  <c:v>151</c:v>
                </c:pt>
                <c:pt idx="352">
                  <c:v>152</c:v>
                </c:pt>
                <c:pt idx="353">
                  <c:v>153</c:v>
                </c:pt>
                <c:pt idx="354">
                  <c:v>154</c:v>
                </c:pt>
                <c:pt idx="355">
                  <c:v>155</c:v>
                </c:pt>
                <c:pt idx="356">
                  <c:v>156</c:v>
                </c:pt>
                <c:pt idx="357">
                  <c:v>157</c:v>
                </c:pt>
                <c:pt idx="358">
                  <c:v>158</c:v>
                </c:pt>
                <c:pt idx="359">
                  <c:v>159</c:v>
                </c:pt>
                <c:pt idx="360">
                  <c:v>160</c:v>
                </c:pt>
                <c:pt idx="361">
                  <c:v>161</c:v>
                </c:pt>
                <c:pt idx="362">
                  <c:v>162</c:v>
                </c:pt>
                <c:pt idx="363">
                  <c:v>163</c:v>
                </c:pt>
                <c:pt idx="364">
                  <c:v>164</c:v>
                </c:pt>
                <c:pt idx="365">
                  <c:v>165</c:v>
                </c:pt>
                <c:pt idx="366">
                  <c:v>166</c:v>
                </c:pt>
                <c:pt idx="367">
                  <c:v>167</c:v>
                </c:pt>
                <c:pt idx="368">
                  <c:v>168</c:v>
                </c:pt>
                <c:pt idx="369">
                  <c:v>169</c:v>
                </c:pt>
                <c:pt idx="370">
                  <c:v>170</c:v>
                </c:pt>
                <c:pt idx="371">
                  <c:v>171</c:v>
                </c:pt>
                <c:pt idx="372">
                  <c:v>172</c:v>
                </c:pt>
                <c:pt idx="373">
                  <c:v>173</c:v>
                </c:pt>
                <c:pt idx="374">
                  <c:v>174</c:v>
                </c:pt>
                <c:pt idx="375">
                  <c:v>175</c:v>
                </c:pt>
                <c:pt idx="376">
                  <c:v>176</c:v>
                </c:pt>
                <c:pt idx="377">
                  <c:v>177</c:v>
                </c:pt>
                <c:pt idx="378">
                  <c:v>178</c:v>
                </c:pt>
                <c:pt idx="379">
                  <c:v>179</c:v>
                </c:pt>
                <c:pt idx="380">
                  <c:v>180</c:v>
                </c:pt>
                <c:pt idx="381">
                  <c:v>181</c:v>
                </c:pt>
                <c:pt idx="382">
                  <c:v>182</c:v>
                </c:pt>
                <c:pt idx="383">
                  <c:v>183</c:v>
                </c:pt>
                <c:pt idx="384">
                  <c:v>184</c:v>
                </c:pt>
                <c:pt idx="385">
                  <c:v>185</c:v>
                </c:pt>
                <c:pt idx="386">
                  <c:v>186</c:v>
                </c:pt>
                <c:pt idx="387">
                  <c:v>187</c:v>
                </c:pt>
                <c:pt idx="388">
                  <c:v>188</c:v>
                </c:pt>
                <c:pt idx="389">
                  <c:v>189</c:v>
                </c:pt>
                <c:pt idx="390">
                  <c:v>190</c:v>
                </c:pt>
                <c:pt idx="391">
                  <c:v>191</c:v>
                </c:pt>
                <c:pt idx="392">
                  <c:v>192</c:v>
                </c:pt>
                <c:pt idx="393">
                  <c:v>193</c:v>
                </c:pt>
                <c:pt idx="394">
                  <c:v>194</c:v>
                </c:pt>
                <c:pt idx="395">
                  <c:v>195</c:v>
                </c:pt>
                <c:pt idx="396">
                  <c:v>196</c:v>
                </c:pt>
                <c:pt idx="397">
                  <c:v>197</c:v>
                </c:pt>
                <c:pt idx="398">
                  <c:v>198</c:v>
                </c:pt>
                <c:pt idx="399">
                  <c:v>199</c:v>
                </c:pt>
                <c:pt idx="400">
                  <c:v>200</c:v>
                </c:pt>
              </c:numCache>
            </c:numRef>
          </c:xVal>
          <c:yVal>
            <c:numRef>
              <c:f>'θ ϵ (0,90)'!$BS$26:$BS$426</c:f>
              <c:numCache>
                <c:formatCode>General</c:formatCode>
                <c:ptCount val="401"/>
                <c:pt idx="0">
                  <c:v>0</c:v>
                </c:pt>
                <c:pt idx="1">
                  <c:v>2274.5804082495083</c:v>
                </c:pt>
                <c:pt idx="2">
                  <c:v>2263.1503559467469</c:v>
                </c:pt>
                <c:pt idx="3">
                  <c:v>2251.7203036439855</c:v>
                </c:pt>
                <c:pt idx="4">
                  <c:v>2240.2902513412241</c:v>
                </c:pt>
                <c:pt idx="5">
                  <c:v>2228.8601990384627</c:v>
                </c:pt>
                <c:pt idx="6">
                  <c:v>2217.4301467357018</c:v>
                </c:pt>
                <c:pt idx="7">
                  <c:v>2206.0000944329404</c:v>
                </c:pt>
                <c:pt idx="8">
                  <c:v>2194.570042130179</c:v>
                </c:pt>
                <c:pt idx="9">
                  <c:v>2183.1399898274176</c:v>
                </c:pt>
                <c:pt idx="10">
                  <c:v>2171.7099375246562</c:v>
                </c:pt>
                <c:pt idx="11">
                  <c:v>2160.2798852218948</c:v>
                </c:pt>
                <c:pt idx="12">
                  <c:v>2148.8498329191334</c:v>
                </c:pt>
                <c:pt idx="13">
                  <c:v>2137.419780616372</c:v>
                </c:pt>
                <c:pt idx="14">
                  <c:v>2125.9897283136106</c:v>
                </c:pt>
                <c:pt idx="15">
                  <c:v>2114.5596760108492</c:v>
                </c:pt>
                <c:pt idx="16">
                  <c:v>2103.1296237080883</c:v>
                </c:pt>
                <c:pt idx="17">
                  <c:v>2091.6995714053269</c:v>
                </c:pt>
                <c:pt idx="18">
                  <c:v>2080.2695191025655</c:v>
                </c:pt>
                <c:pt idx="19">
                  <c:v>2068.8394667998041</c:v>
                </c:pt>
                <c:pt idx="20">
                  <c:v>2057.4094144970427</c:v>
                </c:pt>
                <c:pt idx="21">
                  <c:v>2045.9793621942813</c:v>
                </c:pt>
                <c:pt idx="22">
                  <c:v>2034.5493098915199</c:v>
                </c:pt>
                <c:pt idx="23">
                  <c:v>2023.1192575887587</c:v>
                </c:pt>
                <c:pt idx="24">
                  <c:v>2011.6892052859973</c:v>
                </c:pt>
                <c:pt idx="25">
                  <c:v>2000.2591529832359</c:v>
                </c:pt>
                <c:pt idx="26">
                  <c:v>1988.8291006804745</c:v>
                </c:pt>
                <c:pt idx="27">
                  <c:v>1977.3990483777134</c:v>
                </c:pt>
                <c:pt idx="28">
                  <c:v>1965.968996074952</c:v>
                </c:pt>
                <c:pt idx="29">
                  <c:v>1954.5389437721906</c:v>
                </c:pt>
                <c:pt idx="30">
                  <c:v>1943.1088914694292</c:v>
                </c:pt>
                <c:pt idx="31">
                  <c:v>1931.6788391666678</c:v>
                </c:pt>
                <c:pt idx="32">
                  <c:v>1920.2487868639066</c:v>
                </c:pt>
                <c:pt idx="33">
                  <c:v>1908.8187345611452</c:v>
                </c:pt>
                <c:pt idx="34">
                  <c:v>1897.3886822583838</c:v>
                </c:pt>
                <c:pt idx="35">
                  <c:v>1885.9586299556224</c:v>
                </c:pt>
                <c:pt idx="36">
                  <c:v>1874.528577652861</c:v>
                </c:pt>
                <c:pt idx="37">
                  <c:v>1863.0985253500999</c:v>
                </c:pt>
                <c:pt idx="38">
                  <c:v>1851.6684730473385</c:v>
                </c:pt>
                <c:pt idx="39">
                  <c:v>1840.2384207445771</c:v>
                </c:pt>
                <c:pt idx="40">
                  <c:v>1828.8083684418157</c:v>
                </c:pt>
                <c:pt idx="41">
                  <c:v>1817.3783161390543</c:v>
                </c:pt>
                <c:pt idx="42">
                  <c:v>1805.9482638362931</c:v>
                </c:pt>
                <c:pt idx="43">
                  <c:v>1794.5182115335317</c:v>
                </c:pt>
                <c:pt idx="44">
                  <c:v>1783.0881592307703</c:v>
                </c:pt>
                <c:pt idx="45">
                  <c:v>1771.6581069280089</c:v>
                </c:pt>
                <c:pt idx="46">
                  <c:v>1760.2280546252478</c:v>
                </c:pt>
                <c:pt idx="47">
                  <c:v>1748.7980023224864</c:v>
                </c:pt>
                <c:pt idx="48">
                  <c:v>1737.367950019725</c:v>
                </c:pt>
                <c:pt idx="49">
                  <c:v>1725.9378977169636</c:v>
                </c:pt>
                <c:pt idx="50">
                  <c:v>1714.5078454142022</c:v>
                </c:pt>
                <c:pt idx="51">
                  <c:v>1703.077793111441</c:v>
                </c:pt>
                <c:pt idx="52">
                  <c:v>1691.6477408086796</c:v>
                </c:pt>
                <c:pt idx="53">
                  <c:v>1680.2176885059182</c:v>
                </c:pt>
                <c:pt idx="54">
                  <c:v>1668.7876362031568</c:v>
                </c:pt>
                <c:pt idx="55">
                  <c:v>1657.3575839003954</c:v>
                </c:pt>
                <c:pt idx="56">
                  <c:v>1645.9275315976342</c:v>
                </c:pt>
                <c:pt idx="57">
                  <c:v>1634.4974792948728</c:v>
                </c:pt>
                <c:pt idx="58">
                  <c:v>1623.0674269921115</c:v>
                </c:pt>
                <c:pt idx="59">
                  <c:v>1611.6373746893501</c:v>
                </c:pt>
                <c:pt idx="60">
                  <c:v>1600.2073223865887</c:v>
                </c:pt>
                <c:pt idx="61">
                  <c:v>1588.7772700838275</c:v>
                </c:pt>
                <c:pt idx="62">
                  <c:v>1577.3472177810661</c:v>
                </c:pt>
                <c:pt idx="63">
                  <c:v>1565.9171654783047</c:v>
                </c:pt>
                <c:pt idx="64">
                  <c:v>1554.4871131755433</c:v>
                </c:pt>
                <c:pt idx="65">
                  <c:v>1543.0570608727821</c:v>
                </c:pt>
                <c:pt idx="66">
                  <c:v>1531.6270085700207</c:v>
                </c:pt>
                <c:pt idx="67">
                  <c:v>1520.1969562672593</c:v>
                </c:pt>
                <c:pt idx="68">
                  <c:v>1508.7669039644979</c:v>
                </c:pt>
                <c:pt idx="69">
                  <c:v>1497.3368516617365</c:v>
                </c:pt>
                <c:pt idx="70">
                  <c:v>1485.9067993589754</c:v>
                </c:pt>
                <c:pt idx="71">
                  <c:v>1474.476747056214</c:v>
                </c:pt>
                <c:pt idx="72">
                  <c:v>1463.0466947534526</c:v>
                </c:pt>
                <c:pt idx="73">
                  <c:v>1451.6166424506912</c:v>
                </c:pt>
                <c:pt idx="74">
                  <c:v>1440.1865901479298</c:v>
                </c:pt>
                <c:pt idx="75">
                  <c:v>1428.7565378451686</c:v>
                </c:pt>
                <c:pt idx="76">
                  <c:v>1417.3264855424072</c:v>
                </c:pt>
                <c:pt idx="77">
                  <c:v>1405.8964332396458</c:v>
                </c:pt>
                <c:pt idx="78">
                  <c:v>1394.4663809368844</c:v>
                </c:pt>
                <c:pt idx="79">
                  <c:v>1383.036328634123</c:v>
                </c:pt>
                <c:pt idx="80">
                  <c:v>1371.6062763313619</c:v>
                </c:pt>
                <c:pt idx="81">
                  <c:v>1360.1762240286005</c:v>
                </c:pt>
                <c:pt idx="82">
                  <c:v>1348.7461717258391</c:v>
                </c:pt>
                <c:pt idx="83">
                  <c:v>1337.3161194230777</c:v>
                </c:pt>
                <c:pt idx="84">
                  <c:v>1325.8860671203165</c:v>
                </c:pt>
                <c:pt idx="85">
                  <c:v>1314.4560148175551</c:v>
                </c:pt>
                <c:pt idx="86">
                  <c:v>1303.0259625147937</c:v>
                </c:pt>
                <c:pt idx="87">
                  <c:v>1291.5959102120323</c:v>
                </c:pt>
                <c:pt idx="88">
                  <c:v>1280.1658579092709</c:v>
                </c:pt>
                <c:pt idx="89">
                  <c:v>1268.7358056065098</c:v>
                </c:pt>
                <c:pt idx="90">
                  <c:v>1257.3057533037484</c:v>
                </c:pt>
                <c:pt idx="91">
                  <c:v>1245.875701000987</c:v>
                </c:pt>
                <c:pt idx="92">
                  <c:v>1234.4456486982256</c:v>
                </c:pt>
                <c:pt idx="93">
                  <c:v>1223.0155963954642</c:v>
                </c:pt>
                <c:pt idx="94">
                  <c:v>1211.585544092703</c:v>
                </c:pt>
                <c:pt idx="95">
                  <c:v>1200.1554917899416</c:v>
                </c:pt>
                <c:pt idx="96">
                  <c:v>1188.7254394871802</c:v>
                </c:pt>
                <c:pt idx="97">
                  <c:v>1177.2953871844188</c:v>
                </c:pt>
                <c:pt idx="98">
                  <c:v>1165.8653348816574</c:v>
                </c:pt>
                <c:pt idx="99">
                  <c:v>1154.4352825788962</c:v>
                </c:pt>
                <c:pt idx="100">
                  <c:v>1143.0052302761349</c:v>
                </c:pt>
                <c:pt idx="101">
                  <c:v>1131.5751779733735</c:v>
                </c:pt>
                <c:pt idx="102">
                  <c:v>1120.1451256706121</c:v>
                </c:pt>
                <c:pt idx="103">
                  <c:v>1108.7150733678509</c:v>
                </c:pt>
                <c:pt idx="104">
                  <c:v>1097.2850210650895</c:v>
                </c:pt>
                <c:pt idx="105">
                  <c:v>1085.8549687623281</c:v>
                </c:pt>
                <c:pt idx="106">
                  <c:v>1074.4249164595667</c:v>
                </c:pt>
                <c:pt idx="107">
                  <c:v>1062.9948641568053</c:v>
                </c:pt>
                <c:pt idx="108">
                  <c:v>1051.5648118540441</c:v>
                </c:pt>
                <c:pt idx="109">
                  <c:v>1040.1347595512827</c:v>
                </c:pt>
                <c:pt idx="110">
                  <c:v>1028.7047072485213</c:v>
                </c:pt>
                <c:pt idx="111">
                  <c:v>1017.2746549457599</c:v>
                </c:pt>
                <c:pt idx="112">
                  <c:v>1005.8446026429987</c:v>
                </c:pt>
                <c:pt idx="113">
                  <c:v>994.41455034023727</c:v>
                </c:pt>
                <c:pt idx="114">
                  <c:v>982.98449803747599</c:v>
                </c:pt>
                <c:pt idx="115">
                  <c:v>971.55444573471459</c:v>
                </c:pt>
                <c:pt idx="116">
                  <c:v>960.12439343195331</c:v>
                </c:pt>
                <c:pt idx="117">
                  <c:v>948.69434112919191</c:v>
                </c:pt>
                <c:pt idx="118">
                  <c:v>937.26428882643052</c:v>
                </c:pt>
                <c:pt idx="119">
                  <c:v>925.83423652366923</c:v>
                </c:pt>
                <c:pt idx="120">
                  <c:v>914.40418422090784</c:v>
                </c:pt>
                <c:pt idx="121">
                  <c:v>902.97413191814655</c:v>
                </c:pt>
                <c:pt idx="122">
                  <c:v>891.54407961538516</c:v>
                </c:pt>
                <c:pt idx="123">
                  <c:v>880.11402731262388</c:v>
                </c:pt>
                <c:pt idx="124">
                  <c:v>868.68397500986248</c:v>
                </c:pt>
                <c:pt idx="125">
                  <c:v>857.25392270710108</c:v>
                </c:pt>
                <c:pt idx="126">
                  <c:v>845.8238704043398</c:v>
                </c:pt>
                <c:pt idx="127">
                  <c:v>834.3938181015784</c:v>
                </c:pt>
                <c:pt idx="128">
                  <c:v>822.96376579881712</c:v>
                </c:pt>
                <c:pt idx="129">
                  <c:v>811.53371349605573</c:v>
                </c:pt>
                <c:pt idx="130">
                  <c:v>800.10366119329433</c:v>
                </c:pt>
                <c:pt idx="131">
                  <c:v>788.67360889053305</c:v>
                </c:pt>
                <c:pt idx="132">
                  <c:v>777.24355658777165</c:v>
                </c:pt>
                <c:pt idx="133">
                  <c:v>765.81350428501037</c:v>
                </c:pt>
                <c:pt idx="134">
                  <c:v>754.38345198224897</c:v>
                </c:pt>
                <c:pt idx="135">
                  <c:v>742.95339967948769</c:v>
                </c:pt>
                <c:pt idx="136">
                  <c:v>731.52334737672629</c:v>
                </c:pt>
                <c:pt idx="137">
                  <c:v>720.0932950739649</c:v>
                </c:pt>
                <c:pt idx="138">
                  <c:v>708.66324277120361</c:v>
                </c:pt>
                <c:pt idx="139">
                  <c:v>697.23319046844222</c:v>
                </c:pt>
                <c:pt idx="140">
                  <c:v>685.80313816568093</c:v>
                </c:pt>
                <c:pt idx="141">
                  <c:v>674.37308586291954</c:v>
                </c:pt>
                <c:pt idx="142">
                  <c:v>662.94303356015826</c:v>
                </c:pt>
                <c:pt idx="143">
                  <c:v>651.51298125739686</c:v>
                </c:pt>
                <c:pt idx="144">
                  <c:v>640.08292895463546</c:v>
                </c:pt>
                <c:pt idx="145">
                  <c:v>628.65287665187418</c:v>
                </c:pt>
                <c:pt idx="146">
                  <c:v>617.22282434911278</c:v>
                </c:pt>
                <c:pt idx="147">
                  <c:v>605.7927720463515</c:v>
                </c:pt>
                <c:pt idx="148">
                  <c:v>594.36271974359011</c:v>
                </c:pt>
                <c:pt idx="149">
                  <c:v>582.93266744082871</c:v>
                </c:pt>
                <c:pt idx="150">
                  <c:v>571.50261513806743</c:v>
                </c:pt>
                <c:pt idx="151">
                  <c:v>560.07256283530603</c:v>
                </c:pt>
                <c:pt idx="152">
                  <c:v>548.64251053254475</c:v>
                </c:pt>
                <c:pt idx="153">
                  <c:v>537.21245822978335</c:v>
                </c:pt>
                <c:pt idx="154">
                  <c:v>525.78240592702207</c:v>
                </c:pt>
                <c:pt idx="155">
                  <c:v>514.35235362426067</c:v>
                </c:pt>
                <c:pt idx="156">
                  <c:v>502.92230132149933</c:v>
                </c:pt>
                <c:pt idx="157">
                  <c:v>491.49224901873799</c:v>
                </c:pt>
                <c:pt idx="158">
                  <c:v>480.06219671597665</c:v>
                </c:pt>
                <c:pt idx="159">
                  <c:v>468.63214441321526</c:v>
                </c:pt>
                <c:pt idx="160">
                  <c:v>457.20209211045392</c:v>
                </c:pt>
                <c:pt idx="161">
                  <c:v>445.77203980769258</c:v>
                </c:pt>
                <c:pt idx="162">
                  <c:v>434.34198750493124</c:v>
                </c:pt>
                <c:pt idx="163">
                  <c:v>422.9119352021699</c:v>
                </c:pt>
                <c:pt idx="164">
                  <c:v>411.48188289940856</c:v>
                </c:pt>
                <c:pt idx="165">
                  <c:v>400.05183059664716</c:v>
                </c:pt>
                <c:pt idx="166">
                  <c:v>388.62177829388582</c:v>
                </c:pt>
                <c:pt idx="167">
                  <c:v>377.19172599112449</c:v>
                </c:pt>
                <c:pt idx="168">
                  <c:v>365.76167368836315</c:v>
                </c:pt>
                <c:pt idx="169">
                  <c:v>354.33162138560181</c:v>
                </c:pt>
                <c:pt idx="170">
                  <c:v>342.90156908284047</c:v>
                </c:pt>
                <c:pt idx="171">
                  <c:v>331.47151678007913</c:v>
                </c:pt>
                <c:pt idx="172">
                  <c:v>320.04146447731773</c:v>
                </c:pt>
                <c:pt idx="173">
                  <c:v>308.61141217455639</c:v>
                </c:pt>
                <c:pt idx="174">
                  <c:v>297.18135987179505</c:v>
                </c:pt>
                <c:pt idx="175">
                  <c:v>285.75130756903371</c:v>
                </c:pt>
                <c:pt idx="176">
                  <c:v>274.32125526627237</c:v>
                </c:pt>
                <c:pt idx="177">
                  <c:v>262.89120296351103</c:v>
                </c:pt>
                <c:pt idx="178">
                  <c:v>251.46115066074967</c:v>
                </c:pt>
                <c:pt idx="179">
                  <c:v>240.03109835798833</c:v>
                </c:pt>
                <c:pt idx="180">
                  <c:v>228.60104605522696</c:v>
                </c:pt>
                <c:pt idx="181">
                  <c:v>217.17099375246562</c:v>
                </c:pt>
                <c:pt idx="182">
                  <c:v>205.74094144970428</c:v>
                </c:pt>
                <c:pt idx="183">
                  <c:v>194.31088914694291</c:v>
                </c:pt>
                <c:pt idx="184">
                  <c:v>182.88083684418157</c:v>
                </c:pt>
                <c:pt idx="185">
                  <c:v>171.45078454142023</c:v>
                </c:pt>
                <c:pt idx="186">
                  <c:v>160.02073223865887</c:v>
                </c:pt>
                <c:pt idx="187">
                  <c:v>148.59067993589753</c:v>
                </c:pt>
                <c:pt idx="188">
                  <c:v>137.16062763313619</c:v>
                </c:pt>
                <c:pt idx="189">
                  <c:v>125.73057533037483</c:v>
                </c:pt>
                <c:pt idx="190">
                  <c:v>114.30052302761348</c:v>
                </c:pt>
                <c:pt idx="191">
                  <c:v>102.87047072485214</c:v>
                </c:pt>
                <c:pt idx="192">
                  <c:v>91.440418422090787</c:v>
                </c:pt>
                <c:pt idx="193">
                  <c:v>80.010366119329433</c:v>
                </c:pt>
                <c:pt idx="194">
                  <c:v>68.580313816568093</c:v>
                </c:pt>
                <c:pt idx="195">
                  <c:v>57.15026151380674</c:v>
                </c:pt>
                <c:pt idx="196">
                  <c:v>45.720209211045393</c:v>
                </c:pt>
                <c:pt idx="197">
                  <c:v>34.290156908284047</c:v>
                </c:pt>
                <c:pt idx="198">
                  <c:v>22.860104605522697</c:v>
                </c:pt>
                <c:pt idx="199">
                  <c:v>11.430052302761348</c:v>
                </c:pt>
                <c:pt idx="200">
                  <c:v>0</c:v>
                </c:pt>
                <c:pt idx="201">
                  <c:v>-11.430052302761348</c:v>
                </c:pt>
                <c:pt idx="202">
                  <c:v>-22.860104605522697</c:v>
                </c:pt>
                <c:pt idx="203">
                  <c:v>-34.290156908284047</c:v>
                </c:pt>
                <c:pt idx="204">
                  <c:v>-45.720209211045393</c:v>
                </c:pt>
                <c:pt idx="205">
                  <c:v>-57.15026151380674</c:v>
                </c:pt>
                <c:pt idx="206">
                  <c:v>-68.580313816568093</c:v>
                </c:pt>
                <c:pt idx="207">
                  <c:v>-80.010366119329433</c:v>
                </c:pt>
                <c:pt idx="208">
                  <c:v>-91.440418422090787</c:v>
                </c:pt>
                <c:pt idx="209">
                  <c:v>-102.87047072485214</c:v>
                </c:pt>
                <c:pt idx="210">
                  <c:v>-114.30052302761348</c:v>
                </c:pt>
                <c:pt idx="211">
                  <c:v>-125.73057533037483</c:v>
                </c:pt>
                <c:pt idx="212">
                  <c:v>-137.16062763313619</c:v>
                </c:pt>
                <c:pt idx="213">
                  <c:v>-148.59067993589753</c:v>
                </c:pt>
                <c:pt idx="214">
                  <c:v>-160.02073223865887</c:v>
                </c:pt>
                <c:pt idx="215">
                  <c:v>-171.45078454142023</c:v>
                </c:pt>
                <c:pt idx="216">
                  <c:v>-182.88083684418157</c:v>
                </c:pt>
                <c:pt idx="217">
                  <c:v>-194.31088914694291</c:v>
                </c:pt>
                <c:pt idx="218">
                  <c:v>-205.74094144970428</c:v>
                </c:pt>
                <c:pt idx="219">
                  <c:v>-217.17099375246562</c:v>
                </c:pt>
                <c:pt idx="220">
                  <c:v>-228.60104605522696</c:v>
                </c:pt>
                <c:pt idx="221">
                  <c:v>-240.03109835798833</c:v>
                </c:pt>
                <c:pt idx="222">
                  <c:v>-251.46115066074967</c:v>
                </c:pt>
                <c:pt idx="223">
                  <c:v>-262.89120296351103</c:v>
                </c:pt>
                <c:pt idx="224">
                  <c:v>-274.32125526627237</c:v>
                </c:pt>
                <c:pt idx="225">
                  <c:v>-285.75130756903371</c:v>
                </c:pt>
                <c:pt idx="226">
                  <c:v>-297.18135987179505</c:v>
                </c:pt>
                <c:pt idx="227">
                  <c:v>-308.61141217455639</c:v>
                </c:pt>
                <c:pt idx="228">
                  <c:v>-320.04146447731773</c:v>
                </c:pt>
                <c:pt idx="229">
                  <c:v>-331.47151678007913</c:v>
                </c:pt>
                <c:pt idx="230">
                  <c:v>-342.90156908284047</c:v>
                </c:pt>
                <c:pt idx="231">
                  <c:v>-354.33162138560181</c:v>
                </c:pt>
                <c:pt idx="232">
                  <c:v>-365.76167368836315</c:v>
                </c:pt>
                <c:pt idx="233">
                  <c:v>-377.19172599112449</c:v>
                </c:pt>
                <c:pt idx="234">
                  <c:v>-388.62177829388582</c:v>
                </c:pt>
                <c:pt idx="235">
                  <c:v>-400.05183059664716</c:v>
                </c:pt>
                <c:pt idx="236">
                  <c:v>-411.48188289940856</c:v>
                </c:pt>
                <c:pt idx="237">
                  <c:v>-422.9119352021699</c:v>
                </c:pt>
                <c:pt idx="238">
                  <c:v>-434.34198750493124</c:v>
                </c:pt>
                <c:pt idx="239">
                  <c:v>-445.77203980769258</c:v>
                </c:pt>
                <c:pt idx="240">
                  <c:v>-457.20209211045392</c:v>
                </c:pt>
                <c:pt idx="241">
                  <c:v>-468.63214441321526</c:v>
                </c:pt>
                <c:pt idx="242">
                  <c:v>-480.06219671597665</c:v>
                </c:pt>
                <c:pt idx="243">
                  <c:v>-491.49224901873799</c:v>
                </c:pt>
                <c:pt idx="244">
                  <c:v>-502.92230132149933</c:v>
                </c:pt>
                <c:pt idx="245">
                  <c:v>-514.35235362426067</c:v>
                </c:pt>
                <c:pt idx="246">
                  <c:v>-525.78240592702207</c:v>
                </c:pt>
                <c:pt idx="247">
                  <c:v>-537.21245822978335</c:v>
                </c:pt>
                <c:pt idx="248">
                  <c:v>-548.64251053254475</c:v>
                </c:pt>
                <c:pt idx="249">
                  <c:v>-560.07256283530603</c:v>
                </c:pt>
                <c:pt idx="250">
                  <c:v>-571.50261513806743</c:v>
                </c:pt>
                <c:pt idx="251">
                  <c:v>-582.93266744082871</c:v>
                </c:pt>
                <c:pt idx="252">
                  <c:v>-594.36271974359011</c:v>
                </c:pt>
                <c:pt idx="253">
                  <c:v>-605.7927720463515</c:v>
                </c:pt>
                <c:pt idx="254">
                  <c:v>-617.22282434911278</c:v>
                </c:pt>
                <c:pt idx="255">
                  <c:v>-628.65287665187418</c:v>
                </c:pt>
                <c:pt idx="256">
                  <c:v>-640.08292895463546</c:v>
                </c:pt>
                <c:pt idx="257">
                  <c:v>-651.51298125739686</c:v>
                </c:pt>
                <c:pt idx="258">
                  <c:v>-662.94303356015826</c:v>
                </c:pt>
                <c:pt idx="259">
                  <c:v>-674.37308586291954</c:v>
                </c:pt>
                <c:pt idx="260">
                  <c:v>-685.80313816568093</c:v>
                </c:pt>
                <c:pt idx="261">
                  <c:v>-697.23319046844222</c:v>
                </c:pt>
                <c:pt idx="262">
                  <c:v>-708.66324277120361</c:v>
                </c:pt>
                <c:pt idx="263">
                  <c:v>-720.0932950739649</c:v>
                </c:pt>
                <c:pt idx="264">
                  <c:v>-731.52334737672629</c:v>
                </c:pt>
                <c:pt idx="265">
                  <c:v>-742.95339967948769</c:v>
                </c:pt>
                <c:pt idx="266">
                  <c:v>-754.38345198224897</c:v>
                </c:pt>
                <c:pt idx="267">
                  <c:v>-765.81350428501037</c:v>
                </c:pt>
                <c:pt idx="268">
                  <c:v>-777.24355658777165</c:v>
                </c:pt>
                <c:pt idx="269">
                  <c:v>-788.67360889053305</c:v>
                </c:pt>
                <c:pt idx="270">
                  <c:v>-800.10366119329433</c:v>
                </c:pt>
                <c:pt idx="271">
                  <c:v>-811.53371349605573</c:v>
                </c:pt>
                <c:pt idx="272">
                  <c:v>-822.96376579881712</c:v>
                </c:pt>
                <c:pt idx="273">
                  <c:v>-834.3938181015784</c:v>
                </c:pt>
                <c:pt idx="274">
                  <c:v>-845.8238704043398</c:v>
                </c:pt>
                <c:pt idx="275">
                  <c:v>-857.25392270710108</c:v>
                </c:pt>
                <c:pt idx="276">
                  <c:v>-868.68397500986248</c:v>
                </c:pt>
                <c:pt idx="277">
                  <c:v>-880.11402731262388</c:v>
                </c:pt>
                <c:pt idx="278">
                  <c:v>-891.54407961538516</c:v>
                </c:pt>
                <c:pt idx="279">
                  <c:v>-902.97413191814655</c:v>
                </c:pt>
                <c:pt idx="280">
                  <c:v>-914.40418422090784</c:v>
                </c:pt>
                <c:pt idx="281">
                  <c:v>-925.83423652366923</c:v>
                </c:pt>
                <c:pt idx="282">
                  <c:v>-937.26428882643052</c:v>
                </c:pt>
                <c:pt idx="283">
                  <c:v>-948.69434112919191</c:v>
                </c:pt>
                <c:pt idx="284">
                  <c:v>-960.12439343195331</c:v>
                </c:pt>
                <c:pt idx="285">
                  <c:v>-971.55444573471459</c:v>
                </c:pt>
                <c:pt idx="286">
                  <c:v>-982.98449803747599</c:v>
                </c:pt>
                <c:pt idx="287">
                  <c:v>-994.41455034023727</c:v>
                </c:pt>
                <c:pt idx="288">
                  <c:v>-1005.8446026429987</c:v>
                </c:pt>
                <c:pt idx="289">
                  <c:v>-1017.2746549457599</c:v>
                </c:pt>
                <c:pt idx="290">
                  <c:v>-1028.7047072485213</c:v>
                </c:pt>
                <c:pt idx="291">
                  <c:v>-1040.1347595512827</c:v>
                </c:pt>
                <c:pt idx="292">
                  <c:v>-1051.5648118540441</c:v>
                </c:pt>
                <c:pt idx="293">
                  <c:v>-1062.9948641568053</c:v>
                </c:pt>
                <c:pt idx="294">
                  <c:v>-1074.4249164595667</c:v>
                </c:pt>
                <c:pt idx="295">
                  <c:v>-1085.8549687623281</c:v>
                </c:pt>
                <c:pt idx="296">
                  <c:v>-1097.2850210650895</c:v>
                </c:pt>
                <c:pt idx="297">
                  <c:v>-1108.7150733678509</c:v>
                </c:pt>
                <c:pt idx="298">
                  <c:v>-1120.1451256706121</c:v>
                </c:pt>
                <c:pt idx="299">
                  <c:v>-1131.5751779733735</c:v>
                </c:pt>
                <c:pt idx="300">
                  <c:v>-1143.0052302761349</c:v>
                </c:pt>
                <c:pt idx="301">
                  <c:v>-1154.4352825788962</c:v>
                </c:pt>
                <c:pt idx="302">
                  <c:v>-1165.8653348816574</c:v>
                </c:pt>
                <c:pt idx="303">
                  <c:v>-1177.2953871844188</c:v>
                </c:pt>
                <c:pt idx="304">
                  <c:v>-1188.7254394871802</c:v>
                </c:pt>
                <c:pt idx="305">
                  <c:v>-1200.1554917899416</c:v>
                </c:pt>
                <c:pt idx="306">
                  <c:v>-1211.585544092703</c:v>
                </c:pt>
                <c:pt idx="307">
                  <c:v>-1223.0155963954642</c:v>
                </c:pt>
                <c:pt idx="308">
                  <c:v>-1234.4456486982256</c:v>
                </c:pt>
                <c:pt idx="309">
                  <c:v>-1245.875701000987</c:v>
                </c:pt>
                <c:pt idx="310">
                  <c:v>-1257.3057533037484</c:v>
                </c:pt>
                <c:pt idx="311">
                  <c:v>-1268.7358056065098</c:v>
                </c:pt>
                <c:pt idx="312">
                  <c:v>-1280.1658579092709</c:v>
                </c:pt>
                <c:pt idx="313">
                  <c:v>-1291.5959102120323</c:v>
                </c:pt>
                <c:pt idx="314">
                  <c:v>-1303.0259625147937</c:v>
                </c:pt>
                <c:pt idx="315">
                  <c:v>-1314.4560148175551</c:v>
                </c:pt>
                <c:pt idx="316">
                  <c:v>-1325.8860671203165</c:v>
                </c:pt>
                <c:pt idx="317">
                  <c:v>-1337.3161194230777</c:v>
                </c:pt>
                <c:pt idx="318">
                  <c:v>-1348.7461717258391</c:v>
                </c:pt>
                <c:pt idx="319">
                  <c:v>-1360.1762240286005</c:v>
                </c:pt>
                <c:pt idx="320">
                  <c:v>-1371.6062763313619</c:v>
                </c:pt>
                <c:pt idx="321">
                  <c:v>-1383.036328634123</c:v>
                </c:pt>
                <c:pt idx="322">
                  <c:v>-1394.4663809368844</c:v>
                </c:pt>
                <c:pt idx="323">
                  <c:v>-1405.8964332396458</c:v>
                </c:pt>
                <c:pt idx="324">
                  <c:v>-1417.3264855424072</c:v>
                </c:pt>
                <c:pt idx="325">
                  <c:v>-1428.7565378451686</c:v>
                </c:pt>
                <c:pt idx="326">
                  <c:v>-1440.1865901479298</c:v>
                </c:pt>
                <c:pt idx="327">
                  <c:v>-1451.6166424506912</c:v>
                </c:pt>
                <c:pt idx="328">
                  <c:v>-1463.0466947534526</c:v>
                </c:pt>
                <c:pt idx="329">
                  <c:v>-1474.476747056214</c:v>
                </c:pt>
                <c:pt idx="330">
                  <c:v>-1485.9067993589754</c:v>
                </c:pt>
                <c:pt idx="331">
                  <c:v>-1497.3368516617365</c:v>
                </c:pt>
                <c:pt idx="332">
                  <c:v>-1508.7669039644979</c:v>
                </c:pt>
                <c:pt idx="333">
                  <c:v>-1520.1969562672593</c:v>
                </c:pt>
                <c:pt idx="334">
                  <c:v>-1531.6270085700207</c:v>
                </c:pt>
                <c:pt idx="335">
                  <c:v>-1543.0570608727821</c:v>
                </c:pt>
                <c:pt idx="336">
                  <c:v>-1554.4871131755433</c:v>
                </c:pt>
                <c:pt idx="337">
                  <c:v>-1565.9171654783047</c:v>
                </c:pt>
                <c:pt idx="338">
                  <c:v>-1577.3472177810661</c:v>
                </c:pt>
                <c:pt idx="339">
                  <c:v>-1588.7772700838275</c:v>
                </c:pt>
                <c:pt idx="340">
                  <c:v>-1600.2073223865887</c:v>
                </c:pt>
                <c:pt idx="341">
                  <c:v>-1611.6373746893501</c:v>
                </c:pt>
                <c:pt idx="342">
                  <c:v>-1623.0674269921115</c:v>
                </c:pt>
                <c:pt idx="343">
                  <c:v>-1634.4974792948728</c:v>
                </c:pt>
                <c:pt idx="344">
                  <c:v>-1645.9275315976342</c:v>
                </c:pt>
                <c:pt idx="345">
                  <c:v>-1657.3575839003954</c:v>
                </c:pt>
                <c:pt idx="346">
                  <c:v>-1668.7876362031568</c:v>
                </c:pt>
                <c:pt idx="347">
                  <c:v>-1680.2176885059182</c:v>
                </c:pt>
                <c:pt idx="348">
                  <c:v>-1691.6477408086796</c:v>
                </c:pt>
                <c:pt idx="349">
                  <c:v>-1703.077793111441</c:v>
                </c:pt>
                <c:pt idx="350">
                  <c:v>-1714.5078454142022</c:v>
                </c:pt>
                <c:pt idx="351">
                  <c:v>-1725.9378977169636</c:v>
                </c:pt>
                <c:pt idx="352">
                  <c:v>-1737.367950019725</c:v>
                </c:pt>
                <c:pt idx="353">
                  <c:v>-1748.7980023224864</c:v>
                </c:pt>
                <c:pt idx="354">
                  <c:v>-1760.2280546252478</c:v>
                </c:pt>
                <c:pt idx="355">
                  <c:v>-1771.6581069280089</c:v>
                </c:pt>
                <c:pt idx="356">
                  <c:v>-1783.0881592307703</c:v>
                </c:pt>
                <c:pt idx="357">
                  <c:v>-1794.5182115335317</c:v>
                </c:pt>
                <c:pt idx="358">
                  <c:v>-1805.9482638362931</c:v>
                </c:pt>
                <c:pt idx="359">
                  <c:v>-1817.3783161390543</c:v>
                </c:pt>
                <c:pt idx="360">
                  <c:v>-1828.8083684418157</c:v>
                </c:pt>
                <c:pt idx="361">
                  <c:v>-1840.2384207445771</c:v>
                </c:pt>
                <c:pt idx="362">
                  <c:v>-1851.6684730473385</c:v>
                </c:pt>
                <c:pt idx="363">
                  <c:v>-1863.0985253500999</c:v>
                </c:pt>
                <c:pt idx="364">
                  <c:v>-1874.528577652861</c:v>
                </c:pt>
                <c:pt idx="365">
                  <c:v>-1885.9586299556224</c:v>
                </c:pt>
                <c:pt idx="366">
                  <c:v>-1897.3886822583838</c:v>
                </c:pt>
                <c:pt idx="367">
                  <c:v>-1908.8187345611452</c:v>
                </c:pt>
                <c:pt idx="368">
                  <c:v>-1920.2487868639066</c:v>
                </c:pt>
                <c:pt idx="369">
                  <c:v>-1931.6788391666678</c:v>
                </c:pt>
                <c:pt idx="370">
                  <c:v>-1943.1088914694292</c:v>
                </c:pt>
                <c:pt idx="371">
                  <c:v>-1954.5389437721906</c:v>
                </c:pt>
                <c:pt idx="372">
                  <c:v>-1965.968996074952</c:v>
                </c:pt>
                <c:pt idx="373">
                  <c:v>-1977.3990483777134</c:v>
                </c:pt>
                <c:pt idx="374">
                  <c:v>-1988.8291006804745</c:v>
                </c:pt>
                <c:pt idx="375">
                  <c:v>-2000.2591529832359</c:v>
                </c:pt>
                <c:pt idx="376">
                  <c:v>-2011.6892052859973</c:v>
                </c:pt>
                <c:pt idx="377">
                  <c:v>-2023.1192575887587</c:v>
                </c:pt>
                <c:pt idx="378">
                  <c:v>-2034.5493098915199</c:v>
                </c:pt>
                <c:pt idx="379">
                  <c:v>-2045.9793621942813</c:v>
                </c:pt>
                <c:pt idx="380">
                  <c:v>-2057.4094144970427</c:v>
                </c:pt>
                <c:pt idx="381">
                  <c:v>-2068.8394667998041</c:v>
                </c:pt>
                <c:pt idx="382">
                  <c:v>-2080.2695191025655</c:v>
                </c:pt>
                <c:pt idx="383">
                  <c:v>-2091.6995714053269</c:v>
                </c:pt>
                <c:pt idx="384">
                  <c:v>-2103.1296237080883</c:v>
                </c:pt>
                <c:pt idx="385">
                  <c:v>-2114.5596760108492</c:v>
                </c:pt>
                <c:pt idx="386">
                  <c:v>-2125.9897283136106</c:v>
                </c:pt>
                <c:pt idx="387">
                  <c:v>-2137.419780616372</c:v>
                </c:pt>
                <c:pt idx="388">
                  <c:v>-2148.8498329191334</c:v>
                </c:pt>
                <c:pt idx="389">
                  <c:v>-2160.2798852218948</c:v>
                </c:pt>
                <c:pt idx="390">
                  <c:v>-2171.7099375246562</c:v>
                </c:pt>
                <c:pt idx="391">
                  <c:v>-2183.1399898274176</c:v>
                </c:pt>
                <c:pt idx="392">
                  <c:v>-2194.570042130179</c:v>
                </c:pt>
                <c:pt idx="393">
                  <c:v>-2206.0000944329404</c:v>
                </c:pt>
                <c:pt idx="394">
                  <c:v>-2217.4301467357018</c:v>
                </c:pt>
                <c:pt idx="395">
                  <c:v>-2228.8601990384627</c:v>
                </c:pt>
                <c:pt idx="396">
                  <c:v>-2240.2902513412241</c:v>
                </c:pt>
                <c:pt idx="397">
                  <c:v>-2251.7203036439855</c:v>
                </c:pt>
                <c:pt idx="398">
                  <c:v>-2263.1503559467469</c:v>
                </c:pt>
                <c:pt idx="399">
                  <c:v>-2274.5804082495083</c:v>
                </c:pt>
                <c:pt idx="400">
                  <c:v>-2286.0104605522697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66-4CC2-8930-874056A8F9D8}"/>
            </c:ext>
          </c:extLst>
        </c:ser>
        <c:ser>
          <c:idx val="4"/>
          <c:order val="4"/>
          <c:tx>
            <c:v>Flow 1 projection</c:v>
          </c:tx>
          <c:spPr>
            <a:ln w="19050">
              <a:solidFill>
                <a:schemeClr val="bg1">
                  <a:lumMod val="9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star"/>
            <c:size val="2"/>
            <c:spPr>
              <a:solidFill>
                <a:schemeClr val="accent6">
                  <a:lumMod val="75000"/>
                  <a:alpha val="0"/>
                </a:schemeClr>
              </a:solidFill>
              <a:ln>
                <a:solidFill>
                  <a:schemeClr val="accent6">
                    <a:shade val="76000"/>
                    <a:shade val="95000"/>
                    <a:satMod val="105000"/>
                    <a:alpha val="34000"/>
                  </a:schemeClr>
                </a:solidFill>
              </a:ln>
            </c:spPr>
          </c:marker>
          <c:trendline>
            <c:spPr>
              <a:ln w="22225">
                <a:solidFill>
                  <a:srgbClr val="FF000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backward val="33"/>
            <c:dispRSqr val="0"/>
            <c:dispEq val="0"/>
          </c:trendline>
          <c:xVal>
            <c:numRef>
              <c:f>'θ ϵ (0,90)'!$CD$25:$CD$186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(0,90)'!$CC$25:$CC$186</c:f>
              <c:numCache>
                <c:formatCode>General</c:formatCode>
                <c:ptCount val="162"/>
                <c:pt idx="0">
                  <c:v>7.6713994792877571</c:v>
                </c:pt>
                <c:pt idx="1">
                  <c:v>6.3443546576673526</c:v>
                </c:pt>
                <c:pt idx="2">
                  <c:v>5.0173098360469339</c:v>
                </c:pt>
                <c:pt idx="3">
                  <c:v>3.6902650144265294</c:v>
                </c:pt>
                <c:pt idx="4">
                  <c:v>2.3632201928061107</c:v>
                </c:pt>
                <c:pt idx="5">
                  <c:v>1.0361753711857062</c:v>
                </c:pt>
                <c:pt idx="6">
                  <c:v>-0.29086945043469825</c:v>
                </c:pt>
                <c:pt idx="7">
                  <c:v>-1.617914272055117</c:v>
                </c:pt>
                <c:pt idx="8">
                  <c:v>-2.9449590936755214</c:v>
                </c:pt>
                <c:pt idx="9">
                  <c:v>-4.2720039152959259</c:v>
                </c:pt>
                <c:pt idx="10">
                  <c:v>-5.5990487369163446</c:v>
                </c:pt>
                <c:pt idx="11">
                  <c:v>-6.9260935585367491</c:v>
                </c:pt>
                <c:pt idx="12">
                  <c:v>-8.2531383801571678</c:v>
                </c:pt>
                <c:pt idx="13">
                  <c:v>-9.5801832017775723</c:v>
                </c:pt>
                <c:pt idx="14">
                  <c:v>-10.907228023397977</c:v>
                </c:pt>
                <c:pt idx="15">
                  <c:v>-12.234272845018396</c:v>
                </c:pt>
                <c:pt idx="16">
                  <c:v>-13.5613176666388</c:v>
                </c:pt>
                <c:pt idx="17">
                  <c:v>-14.888362488259204</c:v>
                </c:pt>
                <c:pt idx="18">
                  <c:v>-16.215407309879623</c:v>
                </c:pt>
                <c:pt idx="19">
                  <c:v>-17.542452131500028</c:v>
                </c:pt>
                <c:pt idx="20">
                  <c:v>-18.869496953120446</c:v>
                </c:pt>
                <c:pt idx="21">
                  <c:v>-20.196541774740851</c:v>
                </c:pt>
                <c:pt idx="22">
                  <c:v>-21.523586596361255</c:v>
                </c:pt>
                <c:pt idx="23">
                  <c:v>-22.850631417981674</c:v>
                </c:pt>
                <c:pt idx="24">
                  <c:v>-24.177676239602079</c:v>
                </c:pt>
                <c:pt idx="25">
                  <c:v>-25.504721061222483</c:v>
                </c:pt>
                <c:pt idx="26">
                  <c:v>-26.831765882842902</c:v>
                </c:pt>
                <c:pt idx="27">
                  <c:v>-28.158810704463306</c:v>
                </c:pt>
                <c:pt idx="28">
                  <c:v>-29.485855526083725</c:v>
                </c:pt>
                <c:pt idx="29">
                  <c:v>-30.812900347704129</c:v>
                </c:pt>
                <c:pt idx="30">
                  <c:v>-32.139945169324534</c:v>
                </c:pt>
                <c:pt idx="31">
                  <c:v>-33.466989990944953</c:v>
                </c:pt>
                <c:pt idx="32">
                  <c:v>-34.794034812565357</c:v>
                </c:pt>
                <c:pt idx="33">
                  <c:v>-36.121079634185762</c:v>
                </c:pt>
                <c:pt idx="34">
                  <c:v>-37.44812445580618</c:v>
                </c:pt>
                <c:pt idx="35">
                  <c:v>-38.775169277426585</c:v>
                </c:pt>
                <c:pt idx="36">
                  <c:v>-40.102214099047004</c:v>
                </c:pt>
                <c:pt idx="37">
                  <c:v>-41.429258920667408</c:v>
                </c:pt>
                <c:pt idx="38">
                  <c:v>-42.756303742287812</c:v>
                </c:pt>
                <c:pt idx="39">
                  <c:v>-44.083348563908231</c:v>
                </c:pt>
                <c:pt idx="40">
                  <c:v>-45.410393385528636</c:v>
                </c:pt>
                <c:pt idx="41">
                  <c:v>-46.737438207149047</c:v>
                </c:pt>
                <c:pt idx="42">
                  <c:v>-48.064483028769459</c:v>
                </c:pt>
                <c:pt idx="43">
                  <c:v>-49.391527850389863</c:v>
                </c:pt>
                <c:pt idx="44">
                  <c:v>-50.718572672010275</c:v>
                </c:pt>
                <c:pt idx="45">
                  <c:v>-52.045617493630687</c:v>
                </c:pt>
                <c:pt idx="46">
                  <c:v>-53.372662315251098</c:v>
                </c:pt>
                <c:pt idx="47">
                  <c:v>-54.699707136871503</c:v>
                </c:pt>
                <c:pt idx="48">
                  <c:v>-56.026751958491914</c:v>
                </c:pt>
                <c:pt idx="49">
                  <c:v>-57.353796780112326</c:v>
                </c:pt>
                <c:pt idx="50">
                  <c:v>-58.680841601732737</c:v>
                </c:pt>
                <c:pt idx="51">
                  <c:v>-60.007886423353142</c:v>
                </c:pt>
                <c:pt idx="52">
                  <c:v>-61.334931244973554</c:v>
                </c:pt>
                <c:pt idx="53">
                  <c:v>-62.661976066593965</c:v>
                </c:pt>
                <c:pt idx="54">
                  <c:v>-63.989020888214377</c:v>
                </c:pt>
                <c:pt idx="55">
                  <c:v>-65.316065709834788</c:v>
                </c:pt>
                <c:pt idx="56">
                  <c:v>-66.643110531455193</c:v>
                </c:pt>
                <c:pt idx="57">
                  <c:v>-67.970155353075597</c:v>
                </c:pt>
                <c:pt idx="58">
                  <c:v>-69.297200174696016</c:v>
                </c:pt>
                <c:pt idx="59">
                  <c:v>-70.62424499631642</c:v>
                </c:pt>
                <c:pt idx="60">
                  <c:v>-71.951289817936839</c:v>
                </c:pt>
                <c:pt idx="61">
                  <c:v>-73.278334639557244</c:v>
                </c:pt>
                <c:pt idx="62">
                  <c:v>-74.605379461177648</c:v>
                </c:pt>
                <c:pt idx="63">
                  <c:v>-75.932424282798053</c:v>
                </c:pt>
                <c:pt idx="64">
                  <c:v>-77.259469104418471</c:v>
                </c:pt>
                <c:pt idx="65">
                  <c:v>-78.58651392603889</c:v>
                </c:pt>
                <c:pt idx="66">
                  <c:v>-79.913558747659295</c:v>
                </c:pt>
                <c:pt idx="67">
                  <c:v>-81.240603569279699</c:v>
                </c:pt>
                <c:pt idx="68">
                  <c:v>-82.567648390900104</c:v>
                </c:pt>
                <c:pt idx="69">
                  <c:v>-83.894693212520522</c:v>
                </c:pt>
                <c:pt idx="70">
                  <c:v>-85.221738034140927</c:v>
                </c:pt>
                <c:pt idx="71">
                  <c:v>-86.548782855761345</c:v>
                </c:pt>
                <c:pt idx="72">
                  <c:v>-87.87582767738175</c:v>
                </c:pt>
                <c:pt idx="73">
                  <c:v>-89.202872499002154</c:v>
                </c:pt>
                <c:pt idx="74">
                  <c:v>-90.529917320622573</c:v>
                </c:pt>
                <c:pt idx="75">
                  <c:v>-91.856962142242978</c:v>
                </c:pt>
                <c:pt idx="76">
                  <c:v>-93.184006963863396</c:v>
                </c:pt>
                <c:pt idx="77">
                  <c:v>-94.511051785483801</c:v>
                </c:pt>
                <c:pt idx="78">
                  <c:v>-95.838096607104205</c:v>
                </c:pt>
                <c:pt idx="79">
                  <c:v>-97.165141428724624</c:v>
                </c:pt>
                <c:pt idx="80">
                  <c:v>-98.492186250345028</c:v>
                </c:pt>
                <c:pt idx="81">
                  <c:v>-99.819231071965433</c:v>
                </c:pt>
                <c:pt idx="82">
                  <c:v>-101.14627589358585</c:v>
                </c:pt>
                <c:pt idx="83">
                  <c:v>-102.47332071520626</c:v>
                </c:pt>
                <c:pt idx="84">
                  <c:v>-103.80036553682667</c:v>
                </c:pt>
                <c:pt idx="85">
                  <c:v>-105.12741035844708</c:v>
                </c:pt>
                <c:pt idx="86">
                  <c:v>-106.45445518006748</c:v>
                </c:pt>
                <c:pt idx="87">
                  <c:v>-107.7815000016879</c:v>
                </c:pt>
                <c:pt idx="88">
                  <c:v>-109.10854482330831</c:v>
                </c:pt>
                <c:pt idx="89">
                  <c:v>-110.43558964492871</c:v>
                </c:pt>
                <c:pt idx="90">
                  <c:v>-111.76263446654913</c:v>
                </c:pt>
                <c:pt idx="91">
                  <c:v>-113.08967928816953</c:v>
                </c:pt>
                <c:pt idx="92">
                  <c:v>-114.41672410978995</c:v>
                </c:pt>
                <c:pt idx="93">
                  <c:v>-115.74376893141036</c:v>
                </c:pt>
                <c:pt idx="94">
                  <c:v>-117.07081375303076</c:v>
                </c:pt>
                <c:pt idx="95">
                  <c:v>-118.39785857465118</c:v>
                </c:pt>
                <c:pt idx="96">
                  <c:v>-119.72490339627159</c:v>
                </c:pt>
                <c:pt idx="97">
                  <c:v>-121.05194821789199</c:v>
                </c:pt>
                <c:pt idx="98">
                  <c:v>-122.37899303951241</c:v>
                </c:pt>
                <c:pt idx="99">
                  <c:v>-123.70603786113281</c:v>
                </c:pt>
                <c:pt idx="100">
                  <c:v>-125.03308268275322</c:v>
                </c:pt>
                <c:pt idx="101">
                  <c:v>-126.36012750437364</c:v>
                </c:pt>
                <c:pt idx="102">
                  <c:v>-127.68717232599404</c:v>
                </c:pt>
                <c:pt idx="103">
                  <c:v>-129.01421714761446</c:v>
                </c:pt>
                <c:pt idx="104">
                  <c:v>-130.34126196923486</c:v>
                </c:pt>
                <c:pt idx="105">
                  <c:v>-131.66830679085527</c:v>
                </c:pt>
                <c:pt idx="106">
                  <c:v>-132.99535161247567</c:v>
                </c:pt>
                <c:pt idx="107">
                  <c:v>-134.32239643409611</c:v>
                </c:pt>
                <c:pt idx="108">
                  <c:v>-135.64944125571651</c:v>
                </c:pt>
                <c:pt idx="109">
                  <c:v>-136.97648607733692</c:v>
                </c:pt>
                <c:pt idx="110">
                  <c:v>-138.30353089895732</c:v>
                </c:pt>
                <c:pt idx="111">
                  <c:v>-139.63057572057772</c:v>
                </c:pt>
                <c:pt idx="112">
                  <c:v>-140.95762054219813</c:v>
                </c:pt>
                <c:pt idx="113">
                  <c:v>-142.28466536381856</c:v>
                </c:pt>
                <c:pt idx="114">
                  <c:v>-143.61171018543897</c:v>
                </c:pt>
                <c:pt idx="115">
                  <c:v>-144.93875500705937</c:v>
                </c:pt>
                <c:pt idx="116">
                  <c:v>-146.26579982867977</c:v>
                </c:pt>
                <c:pt idx="117">
                  <c:v>-147.59284465030021</c:v>
                </c:pt>
                <c:pt idx="118">
                  <c:v>-148.91988947192061</c:v>
                </c:pt>
                <c:pt idx="119">
                  <c:v>-150.24693429354102</c:v>
                </c:pt>
                <c:pt idx="120">
                  <c:v>-151.57397911516142</c:v>
                </c:pt>
                <c:pt idx="121">
                  <c:v>-152.90102393678183</c:v>
                </c:pt>
                <c:pt idx="122">
                  <c:v>-154.22806875840223</c:v>
                </c:pt>
                <c:pt idx="123">
                  <c:v>-155.55511358002263</c:v>
                </c:pt>
                <c:pt idx="124">
                  <c:v>-156.88215840164307</c:v>
                </c:pt>
                <c:pt idx="125">
                  <c:v>-158.20920322326347</c:v>
                </c:pt>
                <c:pt idx="126">
                  <c:v>-159.53624804488388</c:v>
                </c:pt>
                <c:pt idx="127">
                  <c:v>-160.86329286650428</c:v>
                </c:pt>
                <c:pt idx="128">
                  <c:v>-162.19033768812471</c:v>
                </c:pt>
                <c:pt idx="129">
                  <c:v>-163.51738250974512</c:v>
                </c:pt>
                <c:pt idx="130">
                  <c:v>-164.84442733136552</c:v>
                </c:pt>
                <c:pt idx="131">
                  <c:v>-166.17147215298593</c:v>
                </c:pt>
                <c:pt idx="132">
                  <c:v>-167.49851697460633</c:v>
                </c:pt>
                <c:pt idx="133">
                  <c:v>-168.82556179622674</c:v>
                </c:pt>
                <c:pt idx="134">
                  <c:v>-170.15260661784717</c:v>
                </c:pt>
                <c:pt idx="135">
                  <c:v>-171.47965143946757</c:v>
                </c:pt>
                <c:pt idx="136">
                  <c:v>-172.80669626108798</c:v>
                </c:pt>
                <c:pt idx="137">
                  <c:v>-174.13374108270838</c:v>
                </c:pt>
                <c:pt idx="138">
                  <c:v>-175.46078590432882</c:v>
                </c:pt>
                <c:pt idx="139">
                  <c:v>-176.78783072594922</c:v>
                </c:pt>
                <c:pt idx="140">
                  <c:v>-178.11487554756962</c:v>
                </c:pt>
                <c:pt idx="141">
                  <c:v>-179.44192036919003</c:v>
                </c:pt>
                <c:pt idx="142">
                  <c:v>-180.76896519081043</c:v>
                </c:pt>
                <c:pt idx="143">
                  <c:v>-182.09601001243084</c:v>
                </c:pt>
                <c:pt idx="144">
                  <c:v>-183.42305483405124</c:v>
                </c:pt>
                <c:pt idx="145">
                  <c:v>-184.75009965567165</c:v>
                </c:pt>
                <c:pt idx="146">
                  <c:v>-186.07714447729208</c:v>
                </c:pt>
                <c:pt idx="147">
                  <c:v>-187.40418929891248</c:v>
                </c:pt>
                <c:pt idx="148">
                  <c:v>-188.73123412053292</c:v>
                </c:pt>
                <c:pt idx="149">
                  <c:v>-190.05827894215332</c:v>
                </c:pt>
                <c:pt idx="150">
                  <c:v>-191.38532376377373</c:v>
                </c:pt>
                <c:pt idx="151">
                  <c:v>-192.71236858539413</c:v>
                </c:pt>
                <c:pt idx="152">
                  <c:v>-194.03941340701454</c:v>
                </c:pt>
                <c:pt idx="153">
                  <c:v>-195.36645822863494</c:v>
                </c:pt>
                <c:pt idx="154">
                  <c:v>-196.69350305025534</c:v>
                </c:pt>
                <c:pt idx="155">
                  <c:v>-198.02054787187575</c:v>
                </c:pt>
                <c:pt idx="156">
                  <c:v>-199.34759269349618</c:v>
                </c:pt>
                <c:pt idx="157">
                  <c:v>-200.67463751511659</c:v>
                </c:pt>
                <c:pt idx="158">
                  <c:v>-202.00168233673699</c:v>
                </c:pt>
                <c:pt idx="159">
                  <c:v>-203.32872715835742</c:v>
                </c:pt>
                <c:pt idx="160">
                  <c:v>-204.65577197997783</c:v>
                </c:pt>
                <c:pt idx="161">
                  <c:v>-205.98281680159823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66-4CC2-8930-874056A8F9D8}"/>
            </c:ext>
          </c:extLst>
        </c:ser>
        <c:ser>
          <c:idx val="5"/>
          <c:order val="5"/>
          <c:tx>
            <c:v>Flow 2 projection</c:v>
          </c:tx>
          <c:spPr>
            <a:ln w="15875">
              <a:solidFill>
                <a:schemeClr val="bg1">
                  <a:lumMod val="8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circle"/>
            <c:size val="2"/>
            <c:spPr>
              <a:solidFill>
                <a:srgbClr val="7030A0">
                  <a:alpha val="0"/>
                </a:srgbClr>
              </a:solidFill>
              <a:ln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28575">
                <a:solidFill>
                  <a:srgbClr val="7030A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270"/>
            <c:dispRSqr val="0"/>
            <c:dispEq val="0"/>
          </c:trendline>
          <c:xVal>
            <c:numRef>
              <c:f>'θ ϵ (0,90)'!$CI$25:$CI$186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(0,90)'!$CH$25:$CH$186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6.7388843931500872</c:v>
                </c:pt>
                <c:pt idx="2">
                  <c:v>5.8063693070124174</c:v>
                </c:pt>
                <c:pt idx="3">
                  <c:v>4.8738542208747617</c:v>
                </c:pt>
                <c:pt idx="4">
                  <c:v>3.9413391347371061</c:v>
                </c:pt>
                <c:pt idx="5">
                  <c:v>3.0088240485994362</c:v>
                </c:pt>
                <c:pt idx="6">
                  <c:v>2.0763089624617805</c:v>
                </c:pt>
                <c:pt idx="7">
                  <c:v>1.1437938763241107</c:v>
                </c:pt>
                <c:pt idx="8">
                  <c:v>0.21127879018645501</c:v>
                </c:pt>
                <c:pt idx="9">
                  <c:v>-0.72123629595120065</c:v>
                </c:pt>
                <c:pt idx="10">
                  <c:v>-1.6537513820888705</c:v>
                </c:pt>
                <c:pt idx="11">
                  <c:v>-2.5862664682265262</c:v>
                </c:pt>
                <c:pt idx="12">
                  <c:v>-3.518781554364196</c:v>
                </c:pt>
                <c:pt idx="13">
                  <c:v>-4.4512966405018517</c:v>
                </c:pt>
                <c:pt idx="14">
                  <c:v>-5.3838117266395216</c:v>
                </c:pt>
                <c:pt idx="15">
                  <c:v>-6.3163268127771772</c:v>
                </c:pt>
                <c:pt idx="16">
                  <c:v>-7.2488418989148329</c:v>
                </c:pt>
                <c:pt idx="17">
                  <c:v>-8.1813569850525028</c:v>
                </c:pt>
                <c:pt idx="18">
                  <c:v>-9.1138720711901584</c:v>
                </c:pt>
                <c:pt idx="19">
                  <c:v>-10.046387157327828</c:v>
                </c:pt>
                <c:pt idx="20">
                  <c:v>-10.978902243465484</c:v>
                </c:pt>
                <c:pt idx="21">
                  <c:v>-11.91141732960314</c:v>
                </c:pt>
                <c:pt idx="22">
                  <c:v>-12.843932415740809</c:v>
                </c:pt>
                <c:pt idx="23">
                  <c:v>-13.776447501878465</c:v>
                </c:pt>
                <c:pt idx="24">
                  <c:v>-14.708962588016135</c:v>
                </c:pt>
                <c:pt idx="25">
                  <c:v>-15.641477674153791</c:v>
                </c:pt>
                <c:pt idx="26">
                  <c:v>-16.573992760291446</c:v>
                </c:pt>
                <c:pt idx="27">
                  <c:v>-17.506507846429116</c:v>
                </c:pt>
                <c:pt idx="28">
                  <c:v>-18.439022932566772</c:v>
                </c:pt>
                <c:pt idx="29">
                  <c:v>-19.371538018704442</c:v>
                </c:pt>
                <c:pt idx="30">
                  <c:v>-20.304053104842097</c:v>
                </c:pt>
                <c:pt idx="31">
                  <c:v>-21.236568190979767</c:v>
                </c:pt>
                <c:pt idx="32">
                  <c:v>-22.169083277117423</c:v>
                </c:pt>
                <c:pt idx="33">
                  <c:v>-23.101598363255079</c:v>
                </c:pt>
                <c:pt idx="34">
                  <c:v>-24.034113449392748</c:v>
                </c:pt>
                <c:pt idx="35">
                  <c:v>-24.966628535530404</c:v>
                </c:pt>
                <c:pt idx="36">
                  <c:v>-25.899143621668074</c:v>
                </c:pt>
                <c:pt idx="37">
                  <c:v>-26.83165870780573</c:v>
                </c:pt>
                <c:pt idx="38">
                  <c:v>-27.764173793943385</c:v>
                </c:pt>
                <c:pt idx="39">
                  <c:v>-28.696688880081055</c:v>
                </c:pt>
                <c:pt idx="40">
                  <c:v>-29.629203966218711</c:v>
                </c:pt>
                <c:pt idx="41">
                  <c:v>-30.561719052356366</c:v>
                </c:pt>
                <c:pt idx="42">
                  <c:v>-31.494234138494022</c:v>
                </c:pt>
                <c:pt idx="43">
                  <c:v>-32.426749224631692</c:v>
                </c:pt>
                <c:pt idx="44">
                  <c:v>-33.359264310769348</c:v>
                </c:pt>
                <c:pt idx="45">
                  <c:v>-34.291779396907003</c:v>
                </c:pt>
                <c:pt idx="46">
                  <c:v>-35.224294483044673</c:v>
                </c:pt>
                <c:pt idx="47">
                  <c:v>-36.156809569182329</c:v>
                </c:pt>
                <c:pt idx="48">
                  <c:v>-37.089324655319999</c:v>
                </c:pt>
                <c:pt idx="49">
                  <c:v>-38.021839741457654</c:v>
                </c:pt>
                <c:pt idx="50">
                  <c:v>-38.954354827595324</c:v>
                </c:pt>
                <c:pt idx="51">
                  <c:v>-39.886869913732966</c:v>
                </c:pt>
                <c:pt idx="52">
                  <c:v>-40.819384999870636</c:v>
                </c:pt>
                <c:pt idx="53">
                  <c:v>-41.751900086008305</c:v>
                </c:pt>
                <c:pt idx="54">
                  <c:v>-42.684415172145975</c:v>
                </c:pt>
                <c:pt idx="55">
                  <c:v>-43.616930258283617</c:v>
                </c:pt>
                <c:pt idx="56">
                  <c:v>-44.549445344421287</c:v>
                </c:pt>
                <c:pt idx="57">
                  <c:v>-45.481960430558956</c:v>
                </c:pt>
                <c:pt idx="58">
                  <c:v>-46.414475516696598</c:v>
                </c:pt>
                <c:pt idx="59">
                  <c:v>-47.346990602834268</c:v>
                </c:pt>
                <c:pt idx="60">
                  <c:v>-48.279505688971938</c:v>
                </c:pt>
                <c:pt idx="61">
                  <c:v>-49.212020775109607</c:v>
                </c:pt>
                <c:pt idx="62">
                  <c:v>-50.144535861247249</c:v>
                </c:pt>
                <c:pt idx="63">
                  <c:v>-51.077050947384919</c:v>
                </c:pt>
                <c:pt idx="64">
                  <c:v>-52.009566033522589</c:v>
                </c:pt>
                <c:pt idx="65">
                  <c:v>-52.94208111966023</c:v>
                </c:pt>
                <c:pt idx="66">
                  <c:v>-53.8745962057979</c:v>
                </c:pt>
                <c:pt idx="67">
                  <c:v>-54.80711129193557</c:v>
                </c:pt>
                <c:pt idx="68">
                  <c:v>-55.739626378073211</c:v>
                </c:pt>
                <c:pt idx="69">
                  <c:v>-56.672141464210881</c:v>
                </c:pt>
                <c:pt idx="70">
                  <c:v>-57.604656550348551</c:v>
                </c:pt>
                <c:pt idx="71">
                  <c:v>-58.537171636486221</c:v>
                </c:pt>
                <c:pt idx="72">
                  <c:v>-59.469686722623862</c:v>
                </c:pt>
                <c:pt idx="73">
                  <c:v>-60.402201808761532</c:v>
                </c:pt>
                <c:pt idx="74">
                  <c:v>-61.334716894899202</c:v>
                </c:pt>
                <c:pt idx="75">
                  <c:v>-62.267231981036844</c:v>
                </c:pt>
                <c:pt idx="76">
                  <c:v>-63.199747067174513</c:v>
                </c:pt>
                <c:pt idx="77">
                  <c:v>-64.132262153312183</c:v>
                </c:pt>
                <c:pt idx="78">
                  <c:v>-65.064777239449853</c:v>
                </c:pt>
                <c:pt idx="79">
                  <c:v>-65.997292325587495</c:v>
                </c:pt>
                <c:pt idx="80">
                  <c:v>-66.929807411725164</c:v>
                </c:pt>
                <c:pt idx="81">
                  <c:v>-67.862322497862834</c:v>
                </c:pt>
                <c:pt idx="82">
                  <c:v>-68.794837584000476</c:v>
                </c:pt>
                <c:pt idx="83">
                  <c:v>-69.727352670138146</c:v>
                </c:pt>
                <c:pt idx="84">
                  <c:v>-70.659867756275816</c:v>
                </c:pt>
                <c:pt idx="85">
                  <c:v>-71.592382842413457</c:v>
                </c:pt>
                <c:pt idx="86">
                  <c:v>-72.524897928551127</c:v>
                </c:pt>
                <c:pt idx="87">
                  <c:v>-73.457413014688797</c:v>
                </c:pt>
                <c:pt idx="88">
                  <c:v>-74.389928100826467</c:v>
                </c:pt>
                <c:pt idx="89">
                  <c:v>-75.322443186964108</c:v>
                </c:pt>
                <c:pt idx="90">
                  <c:v>-76.254958273101778</c:v>
                </c:pt>
                <c:pt idx="91">
                  <c:v>-77.187473359239448</c:v>
                </c:pt>
                <c:pt idx="92">
                  <c:v>-78.119988445377089</c:v>
                </c:pt>
                <c:pt idx="93">
                  <c:v>-79.052503531514759</c:v>
                </c:pt>
                <c:pt idx="94">
                  <c:v>-79.985018617652429</c:v>
                </c:pt>
                <c:pt idx="95">
                  <c:v>-80.917533703790099</c:v>
                </c:pt>
                <c:pt idx="96">
                  <c:v>-81.85004878992774</c:v>
                </c:pt>
                <c:pt idx="97">
                  <c:v>-82.78256387606541</c:v>
                </c:pt>
                <c:pt idx="98">
                  <c:v>-83.71507896220308</c:v>
                </c:pt>
                <c:pt idx="99">
                  <c:v>-84.647594048340721</c:v>
                </c:pt>
                <c:pt idx="100">
                  <c:v>-85.580109134478391</c:v>
                </c:pt>
                <c:pt idx="101">
                  <c:v>-86.512624220616061</c:v>
                </c:pt>
                <c:pt idx="102">
                  <c:v>-87.445139306753731</c:v>
                </c:pt>
                <c:pt idx="103">
                  <c:v>-88.377654392891372</c:v>
                </c:pt>
                <c:pt idx="104">
                  <c:v>-89.310169479029042</c:v>
                </c:pt>
                <c:pt idx="105">
                  <c:v>-90.242684565166712</c:v>
                </c:pt>
                <c:pt idx="106">
                  <c:v>-91.175199651304354</c:v>
                </c:pt>
                <c:pt idx="107">
                  <c:v>-92.107714737442024</c:v>
                </c:pt>
                <c:pt idx="108">
                  <c:v>-93.040229823579693</c:v>
                </c:pt>
                <c:pt idx="109">
                  <c:v>-93.972744909717335</c:v>
                </c:pt>
                <c:pt idx="110">
                  <c:v>-94.905259995855005</c:v>
                </c:pt>
                <c:pt idx="111">
                  <c:v>-95.837775081992675</c:v>
                </c:pt>
                <c:pt idx="112">
                  <c:v>-96.770290168130344</c:v>
                </c:pt>
                <c:pt idx="113">
                  <c:v>-97.702805254267986</c:v>
                </c:pt>
                <c:pt idx="114">
                  <c:v>-98.635320340405656</c:v>
                </c:pt>
                <c:pt idx="115">
                  <c:v>-99.567835426543326</c:v>
                </c:pt>
                <c:pt idx="116">
                  <c:v>-100.50035051268097</c:v>
                </c:pt>
                <c:pt idx="117">
                  <c:v>-101.43286559881864</c:v>
                </c:pt>
                <c:pt idx="118">
                  <c:v>-102.36538068495631</c:v>
                </c:pt>
                <c:pt idx="119">
                  <c:v>-103.29789577109398</c:v>
                </c:pt>
                <c:pt idx="120">
                  <c:v>-104.23041085723162</c:v>
                </c:pt>
                <c:pt idx="121">
                  <c:v>-105.16292594336929</c:v>
                </c:pt>
                <c:pt idx="122">
                  <c:v>-106.09544102950696</c:v>
                </c:pt>
                <c:pt idx="123">
                  <c:v>-107.0279561156446</c:v>
                </c:pt>
                <c:pt idx="124">
                  <c:v>-107.96047120178227</c:v>
                </c:pt>
                <c:pt idx="125">
                  <c:v>-108.89298628791994</c:v>
                </c:pt>
                <c:pt idx="126">
                  <c:v>-109.82550137405758</c:v>
                </c:pt>
                <c:pt idx="127">
                  <c:v>-110.75801646019525</c:v>
                </c:pt>
                <c:pt idx="128">
                  <c:v>-111.69053154633292</c:v>
                </c:pt>
                <c:pt idx="129">
                  <c:v>-112.62304663247059</c:v>
                </c:pt>
                <c:pt idx="130">
                  <c:v>-113.55556171860823</c:v>
                </c:pt>
                <c:pt idx="131">
                  <c:v>-114.4880768047459</c:v>
                </c:pt>
                <c:pt idx="132">
                  <c:v>-115.42059189088357</c:v>
                </c:pt>
                <c:pt idx="133">
                  <c:v>-116.35310697702121</c:v>
                </c:pt>
                <c:pt idx="134">
                  <c:v>-117.28562206315888</c:v>
                </c:pt>
                <c:pt idx="135">
                  <c:v>-118.21813714929655</c:v>
                </c:pt>
                <c:pt idx="136">
                  <c:v>-119.15065223543422</c:v>
                </c:pt>
                <c:pt idx="137">
                  <c:v>-120.08316732157186</c:v>
                </c:pt>
                <c:pt idx="138">
                  <c:v>-121.01568240770953</c:v>
                </c:pt>
                <c:pt idx="139">
                  <c:v>-121.9481974938472</c:v>
                </c:pt>
                <c:pt idx="140">
                  <c:v>-122.88071257998484</c:v>
                </c:pt>
                <c:pt idx="141">
                  <c:v>-123.81322766612251</c:v>
                </c:pt>
                <c:pt idx="142">
                  <c:v>-124.74574275226018</c:v>
                </c:pt>
                <c:pt idx="143">
                  <c:v>-125.67825783839783</c:v>
                </c:pt>
                <c:pt idx="144">
                  <c:v>-126.6107729245355</c:v>
                </c:pt>
                <c:pt idx="145">
                  <c:v>-127.54328801067317</c:v>
                </c:pt>
                <c:pt idx="146">
                  <c:v>-128.47580309681084</c:v>
                </c:pt>
                <c:pt idx="147">
                  <c:v>-129.40831818294848</c:v>
                </c:pt>
                <c:pt idx="148">
                  <c:v>-130.34083326908615</c:v>
                </c:pt>
                <c:pt idx="149">
                  <c:v>-131.27334835522382</c:v>
                </c:pt>
                <c:pt idx="150">
                  <c:v>-132.20586344136146</c:v>
                </c:pt>
                <c:pt idx="151">
                  <c:v>-133.13837852749913</c:v>
                </c:pt>
                <c:pt idx="152">
                  <c:v>-134.0708936136368</c:v>
                </c:pt>
                <c:pt idx="153">
                  <c:v>-135.00340869977447</c:v>
                </c:pt>
                <c:pt idx="154">
                  <c:v>-135.93592378591211</c:v>
                </c:pt>
                <c:pt idx="155">
                  <c:v>-136.86843887204978</c:v>
                </c:pt>
                <c:pt idx="156">
                  <c:v>-137.80095395818745</c:v>
                </c:pt>
                <c:pt idx="157">
                  <c:v>-138.73346904432509</c:v>
                </c:pt>
                <c:pt idx="158">
                  <c:v>-139.66598413046276</c:v>
                </c:pt>
                <c:pt idx="159">
                  <c:v>-140.59849921660043</c:v>
                </c:pt>
                <c:pt idx="160">
                  <c:v>-141.5310143027381</c:v>
                </c:pt>
                <c:pt idx="161">
                  <c:v>-142.46352938887574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66-4CC2-8930-874056A8F9D8}"/>
            </c:ext>
          </c:extLst>
        </c:ser>
        <c:ser>
          <c:idx val="6"/>
          <c:order val="6"/>
          <c:tx>
            <c:v>Flow 1 line tangent to W.C.</c:v>
          </c:tx>
          <c:spPr>
            <a:ln w="15875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15875">
                <a:solidFill>
                  <a:srgbClr val="FF000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20"/>
            <c:backward val="20"/>
            <c:dispRSqr val="0"/>
            <c:dispEq val="0"/>
          </c:trendline>
          <c:xVal>
            <c:numRef>
              <c:f>'θ ϵ (0,90)'!$H$11:$H$171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'θ ϵ (0,90)'!$G$11:$G$171</c:f>
              <c:numCache>
                <c:formatCode>General</c:formatCode>
                <c:ptCount val="161"/>
                <c:pt idx="0">
                  <c:v>-57.362707717858648</c:v>
                </c:pt>
                <c:pt idx="1">
                  <c:v>-57.539034698567114</c:v>
                </c:pt>
                <c:pt idx="2">
                  <c:v>-57.715361679275574</c:v>
                </c:pt>
                <c:pt idx="3">
                  <c:v>-57.891688659984041</c:v>
                </c:pt>
                <c:pt idx="4">
                  <c:v>-58.068015640692508</c:v>
                </c:pt>
                <c:pt idx="5">
                  <c:v>-58.244342621400975</c:v>
                </c:pt>
                <c:pt idx="6">
                  <c:v>-58.420669602109434</c:v>
                </c:pt>
                <c:pt idx="7">
                  <c:v>-58.596996582817901</c:v>
                </c:pt>
                <c:pt idx="8">
                  <c:v>-58.773323563526368</c:v>
                </c:pt>
                <c:pt idx="9">
                  <c:v>-58.949650544234835</c:v>
                </c:pt>
                <c:pt idx="10">
                  <c:v>-59.125977524943295</c:v>
                </c:pt>
                <c:pt idx="11">
                  <c:v>-59.302304505651762</c:v>
                </c:pt>
                <c:pt idx="12">
                  <c:v>-59.478631486360229</c:v>
                </c:pt>
                <c:pt idx="13">
                  <c:v>-59.654958467068695</c:v>
                </c:pt>
                <c:pt idx="14">
                  <c:v>-59.831285447777155</c:v>
                </c:pt>
                <c:pt idx="15">
                  <c:v>-60.007612428485622</c:v>
                </c:pt>
                <c:pt idx="16">
                  <c:v>-60.183939409194089</c:v>
                </c:pt>
                <c:pt idx="17">
                  <c:v>-60.360266389902549</c:v>
                </c:pt>
                <c:pt idx="18">
                  <c:v>-60.536593370611016</c:v>
                </c:pt>
                <c:pt idx="19">
                  <c:v>-60.712920351319482</c:v>
                </c:pt>
                <c:pt idx="20">
                  <c:v>-60.889247332027949</c:v>
                </c:pt>
                <c:pt idx="21">
                  <c:v>-61.065574312736416</c:v>
                </c:pt>
                <c:pt idx="22">
                  <c:v>-61.241901293444876</c:v>
                </c:pt>
                <c:pt idx="23">
                  <c:v>-61.418228274153343</c:v>
                </c:pt>
                <c:pt idx="24">
                  <c:v>-61.59455525486181</c:v>
                </c:pt>
                <c:pt idx="25">
                  <c:v>-61.770882235570269</c:v>
                </c:pt>
                <c:pt idx="26">
                  <c:v>-61.947209216278736</c:v>
                </c:pt>
                <c:pt idx="27">
                  <c:v>-62.123536196987203</c:v>
                </c:pt>
                <c:pt idx="28">
                  <c:v>-62.29986317769567</c:v>
                </c:pt>
                <c:pt idx="29">
                  <c:v>-62.47619015840413</c:v>
                </c:pt>
                <c:pt idx="30">
                  <c:v>-62.652517139112597</c:v>
                </c:pt>
                <c:pt idx="31">
                  <c:v>-62.828844119821063</c:v>
                </c:pt>
                <c:pt idx="32">
                  <c:v>-63.005171100529523</c:v>
                </c:pt>
                <c:pt idx="33">
                  <c:v>-63.18149808123799</c:v>
                </c:pt>
                <c:pt idx="34">
                  <c:v>-63.357825061946457</c:v>
                </c:pt>
                <c:pt idx="35">
                  <c:v>-63.534152042654924</c:v>
                </c:pt>
                <c:pt idx="36">
                  <c:v>-63.710479023363384</c:v>
                </c:pt>
                <c:pt idx="37">
                  <c:v>-63.88680600407185</c:v>
                </c:pt>
                <c:pt idx="38">
                  <c:v>-64.06313298478031</c:v>
                </c:pt>
                <c:pt idx="39">
                  <c:v>-64.239459965488777</c:v>
                </c:pt>
                <c:pt idx="40">
                  <c:v>-64.415786946197244</c:v>
                </c:pt>
                <c:pt idx="41">
                  <c:v>-64.592113926905711</c:v>
                </c:pt>
                <c:pt idx="42">
                  <c:v>-64.768440907614178</c:v>
                </c:pt>
                <c:pt idx="43">
                  <c:v>-64.944767888322644</c:v>
                </c:pt>
                <c:pt idx="44">
                  <c:v>-65.121094869031111</c:v>
                </c:pt>
                <c:pt idx="45">
                  <c:v>-65.297421849739578</c:v>
                </c:pt>
                <c:pt idx="46">
                  <c:v>-65.473748830448031</c:v>
                </c:pt>
                <c:pt idx="47">
                  <c:v>-65.650075811156498</c:v>
                </c:pt>
                <c:pt idx="48">
                  <c:v>-65.826402791864965</c:v>
                </c:pt>
                <c:pt idx="49">
                  <c:v>-66.002729772573431</c:v>
                </c:pt>
                <c:pt idx="50">
                  <c:v>-66.179056753281898</c:v>
                </c:pt>
                <c:pt idx="51">
                  <c:v>-66.355383733990365</c:v>
                </c:pt>
                <c:pt idx="52">
                  <c:v>-66.531710714698832</c:v>
                </c:pt>
                <c:pt idx="53">
                  <c:v>-66.708037695407285</c:v>
                </c:pt>
                <c:pt idx="54">
                  <c:v>-66.884364676115752</c:v>
                </c:pt>
                <c:pt idx="55">
                  <c:v>-67.060691656824218</c:v>
                </c:pt>
                <c:pt idx="56">
                  <c:v>-67.237018637532685</c:v>
                </c:pt>
                <c:pt idx="57">
                  <c:v>-67.413345618241152</c:v>
                </c:pt>
                <c:pt idx="58">
                  <c:v>-67.589672598949619</c:v>
                </c:pt>
                <c:pt idx="59">
                  <c:v>-67.765999579658086</c:v>
                </c:pt>
                <c:pt idx="60">
                  <c:v>-67.942326560366553</c:v>
                </c:pt>
                <c:pt idx="61">
                  <c:v>-68.118653541075005</c:v>
                </c:pt>
                <c:pt idx="62">
                  <c:v>-68.294980521783472</c:v>
                </c:pt>
                <c:pt idx="63">
                  <c:v>-68.471307502491939</c:v>
                </c:pt>
                <c:pt idx="64">
                  <c:v>-68.647634483200406</c:v>
                </c:pt>
                <c:pt idx="65">
                  <c:v>-68.823961463908873</c:v>
                </c:pt>
                <c:pt idx="66">
                  <c:v>-69.00028844461734</c:v>
                </c:pt>
                <c:pt idx="67">
                  <c:v>-69.176615425325807</c:v>
                </c:pt>
                <c:pt idx="68">
                  <c:v>-69.352942406034259</c:v>
                </c:pt>
                <c:pt idx="69">
                  <c:v>-69.529269386742726</c:v>
                </c:pt>
                <c:pt idx="70">
                  <c:v>-69.705596367451193</c:v>
                </c:pt>
                <c:pt idx="71">
                  <c:v>-69.88192334815966</c:v>
                </c:pt>
                <c:pt idx="72">
                  <c:v>-70.058250328868127</c:v>
                </c:pt>
                <c:pt idx="73">
                  <c:v>-70.234577309576594</c:v>
                </c:pt>
                <c:pt idx="74">
                  <c:v>-70.41090429028506</c:v>
                </c:pt>
                <c:pt idx="75">
                  <c:v>-70.587231270993527</c:v>
                </c:pt>
                <c:pt idx="76">
                  <c:v>-70.76355825170198</c:v>
                </c:pt>
                <c:pt idx="77">
                  <c:v>-70.939885232410447</c:v>
                </c:pt>
                <c:pt idx="78">
                  <c:v>-71.116212213118914</c:v>
                </c:pt>
                <c:pt idx="79">
                  <c:v>-71.29253919382738</c:v>
                </c:pt>
                <c:pt idx="80">
                  <c:v>-71.468866174535847</c:v>
                </c:pt>
                <c:pt idx="81">
                  <c:v>-71.645193155244314</c:v>
                </c:pt>
                <c:pt idx="82">
                  <c:v>-71.821520135952781</c:v>
                </c:pt>
                <c:pt idx="83">
                  <c:v>-71.997847116661234</c:v>
                </c:pt>
                <c:pt idx="84">
                  <c:v>-72.174174097369701</c:v>
                </c:pt>
                <c:pt idx="85">
                  <c:v>-72.350501078078167</c:v>
                </c:pt>
                <c:pt idx="86">
                  <c:v>-72.526828058786634</c:v>
                </c:pt>
                <c:pt idx="87">
                  <c:v>-72.703155039495101</c:v>
                </c:pt>
                <c:pt idx="88">
                  <c:v>-72.879482020203568</c:v>
                </c:pt>
                <c:pt idx="89">
                  <c:v>-73.055809000912035</c:v>
                </c:pt>
                <c:pt idx="90">
                  <c:v>-73.232135981620502</c:v>
                </c:pt>
                <c:pt idx="91">
                  <c:v>-73.408462962328954</c:v>
                </c:pt>
                <c:pt idx="92">
                  <c:v>-73.584789943037421</c:v>
                </c:pt>
                <c:pt idx="93">
                  <c:v>-73.761116923745888</c:v>
                </c:pt>
                <c:pt idx="94">
                  <c:v>-73.937443904454355</c:v>
                </c:pt>
                <c:pt idx="95">
                  <c:v>-74.113770885162822</c:v>
                </c:pt>
                <c:pt idx="96">
                  <c:v>-74.290097865871289</c:v>
                </c:pt>
                <c:pt idx="97">
                  <c:v>-74.466424846579756</c:v>
                </c:pt>
                <c:pt idx="98">
                  <c:v>-74.642751827288208</c:v>
                </c:pt>
                <c:pt idx="99">
                  <c:v>-74.819078807996675</c:v>
                </c:pt>
                <c:pt idx="100">
                  <c:v>-74.995405788705142</c:v>
                </c:pt>
                <c:pt idx="101">
                  <c:v>-75.171732769413609</c:v>
                </c:pt>
                <c:pt idx="102">
                  <c:v>-75.348059750122076</c:v>
                </c:pt>
                <c:pt idx="103">
                  <c:v>-75.524386730830543</c:v>
                </c:pt>
                <c:pt idx="104">
                  <c:v>-75.700713711539009</c:v>
                </c:pt>
                <c:pt idx="105">
                  <c:v>-75.877040692247476</c:v>
                </c:pt>
                <c:pt idx="106">
                  <c:v>-76.053367672955929</c:v>
                </c:pt>
                <c:pt idx="107">
                  <c:v>-76.229694653664396</c:v>
                </c:pt>
                <c:pt idx="108">
                  <c:v>-76.406021634372863</c:v>
                </c:pt>
                <c:pt idx="109">
                  <c:v>-76.58234861508133</c:v>
                </c:pt>
                <c:pt idx="110">
                  <c:v>-76.758675595789796</c:v>
                </c:pt>
                <c:pt idx="111">
                  <c:v>-76.935002576498263</c:v>
                </c:pt>
                <c:pt idx="112">
                  <c:v>-77.11132955720673</c:v>
                </c:pt>
                <c:pt idx="113">
                  <c:v>-77.287656537915183</c:v>
                </c:pt>
                <c:pt idx="114">
                  <c:v>-77.46398351862365</c:v>
                </c:pt>
                <c:pt idx="115">
                  <c:v>-77.640310499332116</c:v>
                </c:pt>
                <c:pt idx="116">
                  <c:v>-77.816637480040583</c:v>
                </c:pt>
                <c:pt idx="117">
                  <c:v>-77.99296446074905</c:v>
                </c:pt>
                <c:pt idx="118">
                  <c:v>-78.169291441457517</c:v>
                </c:pt>
                <c:pt idx="119">
                  <c:v>-78.345618422165984</c:v>
                </c:pt>
                <c:pt idx="120">
                  <c:v>-78.521945402874451</c:v>
                </c:pt>
                <c:pt idx="121">
                  <c:v>-78.698272383582918</c:v>
                </c:pt>
                <c:pt idx="122">
                  <c:v>-78.87459936429137</c:v>
                </c:pt>
                <c:pt idx="123">
                  <c:v>-79.050926344999837</c:v>
                </c:pt>
                <c:pt idx="124">
                  <c:v>-79.227253325708304</c:v>
                </c:pt>
                <c:pt idx="125">
                  <c:v>-79.403580306416771</c:v>
                </c:pt>
                <c:pt idx="126">
                  <c:v>-79.579907287125238</c:v>
                </c:pt>
                <c:pt idx="127">
                  <c:v>-79.756234267833705</c:v>
                </c:pt>
                <c:pt idx="128">
                  <c:v>-79.932561248542157</c:v>
                </c:pt>
                <c:pt idx="129">
                  <c:v>-80.108888229250624</c:v>
                </c:pt>
                <c:pt idx="130">
                  <c:v>-80.285215209959091</c:v>
                </c:pt>
                <c:pt idx="131">
                  <c:v>-80.461542190667558</c:v>
                </c:pt>
                <c:pt idx="132">
                  <c:v>-80.637869171376025</c:v>
                </c:pt>
                <c:pt idx="133">
                  <c:v>-80.814196152084492</c:v>
                </c:pt>
                <c:pt idx="134">
                  <c:v>-80.990523132792958</c:v>
                </c:pt>
                <c:pt idx="135">
                  <c:v>-81.166850113501425</c:v>
                </c:pt>
                <c:pt idx="136">
                  <c:v>-81.343177094209892</c:v>
                </c:pt>
                <c:pt idx="137">
                  <c:v>-81.519504074918345</c:v>
                </c:pt>
                <c:pt idx="138">
                  <c:v>-81.695831055626812</c:v>
                </c:pt>
                <c:pt idx="139">
                  <c:v>-81.872158036335279</c:v>
                </c:pt>
                <c:pt idx="140">
                  <c:v>-82.048485017043745</c:v>
                </c:pt>
                <c:pt idx="141">
                  <c:v>-82.224811997752212</c:v>
                </c:pt>
                <c:pt idx="142">
                  <c:v>-82.401138978460679</c:v>
                </c:pt>
                <c:pt idx="143">
                  <c:v>-82.577465959169132</c:v>
                </c:pt>
                <c:pt idx="144">
                  <c:v>-82.753792939877599</c:v>
                </c:pt>
                <c:pt idx="145">
                  <c:v>-82.930119920586066</c:v>
                </c:pt>
                <c:pt idx="146">
                  <c:v>-83.106446901294532</c:v>
                </c:pt>
                <c:pt idx="147">
                  <c:v>-83.282773882002999</c:v>
                </c:pt>
                <c:pt idx="148">
                  <c:v>-83.459100862711466</c:v>
                </c:pt>
                <c:pt idx="149">
                  <c:v>-83.635427843419933</c:v>
                </c:pt>
                <c:pt idx="150">
                  <c:v>-83.8117548241284</c:v>
                </c:pt>
                <c:pt idx="151">
                  <c:v>-83.988081804836867</c:v>
                </c:pt>
                <c:pt idx="152">
                  <c:v>-84.164408785545319</c:v>
                </c:pt>
                <c:pt idx="153">
                  <c:v>-84.340735766253786</c:v>
                </c:pt>
                <c:pt idx="154">
                  <c:v>-84.517062746962253</c:v>
                </c:pt>
                <c:pt idx="155">
                  <c:v>-84.69338972767072</c:v>
                </c:pt>
                <c:pt idx="156">
                  <c:v>-84.869716708379187</c:v>
                </c:pt>
                <c:pt idx="157">
                  <c:v>-85.046043689087654</c:v>
                </c:pt>
                <c:pt idx="158">
                  <c:v>-85.222370669796106</c:v>
                </c:pt>
                <c:pt idx="159">
                  <c:v>-85.398697650504573</c:v>
                </c:pt>
                <c:pt idx="160">
                  <c:v>-85.57502463121304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66-4CC2-8930-874056A8F9D8}"/>
            </c:ext>
          </c:extLst>
        </c:ser>
        <c:ser>
          <c:idx val="7"/>
          <c:order val="7"/>
          <c:tx>
            <c:v>Flow 2 line tangent to W.C.</c:v>
          </c:tx>
          <c:spPr>
            <a:ln w="12700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dot"/>
            <c:size val="2"/>
            <c:spPr>
              <a:solidFill>
                <a:srgbClr val="7030A0">
                  <a:alpha val="0"/>
                </a:srgbClr>
              </a:solidFill>
              <a:ln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15875">
                <a:solidFill>
                  <a:srgbClr val="7030A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30"/>
            <c:dispRSqr val="0"/>
            <c:dispEq val="0"/>
          </c:trendline>
          <c:xVal>
            <c:numRef>
              <c:f>'θ ϵ (0,90)'!$R$11:$R$336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'θ ϵ (0,90)'!$Q$11:$Q$336</c:f>
              <c:numCache>
                <c:formatCode>General</c:formatCode>
                <c:ptCount val="326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866-4CC2-8930-874056A8F9D8}"/>
            </c:ext>
          </c:extLst>
        </c:ser>
        <c:ser>
          <c:idx val="8"/>
          <c:order val="8"/>
          <c:tx>
            <c:v>Flow 1 orig.</c:v>
          </c:tx>
          <c:spPr>
            <a:ln w="22225">
              <a:solidFill>
                <a:srgbClr val="FF0000"/>
              </a:solidFill>
              <a:headEnd type="none" w="lg" len="lg"/>
              <a:tailEnd type="none" w="lg" len="lg"/>
            </a:ln>
          </c:spPr>
          <c:marker>
            <c:symbol val="dash"/>
            <c:size val="2"/>
            <c:spPr>
              <a:ln>
                <a:solidFill>
                  <a:srgbClr val="FF0000">
                    <a:alpha val="0"/>
                  </a:srgbClr>
                </a:solidFill>
              </a:ln>
            </c:spPr>
          </c:marker>
          <c:trendline>
            <c:spPr>
              <a:ln w="31750">
                <a:solidFill>
                  <a:srgbClr val="FF0000"/>
                </a:solidFill>
                <a:headEnd type="stealth" w="lg" len="lg"/>
                <a:tailEnd type="oval" w="lg" len="lg"/>
              </a:ln>
            </c:spPr>
            <c:trendlineType val="linear"/>
            <c:forward val="20"/>
            <c:backward val="40"/>
            <c:dispRSqr val="0"/>
            <c:dispEq val="0"/>
          </c:trendline>
          <c:xVal>
            <c:numRef>
              <c:f>'θ ϵ (0,90)'!$D$11:$D$171</c:f>
              <c:numCache>
                <c:formatCode>General</c:formatCode>
                <c:ptCount val="161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74</c:v>
                </c:pt>
                <c:pt idx="6">
                  <c:v>73</c:v>
                </c:pt>
                <c:pt idx="7">
                  <c:v>72</c:v>
                </c:pt>
                <c:pt idx="8">
                  <c:v>71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67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63</c:v>
                </c:pt>
                <c:pt idx="17">
                  <c:v>62</c:v>
                </c:pt>
                <c:pt idx="18">
                  <c:v>61</c:v>
                </c:pt>
                <c:pt idx="19">
                  <c:v>60</c:v>
                </c:pt>
                <c:pt idx="20">
                  <c:v>59</c:v>
                </c:pt>
                <c:pt idx="21">
                  <c:v>58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47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-3</c:v>
                </c:pt>
                <c:pt idx="83">
                  <c:v>-4</c:v>
                </c:pt>
                <c:pt idx="84">
                  <c:v>-5</c:v>
                </c:pt>
                <c:pt idx="85">
                  <c:v>-6</c:v>
                </c:pt>
                <c:pt idx="86">
                  <c:v>-7</c:v>
                </c:pt>
                <c:pt idx="87">
                  <c:v>-8</c:v>
                </c:pt>
                <c:pt idx="88">
                  <c:v>-9</c:v>
                </c:pt>
                <c:pt idx="89">
                  <c:v>-10</c:v>
                </c:pt>
                <c:pt idx="90">
                  <c:v>-11</c:v>
                </c:pt>
                <c:pt idx="91">
                  <c:v>-12</c:v>
                </c:pt>
                <c:pt idx="92">
                  <c:v>-13</c:v>
                </c:pt>
                <c:pt idx="93">
                  <c:v>-14</c:v>
                </c:pt>
                <c:pt idx="94">
                  <c:v>-15</c:v>
                </c:pt>
                <c:pt idx="95">
                  <c:v>-16</c:v>
                </c:pt>
                <c:pt idx="96">
                  <c:v>-17</c:v>
                </c:pt>
                <c:pt idx="97">
                  <c:v>-18</c:v>
                </c:pt>
                <c:pt idx="98">
                  <c:v>-19</c:v>
                </c:pt>
                <c:pt idx="99">
                  <c:v>-20</c:v>
                </c:pt>
                <c:pt idx="100">
                  <c:v>-21</c:v>
                </c:pt>
                <c:pt idx="101">
                  <c:v>-22</c:v>
                </c:pt>
                <c:pt idx="102">
                  <c:v>-23</c:v>
                </c:pt>
                <c:pt idx="103">
                  <c:v>-24</c:v>
                </c:pt>
                <c:pt idx="104">
                  <c:v>-25</c:v>
                </c:pt>
                <c:pt idx="105">
                  <c:v>-26</c:v>
                </c:pt>
                <c:pt idx="106">
                  <c:v>-27</c:v>
                </c:pt>
                <c:pt idx="107">
                  <c:v>-28</c:v>
                </c:pt>
                <c:pt idx="108">
                  <c:v>-29</c:v>
                </c:pt>
                <c:pt idx="109">
                  <c:v>-30</c:v>
                </c:pt>
                <c:pt idx="110">
                  <c:v>-31</c:v>
                </c:pt>
                <c:pt idx="111">
                  <c:v>-32</c:v>
                </c:pt>
                <c:pt idx="112">
                  <c:v>-33</c:v>
                </c:pt>
                <c:pt idx="113">
                  <c:v>-34</c:v>
                </c:pt>
                <c:pt idx="114">
                  <c:v>-35</c:v>
                </c:pt>
                <c:pt idx="115">
                  <c:v>-36</c:v>
                </c:pt>
                <c:pt idx="116">
                  <c:v>-37</c:v>
                </c:pt>
                <c:pt idx="117">
                  <c:v>-38</c:v>
                </c:pt>
                <c:pt idx="118">
                  <c:v>-39</c:v>
                </c:pt>
                <c:pt idx="119">
                  <c:v>-40</c:v>
                </c:pt>
                <c:pt idx="120">
                  <c:v>-41</c:v>
                </c:pt>
                <c:pt idx="121">
                  <c:v>-42</c:v>
                </c:pt>
                <c:pt idx="122">
                  <c:v>-43</c:v>
                </c:pt>
                <c:pt idx="123">
                  <c:v>-44</c:v>
                </c:pt>
                <c:pt idx="124">
                  <c:v>-45</c:v>
                </c:pt>
                <c:pt idx="125">
                  <c:v>-46</c:v>
                </c:pt>
                <c:pt idx="126">
                  <c:v>-47</c:v>
                </c:pt>
                <c:pt idx="127">
                  <c:v>-48</c:v>
                </c:pt>
                <c:pt idx="128">
                  <c:v>-49</c:v>
                </c:pt>
                <c:pt idx="129">
                  <c:v>-50</c:v>
                </c:pt>
                <c:pt idx="130">
                  <c:v>-51</c:v>
                </c:pt>
                <c:pt idx="131">
                  <c:v>-52</c:v>
                </c:pt>
                <c:pt idx="132">
                  <c:v>-53</c:v>
                </c:pt>
                <c:pt idx="133">
                  <c:v>-54</c:v>
                </c:pt>
                <c:pt idx="134">
                  <c:v>-55</c:v>
                </c:pt>
                <c:pt idx="135">
                  <c:v>-56</c:v>
                </c:pt>
                <c:pt idx="136">
                  <c:v>-57</c:v>
                </c:pt>
                <c:pt idx="137">
                  <c:v>-58</c:v>
                </c:pt>
                <c:pt idx="138">
                  <c:v>-59</c:v>
                </c:pt>
                <c:pt idx="139">
                  <c:v>-60</c:v>
                </c:pt>
                <c:pt idx="140">
                  <c:v>-61</c:v>
                </c:pt>
                <c:pt idx="141">
                  <c:v>-62</c:v>
                </c:pt>
                <c:pt idx="142">
                  <c:v>-63</c:v>
                </c:pt>
                <c:pt idx="143">
                  <c:v>-64</c:v>
                </c:pt>
                <c:pt idx="144">
                  <c:v>-65</c:v>
                </c:pt>
                <c:pt idx="145">
                  <c:v>-66</c:v>
                </c:pt>
                <c:pt idx="146">
                  <c:v>-67</c:v>
                </c:pt>
                <c:pt idx="147">
                  <c:v>-68</c:v>
                </c:pt>
                <c:pt idx="148">
                  <c:v>-69</c:v>
                </c:pt>
                <c:pt idx="149">
                  <c:v>-70</c:v>
                </c:pt>
                <c:pt idx="150">
                  <c:v>-71</c:v>
                </c:pt>
                <c:pt idx="151">
                  <c:v>-72</c:v>
                </c:pt>
                <c:pt idx="152">
                  <c:v>-73</c:v>
                </c:pt>
                <c:pt idx="153">
                  <c:v>-74</c:v>
                </c:pt>
                <c:pt idx="154">
                  <c:v>-75</c:v>
                </c:pt>
                <c:pt idx="155">
                  <c:v>-76</c:v>
                </c:pt>
                <c:pt idx="156">
                  <c:v>-77</c:v>
                </c:pt>
                <c:pt idx="157">
                  <c:v>-78</c:v>
                </c:pt>
                <c:pt idx="158">
                  <c:v>-79</c:v>
                </c:pt>
                <c:pt idx="159">
                  <c:v>-80</c:v>
                </c:pt>
                <c:pt idx="160">
                  <c:v>-81</c:v>
                </c:pt>
              </c:numCache>
            </c:numRef>
          </c:xVal>
          <c:yVal>
            <c:numRef>
              <c:f>'θ ϵ (0,90)'!$C$11:$C$171</c:f>
              <c:numCache>
                <c:formatCode>General</c:formatCode>
                <c:ptCount val="161"/>
                <c:pt idx="0">
                  <c:v>3.9298314759687329</c:v>
                </c:pt>
                <c:pt idx="1">
                  <c:v>3.7535044952602679</c:v>
                </c:pt>
                <c:pt idx="2">
                  <c:v>3.5771775145518028</c:v>
                </c:pt>
                <c:pt idx="3">
                  <c:v>3.4008505338433377</c:v>
                </c:pt>
                <c:pt idx="4">
                  <c:v>3.2245235531348726</c:v>
                </c:pt>
                <c:pt idx="5">
                  <c:v>3.0481965724264075</c:v>
                </c:pt>
                <c:pt idx="6">
                  <c:v>2.8718695917179424</c:v>
                </c:pt>
                <c:pt idx="7">
                  <c:v>2.6955426110094791</c:v>
                </c:pt>
                <c:pt idx="8">
                  <c:v>2.519215630301014</c:v>
                </c:pt>
                <c:pt idx="9">
                  <c:v>2.3428886495925489</c:v>
                </c:pt>
                <c:pt idx="10">
                  <c:v>2.1665616688840839</c:v>
                </c:pt>
                <c:pt idx="11">
                  <c:v>1.9902346881756188</c:v>
                </c:pt>
                <c:pt idx="12">
                  <c:v>1.8139077074671537</c:v>
                </c:pt>
                <c:pt idx="13">
                  <c:v>1.6375807267586886</c:v>
                </c:pt>
                <c:pt idx="14">
                  <c:v>1.4612537460502235</c:v>
                </c:pt>
                <c:pt idx="15">
                  <c:v>1.2849267653417584</c:v>
                </c:pt>
                <c:pt idx="16">
                  <c:v>1.1085997846332933</c:v>
                </c:pt>
                <c:pt idx="17">
                  <c:v>0.93227280392482825</c:v>
                </c:pt>
                <c:pt idx="18">
                  <c:v>0.75594582321636317</c:v>
                </c:pt>
                <c:pt idx="19">
                  <c:v>0.57961884250789808</c:v>
                </c:pt>
                <c:pt idx="20">
                  <c:v>0.40329186179943299</c:v>
                </c:pt>
                <c:pt idx="21">
                  <c:v>0.22696488109096791</c:v>
                </c:pt>
                <c:pt idx="22">
                  <c:v>5.0637900382502821E-2</c:v>
                </c:pt>
                <c:pt idx="23">
                  <c:v>-0.12568908032596227</c:v>
                </c:pt>
                <c:pt idx="24">
                  <c:v>-0.30201606103442558</c:v>
                </c:pt>
                <c:pt idx="25">
                  <c:v>-0.47834304174289066</c:v>
                </c:pt>
                <c:pt idx="26">
                  <c:v>-0.65467002245135575</c:v>
                </c:pt>
                <c:pt idx="27">
                  <c:v>-0.83099700315982084</c:v>
                </c:pt>
                <c:pt idx="28">
                  <c:v>-1.0073239838682859</c:v>
                </c:pt>
                <c:pt idx="29">
                  <c:v>-1.183650964576751</c:v>
                </c:pt>
                <c:pt idx="30">
                  <c:v>-1.3599779452852161</c:v>
                </c:pt>
                <c:pt idx="31">
                  <c:v>-1.5363049259936812</c:v>
                </c:pt>
                <c:pt idx="32">
                  <c:v>-1.7126319067021463</c:v>
                </c:pt>
                <c:pt idx="33">
                  <c:v>-1.8889588874106114</c:v>
                </c:pt>
                <c:pt idx="34">
                  <c:v>-2.0652858681190764</c:v>
                </c:pt>
                <c:pt idx="35">
                  <c:v>-2.2416128488275415</c:v>
                </c:pt>
                <c:pt idx="36">
                  <c:v>-2.4179398295360057</c:v>
                </c:pt>
                <c:pt idx="37">
                  <c:v>-2.5942668102444708</c:v>
                </c:pt>
                <c:pt idx="38">
                  <c:v>-2.7705937909529359</c:v>
                </c:pt>
                <c:pt idx="39">
                  <c:v>-2.946920771661401</c:v>
                </c:pt>
                <c:pt idx="40">
                  <c:v>-3.1232477523698661</c:v>
                </c:pt>
                <c:pt idx="41">
                  <c:v>-3.2995747330783312</c:v>
                </c:pt>
                <c:pt idx="42">
                  <c:v>-3.4759017137867962</c:v>
                </c:pt>
                <c:pt idx="43">
                  <c:v>-3.6522286944952604</c:v>
                </c:pt>
                <c:pt idx="44">
                  <c:v>-3.8285556752037255</c:v>
                </c:pt>
                <c:pt idx="45">
                  <c:v>-4.0048826559121906</c:v>
                </c:pt>
                <c:pt idx="46">
                  <c:v>-4.1812096366206557</c:v>
                </c:pt>
                <c:pt idx="47">
                  <c:v>-4.3575366173291208</c:v>
                </c:pt>
                <c:pt idx="48">
                  <c:v>-4.5338635980375859</c:v>
                </c:pt>
                <c:pt idx="49">
                  <c:v>-4.710190578746051</c:v>
                </c:pt>
                <c:pt idx="50">
                  <c:v>-4.886517559454516</c:v>
                </c:pt>
                <c:pt idx="51">
                  <c:v>-5.0628445401629811</c:v>
                </c:pt>
                <c:pt idx="52">
                  <c:v>-5.2391715208714453</c:v>
                </c:pt>
                <c:pt idx="53">
                  <c:v>-5.4154985015799104</c:v>
                </c:pt>
                <c:pt idx="54">
                  <c:v>-5.5918254822883755</c:v>
                </c:pt>
                <c:pt idx="55">
                  <c:v>-5.7681524629968406</c:v>
                </c:pt>
                <c:pt idx="56">
                  <c:v>-5.9444794437053057</c:v>
                </c:pt>
                <c:pt idx="57">
                  <c:v>-6.1208064244137708</c:v>
                </c:pt>
                <c:pt idx="58">
                  <c:v>-6.297133405122235</c:v>
                </c:pt>
                <c:pt idx="59">
                  <c:v>-6.4734603858307</c:v>
                </c:pt>
                <c:pt idx="60">
                  <c:v>-6.6497873665391651</c:v>
                </c:pt>
                <c:pt idx="61">
                  <c:v>-6.8261143472476302</c:v>
                </c:pt>
                <c:pt idx="62">
                  <c:v>-7.0024413279560953</c:v>
                </c:pt>
                <c:pt idx="63">
                  <c:v>-7.1787683086645604</c:v>
                </c:pt>
                <c:pt idx="64">
                  <c:v>-7.3550952893730255</c:v>
                </c:pt>
                <c:pt idx="65">
                  <c:v>-7.5314222700814906</c:v>
                </c:pt>
                <c:pt idx="66">
                  <c:v>-7.7077492507899557</c:v>
                </c:pt>
                <c:pt idx="67">
                  <c:v>-7.8840762314984207</c:v>
                </c:pt>
                <c:pt idx="68">
                  <c:v>-8.0604032122068858</c:v>
                </c:pt>
                <c:pt idx="69">
                  <c:v>-8.2367301929153509</c:v>
                </c:pt>
                <c:pt idx="70">
                  <c:v>-8.413057173623816</c:v>
                </c:pt>
                <c:pt idx="71">
                  <c:v>-8.5893841543322793</c:v>
                </c:pt>
                <c:pt idx="72">
                  <c:v>-8.7657111350407462</c:v>
                </c:pt>
                <c:pt idx="73">
                  <c:v>-8.9420381157492095</c:v>
                </c:pt>
                <c:pt idx="74">
                  <c:v>-9.1183650964576746</c:v>
                </c:pt>
                <c:pt idx="75">
                  <c:v>-9.2946920771661397</c:v>
                </c:pt>
                <c:pt idx="76">
                  <c:v>-9.4710190578746047</c:v>
                </c:pt>
                <c:pt idx="77">
                  <c:v>-9.6473460385830698</c:v>
                </c:pt>
                <c:pt idx="78">
                  <c:v>-9.8236730192915349</c:v>
                </c:pt>
                <c:pt idx="79">
                  <c:v>-10</c:v>
                </c:pt>
                <c:pt idx="80">
                  <c:v>-10.176326980708465</c:v>
                </c:pt>
                <c:pt idx="81">
                  <c:v>-10.35265396141693</c:v>
                </c:pt>
                <c:pt idx="82">
                  <c:v>-10.528980942125395</c:v>
                </c:pt>
                <c:pt idx="83">
                  <c:v>-10.70530792283386</c:v>
                </c:pt>
                <c:pt idx="84">
                  <c:v>-10.881634903542325</c:v>
                </c:pt>
                <c:pt idx="85">
                  <c:v>-11.057961884250791</c:v>
                </c:pt>
                <c:pt idx="86">
                  <c:v>-11.234288864959254</c:v>
                </c:pt>
                <c:pt idx="87">
                  <c:v>-11.410615845667721</c:v>
                </c:pt>
                <c:pt idx="88">
                  <c:v>-11.586942826376184</c:v>
                </c:pt>
                <c:pt idx="89">
                  <c:v>-11.763269807084649</c:v>
                </c:pt>
                <c:pt idx="90">
                  <c:v>-11.939596787793114</c:v>
                </c:pt>
                <c:pt idx="91">
                  <c:v>-12.115923768501579</c:v>
                </c:pt>
                <c:pt idx="92">
                  <c:v>-12.292250749210044</c:v>
                </c:pt>
                <c:pt idx="93">
                  <c:v>-12.468577729918509</c:v>
                </c:pt>
                <c:pt idx="94">
                  <c:v>-12.644904710626975</c:v>
                </c:pt>
                <c:pt idx="95">
                  <c:v>-12.82123169133544</c:v>
                </c:pt>
                <c:pt idx="96">
                  <c:v>-12.997558672043905</c:v>
                </c:pt>
                <c:pt idx="97">
                  <c:v>-13.17388565275237</c:v>
                </c:pt>
                <c:pt idx="98">
                  <c:v>-13.350212633460835</c:v>
                </c:pt>
                <c:pt idx="99">
                  <c:v>-13.5265396141693</c:v>
                </c:pt>
                <c:pt idx="100">
                  <c:v>-13.702866594877765</c:v>
                </c:pt>
                <c:pt idx="101">
                  <c:v>-13.879193575586228</c:v>
                </c:pt>
                <c:pt idx="102">
                  <c:v>-14.055520556294695</c:v>
                </c:pt>
                <c:pt idx="103">
                  <c:v>-14.231847537003159</c:v>
                </c:pt>
                <c:pt idx="104">
                  <c:v>-14.408174517711625</c:v>
                </c:pt>
                <c:pt idx="105">
                  <c:v>-14.584501498420089</c:v>
                </c:pt>
                <c:pt idx="106">
                  <c:v>-14.760828479128556</c:v>
                </c:pt>
                <c:pt idx="107">
                  <c:v>-14.937155459837019</c:v>
                </c:pt>
                <c:pt idx="108">
                  <c:v>-15.113482440545484</c:v>
                </c:pt>
                <c:pt idx="109">
                  <c:v>-15.289809421253949</c:v>
                </c:pt>
                <c:pt idx="110">
                  <c:v>-15.466136401962414</c:v>
                </c:pt>
                <c:pt idx="111">
                  <c:v>-15.642463382670879</c:v>
                </c:pt>
                <c:pt idx="112">
                  <c:v>-15.818790363379344</c:v>
                </c:pt>
                <c:pt idx="113">
                  <c:v>-15.995117344087809</c:v>
                </c:pt>
                <c:pt idx="114">
                  <c:v>-16.171444324796276</c:v>
                </c:pt>
                <c:pt idx="115">
                  <c:v>-16.34777130550474</c:v>
                </c:pt>
                <c:pt idx="116">
                  <c:v>-16.524098286213203</c:v>
                </c:pt>
                <c:pt idx="117">
                  <c:v>-16.70042526692167</c:v>
                </c:pt>
                <c:pt idx="118">
                  <c:v>-16.876752247630133</c:v>
                </c:pt>
                <c:pt idx="119">
                  <c:v>-17.0530792283386</c:v>
                </c:pt>
                <c:pt idx="120">
                  <c:v>-17.229406209047063</c:v>
                </c:pt>
                <c:pt idx="121">
                  <c:v>-17.40573318975553</c:v>
                </c:pt>
                <c:pt idx="122">
                  <c:v>-17.582060170463993</c:v>
                </c:pt>
                <c:pt idx="123">
                  <c:v>-17.758387151172457</c:v>
                </c:pt>
                <c:pt idx="124">
                  <c:v>-17.934714131880924</c:v>
                </c:pt>
                <c:pt idx="125">
                  <c:v>-18.11104111258939</c:v>
                </c:pt>
                <c:pt idx="126">
                  <c:v>-18.287368093297854</c:v>
                </c:pt>
                <c:pt idx="127">
                  <c:v>-18.463695074006317</c:v>
                </c:pt>
                <c:pt idx="128">
                  <c:v>-18.640022054714784</c:v>
                </c:pt>
                <c:pt idx="129">
                  <c:v>-18.816349035423251</c:v>
                </c:pt>
                <c:pt idx="130">
                  <c:v>-18.992676016131714</c:v>
                </c:pt>
                <c:pt idx="131">
                  <c:v>-19.169002996840177</c:v>
                </c:pt>
                <c:pt idx="132">
                  <c:v>-19.345329977548644</c:v>
                </c:pt>
                <c:pt idx="133">
                  <c:v>-19.521656958257111</c:v>
                </c:pt>
                <c:pt idx="134">
                  <c:v>-19.697983938965574</c:v>
                </c:pt>
                <c:pt idx="135">
                  <c:v>-19.874310919674038</c:v>
                </c:pt>
                <c:pt idx="136">
                  <c:v>-20.050637900382505</c:v>
                </c:pt>
                <c:pt idx="137">
                  <c:v>-20.226964881090968</c:v>
                </c:pt>
                <c:pt idx="138">
                  <c:v>-20.403291861799431</c:v>
                </c:pt>
                <c:pt idx="139">
                  <c:v>-20.579618842507898</c:v>
                </c:pt>
                <c:pt idx="140">
                  <c:v>-20.755945823216365</c:v>
                </c:pt>
                <c:pt idx="141">
                  <c:v>-20.932272803924828</c:v>
                </c:pt>
                <c:pt idx="142">
                  <c:v>-21.108599784633292</c:v>
                </c:pt>
                <c:pt idx="143">
                  <c:v>-21.284926765341758</c:v>
                </c:pt>
                <c:pt idx="144">
                  <c:v>-21.461253746050225</c:v>
                </c:pt>
                <c:pt idx="145">
                  <c:v>-21.637580726758689</c:v>
                </c:pt>
                <c:pt idx="146">
                  <c:v>-21.813907707467152</c:v>
                </c:pt>
                <c:pt idx="147">
                  <c:v>-21.990234688175619</c:v>
                </c:pt>
                <c:pt idx="148">
                  <c:v>-22.166561668884086</c:v>
                </c:pt>
                <c:pt idx="149">
                  <c:v>-22.342888649592549</c:v>
                </c:pt>
                <c:pt idx="150">
                  <c:v>-22.519215630301012</c:v>
                </c:pt>
                <c:pt idx="151">
                  <c:v>-22.695542611009479</c:v>
                </c:pt>
                <c:pt idx="152">
                  <c:v>-22.871869591717942</c:v>
                </c:pt>
                <c:pt idx="153">
                  <c:v>-23.048196572426406</c:v>
                </c:pt>
                <c:pt idx="154">
                  <c:v>-23.224523553134873</c:v>
                </c:pt>
                <c:pt idx="155">
                  <c:v>-23.400850533843339</c:v>
                </c:pt>
                <c:pt idx="156">
                  <c:v>-23.577177514551803</c:v>
                </c:pt>
                <c:pt idx="157">
                  <c:v>-23.753504495260266</c:v>
                </c:pt>
                <c:pt idx="158">
                  <c:v>-23.929831475968733</c:v>
                </c:pt>
                <c:pt idx="159">
                  <c:v>-24.1061584566772</c:v>
                </c:pt>
                <c:pt idx="160">
                  <c:v>-24.282485437385663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866-4CC2-8930-874056A8F9D8}"/>
            </c:ext>
          </c:extLst>
        </c:ser>
        <c:ser>
          <c:idx val="9"/>
          <c:order val="9"/>
          <c:tx>
            <c:v>Flow 2 orig.</c:v>
          </c:tx>
          <c:spPr>
            <a:ln w="22225">
              <a:solidFill>
                <a:srgbClr val="7030A0"/>
              </a:solidFill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28575">
                <a:solidFill>
                  <a:srgbClr val="7030A0"/>
                </a:solidFill>
                <a:headEnd type="stealth" w="lg" len="lg"/>
                <a:tailEnd type="oval" w="lg" len="lg"/>
              </a:ln>
            </c:spPr>
            <c:trendlineType val="linear"/>
            <c:forward val="120"/>
            <c:dispRSqr val="0"/>
            <c:dispEq val="0"/>
          </c:trendline>
          <c:xVal>
            <c:numRef>
              <c:f>'θ ϵ (0,90)'!$N$11:$N$336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'θ ϵ (0,90)'!$M$11:$M$336</c:f>
              <c:numCache>
                <c:formatCode>General</c:formatCode>
                <c:ptCount val="32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866-4CC2-8930-874056A8F9D8}"/>
            </c:ext>
          </c:extLst>
        </c:ser>
        <c:ser>
          <c:idx val="10"/>
          <c:order val="10"/>
          <c:tx>
            <c:v>CZnew</c:v>
          </c:tx>
          <c:spPr>
            <a:ln w="41275">
              <a:prstDash val="sysDash"/>
            </a:ln>
          </c:spPr>
          <c:marker>
            <c:symbol val="dot"/>
            <c:size val="2"/>
            <c:spPr>
              <a:ln>
                <a:solidFill>
                  <a:schemeClr val="accent5"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(0,90)'!$BE$442:$BE$802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(0,90)'!$BF$442:$BF$802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866-4CC2-8930-874056A8F9D8}"/>
            </c:ext>
          </c:extLst>
        </c:ser>
        <c:ser>
          <c:idx val="11"/>
          <c:order val="11"/>
          <c:tx>
            <c:v>Flow 1 new projection line</c:v>
          </c:tx>
          <c:spPr>
            <a:ln w="22225">
              <a:solidFill>
                <a:srgbClr val="00B0F0"/>
              </a:solidFill>
              <a:headEnd type="none" w="lg" len="lg"/>
              <a:tailEnd type="none" w="lg" len="lg"/>
            </a:ln>
          </c:spPr>
          <c:marker>
            <c:symbol val="dot"/>
            <c:size val="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backward val="35"/>
            <c:dispRSqr val="0"/>
            <c:dispEq val="0"/>
          </c:trendline>
          <c:xVal>
            <c:numRef>
              <c:f>'θ ϵ (0,90)'!$CD$442:$CD$603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(0,90)'!$CC$442:$CC$603</c:f>
              <c:numCache>
                <c:formatCode>General</c:formatCode>
                <c:ptCount val="162"/>
                <c:pt idx="0">
                  <c:v>7.6713994792877571</c:v>
                </c:pt>
                <c:pt idx="1">
                  <c:v>6.3443546576673526</c:v>
                </c:pt>
                <c:pt idx="2">
                  <c:v>5.0173098360469339</c:v>
                </c:pt>
                <c:pt idx="3">
                  <c:v>3.6902650144265294</c:v>
                </c:pt>
                <c:pt idx="4">
                  <c:v>2.3632201928061107</c:v>
                </c:pt>
                <c:pt idx="5">
                  <c:v>1.0361753711857062</c:v>
                </c:pt>
                <c:pt idx="6">
                  <c:v>-0.29086945043469825</c:v>
                </c:pt>
                <c:pt idx="7">
                  <c:v>-1.617914272055117</c:v>
                </c:pt>
                <c:pt idx="8">
                  <c:v>-2.9449590936755214</c:v>
                </c:pt>
                <c:pt idx="9">
                  <c:v>-4.2720039152959259</c:v>
                </c:pt>
                <c:pt idx="10">
                  <c:v>-5.5990487369163446</c:v>
                </c:pt>
                <c:pt idx="11">
                  <c:v>-6.9260935585367491</c:v>
                </c:pt>
                <c:pt idx="12">
                  <c:v>-8.2531383801571678</c:v>
                </c:pt>
                <c:pt idx="13">
                  <c:v>-9.5801832017775723</c:v>
                </c:pt>
                <c:pt idx="14">
                  <c:v>-10.907228023397977</c:v>
                </c:pt>
                <c:pt idx="15">
                  <c:v>-12.234272845018396</c:v>
                </c:pt>
                <c:pt idx="16">
                  <c:v>-13.5613176666388</c:v>
                </c:pt>
                <c:pt idx="17">
                  <c:v>-14.888362488259204</c:v>
                </c:pt>
                <c:pt idx="18">
                  <c:v>-16.215407309879623</c:v>
                </c:pt>
                <c:pt idx="19">
                  <c:v>-17.542452131500028</c:v>
                </c:pt>
                <c:pt idx="20">
                  <c:v>-18.869496953120446</c:v>
                </c:pt>
                <c:pt idx="21">
                  <c:v>-20.196541774740851</c:v>
                </c:pt>
                <c:pt idx="22">
                  <c:v>-21.523586596361255</c:v>
                </c:pt>
                <c:pt idx="23">
                  <c:v>-22.850631417981674</c:v>
                </c:pt>
                <c:pt idx="24">
                  <c:v>-24.177676239602079</c:v>
                </c:pt>
                <c:pt idx="25">
                  <c:v>-25.504721061222483</c:v>
                </c:pt>
                <c:pt idx="26">
                  <c:v>-26.831765882842902</c:v>
                </c:pt>
                <c:pt idx="27">
                  <c:v>-28.158810704463306</c:v>
                </c:pt>
                <c:pt idx="28">
                  <c:v>-29.485855526083725</c:v>
                </c:pt>
                <c:pt idx="29">
                  <c:v>-30.812900347704129</c:v>
                </c:pt>
                <c:pt idx="30">
                  <c:v>-32.139945169324534</c:v>
                </c:pt>
                <c:pt idx="31">
                  <c:v>-33.466989990944953</c:v>
                </c:pt>
                <c:pt idx="32">
                  <c:v>-34.794034812565357</c:v>
                </c:pt>
                <c:pt idx="33">
                  <c:v>-36.121079634185762</c:v>
                </c:pt>
                <c:pt idx="34">
                  <c:v>-37.44812445580618</c:v>
                </c:pt>
                <c:pt idx="35">
                  <c:v>-38.775169277426585</c:v>
                </c:pt>
                <c:pt idx="36">
                  <c:v>-40.102214099047004</c:v>
                </c:pt>
                <c:pt idx="37">
                  <c:v>-41.429258920667408</c:v>
                </c:pt>
                <c:pt idx="38">
                  <c:v>-42.756303742287812</c:v>
                </c:pt>
                <c:pt idx="39">
                  <c:v>-44.083348563908231</c:v>
                </c:pt>
                <c:pt idx="40">
                  <c:v>-45.410393385528636</c:v>
                </c:pt>
                <c:pt idx="41">
                  <c:v>-46.737438207149047</c:v>
                </c:pt>
                <c:pt idx="42">
                  <c:v>-48.064483028769459</c:v>
                </c:pt>
                <c:pt idx="43">
                  <c:v>-49.391527850389863</c:v>
                </c:pt>
                <c:pt idx="44">
                  <c:v>-50.718572672010275</c:v>
                </c:pt>
                <c:pt idx="45">
                  <c:v>-52.045617493630687</c:v>
                </c:pt>
                <c:pt idx="46">
                  <c:v>-53.372662315251098</c:v>
                </c:pt>
                <c:pt idx="47">
                  <c:v>-54.699707136871503</c:v>
                </c:pt>
                <c:pt idx="48">
                  <c:v>-56.026751958491914</c:v>
                </c:pt>
                <c:pt idx="49">
                  <c:v>-57.353796780112326</c:v>
                </c:pt>
                <c:pt idx="50">
                  <c:v>-58.680841601732737</c:v>
                </c:pt>
                <c:pt idx="51">
                  <c:v>-60.007886423353142</c:v>
                </c:pt>
                <c:pt idx="52">
                  <c:v>-61.334931244973554</c:v>
                </c:pt>
                <c:pt idx="53">
                  <c:v>-62.661976066593965</c:v>
                </c:pt>
                <c:pt idx="54">
                  <c:v>-63.989020888214377</c:v>
                </c:pt>
                <c:pt idx="55">
                  <c:v>-65.316065709834788</c:v>
                </c:pt>
                <c:pt idx="56">
                  <c:v>-66.643110531455193</c:v>
                </c:pt>
                <c:pt idx="57">
                  <c:v>-67.970155353075597</c:v>
                </c:pt>
                <c:pt idx="58">
                  <c:v>-69.297200174696016</c:v>
                </c:pt>
                <c:pt idx="59">
                  <c:v>-70.62424499631642</c:v>
                </c:pt>
                <c:pt idx="60">
                  <c:v>-71.951289817936839</c:v>
                </c:pt>
                <c:pt idx="61">
                  <c:v>-73.278334639557244</c:v>
                </c:pt>
                <c:pt idx="62">
                  <c:v>-74.605379461177648</c:v>
                </c:pt>
                <c:pt idx="63">
                  <c:v>-75.932424282798053</c:v>
                </c:pt>
                <c:pt idx="64">
                  <c:v>-77.259469104418471</c:v>
                </c:pt>
                <c:pt idx="65">
                  <c:v>-78.58651392603889</c:v>
                </c:pt>
                <c:pt idx="66">
                  <c:v>-79.913558747659295</c:v>
                </c:pt>
                <c:pt idx="67">
                  <c:v>-81.240603569279699</c:v>
                </c:pt>
                <c:pt idx="68">
                  <c:v>-82.567648390900104</c:v>
                </c:pt>
                <c:pt idx="69">
                  <c:v>-83.894693212520522</c:v>
                </c:pt>
                <c:pt idx="70">
                  <c:v>-85.221738034140927</c:v>
                </c:pt>
                <c:pt idx="71">
                  <c:v>-86.548782855761345</c:v>
                </c:pt>
                <c:pt idx="72">
                  <c:v>-87.87582767738175</c:v>
                </c:pt>
                <c:pt idx="73">
                  <c:v>-89.202872499002154</c:v>
                </c:pt>
                <c:pt idx="74">
                  <c:v>-90.529917320622573</c:v>
                </c:pt>
                <c:pt idx="75">
                  <c:v>-91.856962142242978</c:v>
                </c:pt>
                <c:pt idx="76">
                  <c:v>-93.184006963863396</c:v>
                </c:pt>
                <c:pt idx="77">
                  <c:v>-94.511051785483801</c:v>
                </c:pt>
                <c:pt idx="78">
                  <c:v>-95.838096607104205</c:v>
                </c:pt>
                <c:pt idx="79">
                  <c:v>-97.165141428724624</c:v>
                </c:pt>
                <c:pt idx="80">
                  <c:v>-98.492186250345028</c:v>
                </c:pt>
                <c:pt idx="81">
                  <c:v>-99.819231071965433</c:v>
                </c:pt>
                <c:pt idx="82">
                  <c:v>-101.14627589358585</c:v>
                </c:pt>
                <c:pt idx="83">
                  <c:v>-102.47332071520626</c:v>
                </c:pt>
                <c:pt idx="84">
                  <c:v>-103.80036553682667</c:v>
                </c:pt>
                <c:pt idx="85">
                  <c:v>-105.12741035844708</c:v>
                </c:pt>
                <c:pt idx="86">
                  <c:v>-106.45445518006748</c:v>
                </c:pt>
                <c:pt idx="87">
                  <c:v>-107.7815000016879</c:v>
                </c:pt>
                <c:pt idx="88">
                  <c:v>-109.10854482330831</c:v>
                </c:pt>
                <c:pt idx="89">
                  <c:v>-110.43558964492871</c:v>
                </c:pt>
                <c:pt idx="90">
                  <c:v>-111.76263446654913</c:v>
                </c:pt>
                <c:pt idx="91">
                  <c:v>-113.08967928816953</c:v>
                </c:pt>
                <c:pt idx="92">
                  <c:v>-114.41672410978995</c:v>
                </c:pt>
                <c:pt idx="93">
                  <c:v>-115.74376893141036</c:v>
                </c:pt>
                <c:pt idx="94">
                  <c:v>-117.07081375303076</c:v>
                </c:pt>
                <c:pt idx="95">
                  <c:v>-118.39785857465118</c:v>
                </c:pt>
                <c:pt idx="96">
                  <c:v>-119.72490339627159</c:v>
                </c:pt>
                <c:pt idx="97">
                  <c:v>-121.05194821789199</c:v>
                </c:pt>
                <c:pt idx="98">
                  <c:v>-122.37899303951241</c:v>
                </c:pt>
                <c:pt idx="99">
                  <c:v>-123.70603786113281</c:v>
                </c:pt>
                <c:pt idx="100">
                  <c:v>-125.03308268275322</c:v>
                </c:pt>
                <c:pt idx="101">
                  <c:v>-126.36012750437364</c:v>
                </c:pt>
                <c:pt idx="102">
                  <c:v>-127.68717232599404</c:v>
                </c:pt>
                <c:pt idx="103">
                  <c:v>-129.01421714761446</c:v>
                </c:pt>
                <c:pt idx="104">
                  <c:v>-130.34126196923486</c:v>
                </c:pt>
                <c:pt idx="105">
                  <c:v>-131.66830679085527</c:v>
                </c:pt>
                <c:pt idx="106">
                  <c:v>-132.99535161247567</c:v>
                </c:pt>
                <c:pt idx="107">
                  <c:v>-134.32239643409611</c:v>
                </c:pt>
                <c:pt idx="108">
                  <c:v>-135.64944125571651</c:v>
                </c:pt>
                <c:pt idx="109">
                  <c:v>-136.97648607733692</c:v>
                </c:pt>
                <c:pt idx="110">
                  <c:v>-138.30353089895732</c:v>
                </c:pt>
                <c:pt idx="111">
                  <c:v>-139.63057572057772</c:v>
                </c:pt>
                <c:pt idx="112">
                  <c:v>-140.95762054219813</c:v>
                </c:pt>
                <c:pt idx="113">
                  <c:v>-142.28466536381856</c:v>
                </c:pt>
                <c:pt idx="114">
                  <c:v>-143.61171018543897</c:v>
                </c:pt>
                <c:pt idx="115">
                  <c:v>-144.93875500705937</c:v>
                </c:pt>
                <c:pt idx="116">
                  <c:v>-146.26579982867977</c:v>
                </c:pt>
                <c:pt idx="117">
                  <c:v>-147.59284465030021</c:v>
                </c:pt>
                <c:pt idx="118">
                  <c:v>-148.91988947192061</c:v>
                </c:pt>
                <c:pt idx="119">
                  <c:v>-150.24693429354102</c:v>
                </c:pt>
                <c:pt idx="120">
                  <c:v>-151.57397911516142</c:v>
                </c:pt>
                <c:pt idx="121">
                  <c:v>-152.90102393678183</c:v>
                </c:pt>
                <c:pt idx="122">
                  <c:v>-154.22806875840223</c:v>
                </c:pt>
                <c:pt idx="123">
                  <c:v>-155.55511358002263</c:v>
                </c:pt>
                <c:pt idx="124">
                  <c:v>-156.88215840164307</c:v>
                </c:pt>
                <c:pt idx="125">
                  <c:v>-158.20920322326347</c:v>
                </c:pt>
                <c:pt idx="126">
                  <c:v>-159.53624804488388</c:v>
                </c:pt>
                <c:pt idx="127">
                  <c:v>-160.86329286650428</c:v>
                </c:pt>
                <c:pt idx="128">
                  <c:v>-162.19033768812471</c:v>
                </c:pt>
                <c:pt idx="129">
                  <c:v>-163.51738250974512</c:v>
                </c:pt>
                <c:pt idx="130">
                  <c:v>-164.84442733136552</c:v>
                </c:pt>
                <c:pt idx="131">
                  <c:v>-166.17147215298593</c:v>
                </c:pt>
                <c:pt idx="132">
                  <c:v>-167.49851697460633</c:v>
                </c:pt>
                <c:pt idx="133">
                  <c:v>-168.82556179622674</c:v>
                </c:pt>
                <c:pt idx="134">
                  <c:v>-170.15260661784717</c:v>
                </c:pt>
                <c:pt idx="135">
                  <c:v>-171.47965143946757</c:v>
                </c:pt>
                <c:pt idx="136">
                  <c:v>-172.80669626108798</c:v>
                </c:pt>
                <c:pt idx="137">
                  <c:v>-174.13374108270838</c:v>
                </c:pt>
                <c:pt idx="138">
                  <c:v>-175.46078590432882</c:v>
                </c:pt>
                <c:pt idx="139">
                  <c:v>-176.78783072594922</c:v>
                </c:pt>
                <c:pt idx="140">
                  <c:v>-178.11487554756962</c:v>
                </c:pt>
                <c:pt idx="141">
                  <c:v>-179.44192036919003</c:v>
                </c:pt>
                <c:pt idx="142">
                  <c:v>-180.76896519081043</c:v>
                </c:pt>
                <c:pt idx="143">
                  <c:v>-182.09601001243084</c:v>
                </c:pt>
                <c:pt idx="144">
                  <c:v>-183.42305483405124</c:v>
                </c:pt>
                <c:pt idx="145">
                  <c:v>-184.75009965567165</c:v>
                </c:pt>
                <c:pt idx="146">
                  <c:v>-186.07714447729208</c:v>
                </c:pt>
                <c:pt idx="147">
                  <c:v>-187.40418929891248</c:v>
                </c:pt>
                <c:pt idx="148">
                  <c:v>-188.73123412053292</c:v>
                </c:pt>
                <c:pt idx="149">
                  <c:v>-190.05827894215332</c:v>
                </c:pt>
                <c:pt idx="150">
                  <c:v>-191.38532376377373</c:v>
                </c:pt>
                <c:pt idx="151">
                  <c:v>-192.71236858539413</c:v>
                </c:pt>
                <c:pt idx="152">
                  <c:v>-194.03941340701454</c:v>
                </c:pt>
                <c:pt idx="153">
                  <c:v>-195.36645822863494</c:v>
                </c:pt>
                <c:pt idx="154">
                  <c:v>-196.69350305025534</c:v>
                </c:pt>
                <c:pt idx="155">
                  <c:v>-198.02054787187575</c:v>
                </c:pt>
                <c:pt idx="156">
                  <c:v>-199.34759269349618</c:v>
                </c:pt>
                <c:pt idx="157">
                  <c:v>-200.67463751511659</c:v>
                </c:pt>
                <c:pt idx="158">
                  <c:v>-202.00168233673699</c:v>
                </c:pt>
                <c:pt idx="159">
                  <c:v>-203.32872715835742</c:v>
                </c:pt>
                <c:pt idx="160">
                  <c:v>-204.65577197997783</c:v>
                </c:pt>
                <c:pt idx="161">
                  <c:v>-205.98281680159823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866-4CC2-8930-874056A8F9D8}"/>
            </c:ext>
          </c:extLst>
        </c:ser>
        <c:ser>
          <c:idx val="12"/>
          <c:order val="12"/>
          <c:tx>
            <c:v>Flow 2 new projection line</c:v>
          </c:tx>
          <c:spPr>
            <a:ln w="22225">
              <a:solidFill>
                <a:srgbClr val="00B0F0"/>
              </a:solidFill>
              <a:headEnd type="none" w="lg" len="lg"/>
              <a:tailEnd type="none" w="lg" len="lg"/>
            </a:ln>
          </c:spPr>
          <c:marker>
            <c:symbol val="dot"/>
            <c:size val="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forward val="70"/>
            <c:backward val="170"/>
            <c:dispRSqr val="0"/>
            <c:dispEq val="0"/>
          </c:trendline>
          <c:xVal>
            <c:numRef>
              <c:f>'θ ϵ (0,90)'!$CI$442:$CI$603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(0,90)'!$CH$442:$CH$603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6.7388843931500872</c:v>
                </c:pt>
                <c:pt idx="2">
                  <c:v>5.8063693070124174</c:v>
                </c:pt>
                <c:pt idx="3">
                  <c:v>4.8738542208747617</c:v>
                </c:pt>
                <c:pt idx="4">
                  <c:v>3.9413391347371061</c:v>
                </c:pt>
                <c:pt idx="5">
                  <c:v>3.0088240485994362</c:v>
                </c:pt>
                <c:pt idx="6">
                  <c:v>2.0763089624617805</c:v>
                </c:pt>
                <c:pt idx="7">
                  <c:v>1.1437938763241107</c:v>
                </c:pt>
                <c:pt idx="8">
                  <c:v>0.21127879018645501</c:v>
                </c:pt>
                <c:pt idx="9">
                  <c:v>-0.72123629595120065</c:v>
                </c:pt>
                <c:pt idx="10">
                  <c:v>-1.6537513820888705</c:v>
                </c:pt>
                <c:pt idx="11">
                  <c:v>-2.5862664682265262</c:v>
                </c:pt>
                <c:pt idx="12">
                  <c:v>-3.518781554364196</c:v>
                </c:pt>
                <c:pt idx="13">
                  <c:v>-4.4512966405018517</c:v>
                </c:pt>
                <c:pt idx="14">
                  <c:v>-5.3838117266395216</c:v>
                </c:pt>
                <c:pt idx="15">
                  <c:v>-6.3163268127771772</c:v>
                </c:pt>
                <c:pt idx="16">
                  <c:v>-7.2488418989148329</c:v>
                </c:pt>
                <c:pt idx="17">
                  <c:v>-8.1813569850525028</c:v>
                </c:pt>
                <c:pt idx="18">
                  <c:v>-9.1138720711901584</c:v>
                </c:pt>
                <c:pt idx="19">
                  <c:v>-10.046387157327828</c:v>
                </c:pt>
                <c:pt idx="20">
                  <c:v>-10.978902243465484</c:v>
                </c:pt>
                <c:pt idx="21">
                  <c:v>-11.91141732960314</c:v>
                </c:pt>
                <c:pt idx="22">
                  <c:v>-12.843932415740809</c:v>
                </c:pt>
                <c:pt idx="23">
                  <c:v>-13.776447501878465</c:v>
                </c:pt>
                <c:pt idx="24">
                  <c:v>-14.708962588016135</c:v>
                </c:pt>
                <c:pt idx="25">
                  <c:v>-15.641477674153791</c:v>
                </c:pt>
                <c:pt idx="26">
                  <c:v>-16.573992760291446</c:v>
                </c:pt>
                <c:pt idx="27">
                  <c:v>-17.506507846429116</c:v>
                </c:pt>
                <c:pt idx="28">
                  <c:v>-18.439022932566772</c:v>
                </c:pt>
                <c:pt idx="29">
                  <c:v>-19.371538018704442</c:v>
                </c:pt>
                <c:pt idx="30">
                  <c:v>-20.304053104842097</c:v>
                </c:pt>
                <c:pt idx="31">
                  <c:v>-21.236568190979767</c:v>
                </c:pt>
                <c:pt idx="32">
                  <c:v>-22.169083277117423</c:v>
                </c:pt>
                <c:pt idx="33">
                  <c:v>-23.101598363255079</c:v>
                </c:pt>
                <c:pt idx="34">
                  <c:v>-24.034113449392748</c:v>
                </c:pt>
                <c:pt idx="35">
                  <c:v>-24.966628535530404</c:v>
                </c:pt>
                <c:pt idx="36">
                  <c:v>-25.899143621668074</c:v>
                </c:pt>
                <c:pt idx="37">
                  <c:v>-26.83165870780573</c:v>
                </c:pt>
                <c:pt idx="38">
                  <c:v>-27.764173793943385</c:v>
                </c:pt>
                <c:pt idx="39">
                  <c:v>-28.696688880081055</c:v>
                </c:pt>
                <c:pt idx="40">
                  <c:v>-29.629203966218711</c:v>
                </c:pt>
                <c:pt idx="41">
                  <c:v>-30.561719052356366</c:v>
                </c:pt>
                <c:pt idx="42">
                  <c:v>-31.494234138494022</c:v>
                </c:pt>
                <c:pt idx="43">
                  <c:v>-32.426749224631692</c:v>
                </c:pt>
                <c:pt idx="44">
                  <c:v>-33.359264310769348</c:v>
                </c:pt>
                <c:pt idx="45">
                  <c:v>-34.291779396907003</c:v>
                </c:pt>
                <c:pt idx="46">
                  <c:v>-35.224294483044673</c:v>
                </c:pt>
                <c:pt idx="47">
                  <c:v>-36.156809569182329</c:v>
                </c:pt>
                <c:pt idx="48">
                  <c:v>-37.089324655319999</c:v>
                </c:pt>
                <c:pt idx="49">
                  <c:v>-38.021839741457654</c:v>
                </c:pt>
                <c:pt idx="50">
                  <c:v>-38.954354827595324</c:v>
                </c:pt>
                <c:pt idx="51">
                  <c:v>-39.886869913732966</c:v>
                </c:pt>
                <c:pt idx="52">
                  <c:v>-40.819384999870636</c:v>
                </c:pt>
                <c:pt idx="53">
                  <c:v>-41.751900086008305</c:v>
                </c:pt>
                <c:pt idx="54">
                  <c:v>-42.684415172145975</c:v>
                </c:pt>
                <c:pt idx="55">
                  <c:v>-43.616930258283617</c:v>
                </c:pt>
                <c:pt idx="56">
                  <c:v>-44.549445344421287</c:v>
                </c:pt>
                <c:pt idx="57">
                  <c:v>-45.481960430558956</c:v>
                </c:pt>
                <c:pt idx="58">
                  <c:v>-46.414475516696598</c:v>
                </c:pt>
                <c:pt idx="59">
                  <c:v>-47.346990602834268</c:v>
                </c:pt>
                <c:pt idx="60">
                  <c:v>-48.279505688971938</c:v>
                </c:pt>
                <c:pt idx="61">
                  <c:v>-49.212020775109607</c:v>
                </c:pt>
                <c:pt idx="62">
                  <c:v>-50.144535861247249</c:v>
                </c:pt>
                <c:pt idx="63">
                  <c:v>-51.077050947384919</c:v>
                </c:pt>
                <c:pt idx="64">
                  <c:v>-52.009566033522589</c:v>
                </c:pt>
                <c:pt idx="65">
                  <c:v>-52.94208111966023</c:v>
                </c:pt>
                <c:pt idx="66">
                  <c:v>-53.8745962057979</c:v>
                </c:pt>
                <c:pt idx="67">
                  <c:v>-54.80711129193557</c:v>
                </c:pt>
                <c:pt idx="68">
                  <c:v>-55.739626378073211</c:v>
                </c:pt>
                <c:pt idx="69">
                  <c:v>-56.672141464210881</c:v>
                </c:pt>
                <c:pt idx="70">
                  <c:v>-57.604656550348551</c:v>
                </c:pt>
                <c:pt idx="71">
                  <c:v>-58.537171636486221</c:v>
                </c:pt>
                <c:pt idx="72">
                  <c:v>-59.469686722623862</c:v>
                </c:pt>
                <c:pt idx="73">
                  <c:v>-60.402201808761532</c:v>
                </c:pt>
                <c:pt idx="74">
                  <c:v>-61.334716894899202</c:v>
                </c:pt>
                <c:pt idx="75">
                  <c:v>-62.267231981036844</c:v>
                </c:pt>
                <c:pt idx="76">
                  <c:v>-63.199747067174513</c:v>
                </c:pt>
                <c:pt idx="77">
                  <c:v>-64.132262153312183</c:v>
                </c:pt>
                <c:pt idx="78">
                  <c:v>-65.064777239449853</c:v>
                </c:pt>
                <c:pt idx="79">
                  <c:v>-65.997292325587495</c:v>
                </c:pt>
                <c:pt idx="80">
                  <c:v>-66.929807411725164</c:v>
                </c:pt>
                <c:pt idx="81">
                  <c:v>-67.862322497862834</c:v>
                </c:pt>
                <c:pt idx="82">
                  <c:v>-68.794837584000476</c:v>
                </c:pt>
                <c:pt idx="83">
                  <c:v>-69.727352670138146</c:v>
                </c:pt>
                <c:pt idx="84">
                  <c:v>-70.659867756275816</c:v>
                </c:pt>
                <c:pt idx="85">
                  <c:v>-71.592382842413457</c:v>
                </c:pt>
                <c:pt idx="86">
                  <c:v>-72.524897928551127</c:v>
                </c:pt>
                <c:pt idx="87">
                  <c:v>-73.457413014688797</c:v>
                </c:pt>
                <c:pt idx="88">
                  <c:v>-74.389928100826467</c:v>
                </c:pt>
                <c:pt idx="89">
                  <c:v>-75.322443186964108</c:v>
                </c:pt>
                <c:pt idx="90">
                  <c:v>-76.254958273101778</c:v>
                </c:pt>
                <c:pt idx="91">
                  <c:v>-77.187473359239448</c:v>
                </c:pt>
                <c:pt idx="92">
                  <c:v>-78.119988445377089</c:v>
                </c:pt>
                <c:pt idx="93">
                  <c:v>-79.052503531514759</c:v>
                </c:pt>
                <c:pt idx="94">
                  <c:v>-79.985018617652429</c:v>
                </c:pt>
                <c:pt idx="95">
                  <c:v>-80.917533703790099</c:v>
                </c:pt>
                <c:pt idx="96">
                  <c:v>-81.85004878992774</c:v>
                </c:pt>
                <c:pt idx="97">
                  <c:v>-82.78256387606541</c:v>
                </c:pt>
                <c:pt idx="98">
                  <c:v>-83.71507896220308</c:v>
                </c:pt>
                <c:pt idx="99">
                  <c:v>-84.647594048340721</c:v>
                </c:pt>
                <c:pt idx="100">
                  <c:v>-85.580109134478391</c:v>
                </c:pt>
                <c:pt idx="101">
                  <c:v>-86.512624220616061</c:v>
                </c:pt>
                <c:pt idx="102">
                  <c:v>-87.445139306753731</c:v>
                </c:pt>
                <c:pt idx="103">
                  <c:v>-88.377654392891372</c:v>
                </c:pt>
                <c:pt idx="104">
                  <c:v>-89.310169479029042</c:v>
                </c:pt>
                <c:pt idx="105">
                  <c:v>-90.242684565166712</c:v>
                </c:pt>
                <c:pt idx="106">
                  <c:v>-91.175199651304354</c:v>
                </c:pt>
                <c:pt idx="107">
                  <c:v>-92.107714737442024</c:v>
                </c:pt>
                <c:pt idx="108">
                  <c:v>-93.040229823579693</c:v>
                </c:pt>
                <c:pt idx="109">
                  <c:v>-93.972744909717335</c:v>
                </c:pt>
                <c:pt idx="110">
                  <c:v>-94.905259995855005</c:v>
                </c:pt>
                <c:pt idx="111">
                  <c:v>-95.837775081992675</c:v>
                </c:pt>
                <c:pt idx="112">
                  <c:v>-96.770290168130344</c:v>
                </c:pt>
                <c:pt idx="113">
                  <c:v>-97.702805254267986</c:v>
                </c:pt>
                <c:pt idx="114">
                  <c:v>-98.635320340405656</c:v>
                </c:pt>
                <c:pt idx="115">
                  <c:v>-99.567835426543326</c:v>
                </c:pt>
                <c:pt idx="116">
                  <c:v>-100.50035051268097</c:v>
                </c:pt>
                <c:pt idx="117">
                  <c:v>-101.43286559881864</c:v>
                </c:pt>
                <c:pt idx="118">
                  <c:v>-102.36538068495631</c:v>
                </c:pt>
                <c:pt idx="119">
                  <c:v>-103.29789577109398</c:v>
                </c:pt>
                <c:pt idx="120">
                  <c:v>-104.23041085723162</c:v>
                </c:pt>
                <c:pt idx="121">
                  <c:v>-105.16292594336929</c:v>
                </c:pt>
                <c:pt idx="122">
                  <c:v>-106.09544102950696</c:v>
                </c:pt>
                <c:pt idx="123">
                  <c:v>-107.0279561156446</c:v>
                </c:pt>
                <c:pt idx="124">
                  <c:v>-107.96047120178227</c:v>
                </c:pt>
                <c:pt idx="125">
                  <c:v>-108.89298628791994</c:v>
                </c:pt>
                <c:pt idx="126">
                  <c:v>-109.82550137405758</c:v>
                </c:pt>
                <c:pt idx="127">
                  <c:v>-110.75801646019525</c:v>
                </c:pt>
                <c:pt idx="128">
                  <c:v>-111.69053154633292</c:v>
                </c:pt>
                <c:pt idx="129">
                  <c:v>-112.62304663247059</c:v>
                </c:pt>
                <c:pt idx="130">
                  <c:v>-113.55556171860823</c:v>
                </c:pt>
                <c:pt idx="131">
                  <c:v>-114.4880768047459</c:v>
                </c:pt>
                <c:pt idx="132">
                  <c:v>-115.42059189088357</c:v>
                </c:pt>
                <c:pt idx="133">
                  <c:v>-116.35310697702121</c:v>
                </c:pt>
                <c:pt idx="134">
                  <c:v>-117.28562206315888</c:v>
                </c:pt>
                <c:pt idx="135">
                  <c:v>-118.21813714929655</c:v>
                </c:pt>
                <c:pt idx="136">
                  <c:v>-119.15065223543422</c:v>
                </c:pt>
                <c:pt idx="137">
                  <c:v>-120.08316732157186</c:v>
                </c:pt>
                <c:pt idx="138">
                  <c:v>-121.01568240770953</c:v>
                </c:pt>
                <c:pt idx="139">
                  <c:v>-121.9481974938472</c:v>
                </c:pt>
                <c:pt idx="140">
                  <c:v>-122.88071257998484</c:v>
                </c:pt>
                <c:pt idx="141">
                  <c:v>-123.81322766612251</c:v>
                </c:pt>
                <c:pt idx="142">
                  <c:v>-124.74574275226018</c:v>
                </c:pt>
                <c:pt idx="143">
                  <c:v>-125.67825783839783</c:v>
                </c:pt>
                <c:pt idx="144">
                  <c:v>-126.6107729245355</c:v>
                </c:pt>
                <c:pt idx="145">
                  <c:v>-127.54328801067317</c:v>
                </c:pt>
                <c:pt idx="146">
                  <c:v>-128.47580309681084</c:v>
                </c:pt>
                <c:pt idx="147">
                  <c:v>-129.40831818294848</c:v>
                </c:pt>
                <c:pt idx="148">
                  <c:v>-130.34083326908615</c:v>
                </c:pt>
                <c:pt idx="149">
                  <c:v>-131.27334835522382</c:v>
                </c:pt>
                <c:pt idx="150">
                  <c:v>-132.20586344136146</c:v>
                </c:pt>
                <c:pt idx="151">
                  <c:v>-133.13837852749913</c:v>
                </c:pt>
                <c:pt idx="152">
                  <c:v>-134.0708936136368</c:v>
                </c:pt>
                <c:pt idx="153">
                  <c:v>-135.00340869977447</c:v>
                </c:pt>
                <c:pt idx="154">
                  <c:v>-135.93592378591211</c:v>
                </c:pt>
                <c:pt idx="155">
                  <c:v>-136.86843887204978</c:v>
                </c:pt>
                <c:pt idx="156">
                  <c:v>-137.80095395818745</c:v>
                </c:pt>
                <c:pt idx="157">
                  <c:v>-138.73346904432509</c:v>
                </c:pt>
                <c:pt idx="158">
                  <c:v>-139.66598413046276</c:v>
                </c:pt>
                <c:pt idx="159">
                  <c:v>-140.59849921660043</c:v>
                </c:pt>
                <c:pt idx="160">
                  <c:v>-141.5310143027381</c:v>
                </c:pt>
                <c:pt idx="161">
                  <c:v>-142.46352938887574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866-4CC2-8930-874056A8F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16"/>
        <c:axId val="40848192"/>
      </c:scatterChart>
      <c:valAx>
        <c:axId val="40847616"/>
        <c:scaling>
          <c:orientation val="minMax"/>
          <c:max val="250"/>
          <c:min val="-250"/>
        </c:scaling>
        <c:delete val="0"/>
        <c:axPos val="b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0848192"/>
        <c:crosses val="autoZero"/>
        <c:crossBetween val="midCat"/>
        <c:majorUnit val="10"/>
      </c:valAx>
      <c:valAx>
        <c:axId val="40848192"/>
        <c:scaling>
          <c:orientation val="minMax"/>
          <c:max val="500"/>
          <c:min val="-500"/>
        </c:scaling>
        <c:delete val="0"/>
        <c:axPos val="l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0847616"/>
        <c:crosses val="autoZero"/>
        <c:crossBetween val="midCat"/>
        <c:majorUnit val="1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171360309494394E-2"/>
          <c:y val="1.0209966059947437E-2"/>
          <c:w val="0.7763424359109401"/>
          <c:h val="0.9795800678801051"/>
        </c:manualLayout>
      </c:layout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25400"/>
          </c:spPr>
          <c:marker>
            <c:symbol val="diamond"/>
            <c:size val="2"/>
          </c:marker>
          <c:xVal>
            <c:numRef>
              <c:f>'θ ϵ (0,90)'!$AE$8:$AE$368</c:f>
              <c:numCache>
                <c:formatCode>General</c:formatCode>
                <c:ptCount val="361"/>
                <c:pt idx="0">
                  <c:v>65</c:v>
                </c:pt>
                <c:pt idx="1">
                  <c:v>64.990100185165431</c:v>
                </c:pt>
                <c:pt idx="2">
                  <c:v>64.96040375624122</c:v>
                </c:pt>
                <c:pt idx="3">
                  <c:v>64.910919759047303</c:v>
                </c:pt>
                <c:pt idx="4">
                  <c:v>64.841663266888574</c:v>
                </c:pt>
                <c:pt idx="5">
                  <c:v>64.752655375963457</c:v>
                </c:pt>
                <c:pt idx="6">
                  <c:v>64.64392319893777</c:v>
                </c:pt>
                <c:pt idx="7">
                  <c:v>64.515499856685935</c:v>
                </c:pt>
                <c:pt idx="8">
                  <c:v>64.367424468202074</c:v>
                </c:pt>
                <c:pt idx="9">
                  <c:v>64.199742138683959</c:v>
                </c:pt>
                <c:pt idx="10">
                  <c:v>64.012503945793526</c:v>
                </c:pt>
                <c:pt idx="11">
                  <c:v>63.805766924098158</c:v>
                </c:pt>
                <c:pt idx="12">
                  <c:v>63.57959404769737</c:v>
                </c:pt>
                <c:pt idx="13">
                  <c:v>63.334054211040289</c:v>
                </c:pt>
                <c:pt idx="14">
                  <c:v>63.069222207939774</c:v>
                </c:pt>
                <c:pt idx="15">
                  <c:v>62.785178708789438</c:v>
                </c:pt>
                <c:pt idx="16">
                  <c:v>62.482010235990728</c:v>
                </c:pt>
                <c:pt idx="17">
                  <c:v>62.1598091375973</c:v>
                </c:pt>
                <c:pt idx="18">
                  <c:v>61.81867355918498</c:v>
                </c:pt>
                <c:pt idx="19">
                  <c:v>61.458707413955594</c:v>
                </c:pt>
                <c:pt idx="20">
                  <c:v>61.080020351084045</c:v>
                </c:pt>
                <c:pt idx="21">
                  <c:v>60.682727722318113</c:v>
                </c:pt>
                <c:pt idx="22">
                  <c:v>60.26695054684118</c:v>
                </c:pt>
                <c:pt idx="23">
                  <c:v>59.832815474408626</c:v>
                </c:pt>
                <c:pt idx="24">
                  <c:v>59.380454746769054</c:v>
                </c:pt>
                <c:pt idx="25">
                  <c:v>58.910006157382249</c:v>
                </c:pt>
                <c:pt idx="26">
                  <c:v>58.421613009445856</c:v>
                </c:pt>
                <c:pt idx="27">
                  <c:v>57.915424072243916</c:v>
                </c:pt>
                <c:pt idx="28">
                  <c:v>57.391593535830253</c:v>
                </c:pt>
                <c:pt idx="29">
                  <c:v>56.850280964060723</c:v>
                </c:pt>
                <c:pt idx="30">
                  <c:v>56.291651245988518</c:v>
                </c:pt>
                <c:pt idx="31">
                  <c:v>55.715874545637298</c:v>
                </c:pt>
                <c:pt idx="32">
                  <c:v>55.123126250167687</c:v>
                </c:pt>
                <c:pt idx="33">
                  <c:v>54.51358691645256</c:v>
                </c:pt>
                <c:pt idx="34">
                  <c:v>53.887442216077709</c:v>
                </c:pt>
                <c:pt idx="35">
                  <c:v>53.244882878784466</c:v>
                </c:pt>
                <c:pt idx="36">
                  <c:v>52.586104634371587</c:v>
                </c:pt>
                <c:pt idx="37">
                  <c:v>51.911308153074032</c:v>
                </c:pt>
                <c:pt idx="38">
                  <c:v>51.220698984436929</c:v>
                </c:pt>
                <c:pt idx="39">
                  <c:v>50.514487494703111</c:v>
                </c:pt>
                <c:pt idx="40">
                  <c:v>49.792888802733572</c:v>
                </c:pt>
                <c:pt idx="41">
                  <c:v>49.056122714480189</c:v>
                </c:pt>
                <c:pt idx="42">
                  <c:v>48.304413656030626</c:v>
                </c:pt>
                <c:pt idx="43">
                  <c:v>47.537990605246087</c:v>
                </c:pt>
                <c:pt idx="44">
                  <c:v>46.757087022012328</c:v>
                </c:pt>
                <c:pt idx="45">
                  <c:v>45.961940777125591</c:v>
                </c:pt>
                <c:pt idx="46">
                  <c:v>45.152794079834827</c:v>
                </c:pt>
                <c:pt idx="47">
                  <c:v>44.329893404062403</c:v>
                </c:pt>
                <c:pt idx="48">
                  <c:v>43.493489413325783</c:v>
                </c:pt>
                <c:pt idx="49">
                  <c:v>42.643836884382971</c:v>
                </c:pt>
                <c:pt idx="50">
                  <c:v>41.781194629625055</c:v>
                </c:pt>
                <c:pt idx="51">
                  <c:v>40.905825418239438</c:v>
                </c:pt>
                <c:pt idx="52">
                  <c:v>40.01799589616779</c:v>
                </c:pt>
                <c:pt idx="53">
                  <c:v>39.117976504883146</c:v>
                </c:pt>
                <c:pt idx="54">
                  <c:v>38.206041399010751</c:v>
                </c:pt>
                <c:pt idx="55">
                  <c:v>37.282468362818001</c:v>
                </c:pt>
                <c:pt idx="56">
                  <c:v>36.34753872559854</c:v>
                </c:pt>
                <c:pt idx="57">
                  <c:v>35.401537275976764</c:v>
                </c:pt>
                <c:pt idx="58">
                  <c:v>34.444752175158321</c:v>
                </c:pt>
                <c:pt idx="59">
                  <c:v>33.477474869153532</c:v>
                </c:pt>
                <c:pt idx="60">
                  <c:v>32.500000000000007</c:v>
                </c:pt>
                <c:pt idx="61">
                  <c:v>31.512625316011913</c:v>
                </c:pt>
                <c:pt idx="62">
                  <c:v>30.515651581082906</c:v>
                </c:pt>
                <c:pt idx="63">
                  <c:v>29.509382483070542</c:v>
                </c:pt>
                <c:pt idx="64">
                  <c:v>28.494124541290034</c:v>
                </c:pt>
                <c:pt idx="65">
                  <c:v>27.470187013145463</c:v>
                </c:pt>
                <c:pt idx="66">
                  <c:v>26.437881799927013</c:v>
                </c:pt>
                <c:pt idx="67">
                  <c:v>25.397523351802807</c:v>
                </c:pt>
                <c:pt idx="68">
                  <c:v>24.349428572034277</c:v>
                </c:pt>
                <c:pt idx="69">
                  <c:v>23.293916720444525</c:v>
                </c:pt>
                <c:pt idx="70">
                  <c:v>22.231309316168474</c:v>
                </c:pt>
                <c:pt idx="71">
                  <c:v>21.161930039715187</c:v>
                </c:pt>
                <c:pt idx="72">
                  <c:v>20.086104634371583</c:v>
                </c:pt>
                <c:pt idx="73">
                  <c:v>19.00416080697789</c:v>
                </c:pt>
                <c:pt idx="74">
                  <c:v>17.916428128104947</c:v>
                </c:pt>
                <c:pt idx="75">
                  <c:v>16.823237931663847</c:v>
                </c:pt>
                <c:pt idx="76">
                  <c:v>15.724923213978414</c:v>
                </c:pt>
                <c:pt idx="77">
                  <c:v>14.62181853235122</c:v>
                </c:pt>
                <c:pt idx="78">
                  <c:v>13.514259903154365</c:v>
                </c:pt>
                <c:pt idx="79">
                  <c:v>12.402584699475419</c:v>
                </c:pt>
                <c:pt idx="80">
                  <c:v>11.287131548350477</c:v>
                </c:pt>
                <c:pt idx="81">
                  <c:v>10.16824022761501</c:v>
                </c:pt>
                <c:pt idx="82">
                  <c:v>9.0462515624042705</c:v>
                </c:pt>
                <c:pt idx="83">
                  <c:v>7.9215073213345866</c:v>
                </c:pt>
                <c:pt idx="84">
                  <c:v>6.794350112397475</c:v>
                </c:pt>
                <c:pt idx="85">
                  <c:v>5.665123278597779</c:v>
                </c:pt>
                <c:pt idx="86">
                  <c:v>4.5341707933681548</c:v>
                </c:pt>
                <c:pt idx="87">
                  <c:v>3.401837155791358</c:v>
                </c:pt>
                <c:pt idx="88">
                  <c:v>2.2684672856625703</c:v>
                </c:pt>
                <c:pt idx="89">
                  <c:v>1.1344064184234195</c:v>
                </c:pt>
                <c:pt idx="90">
                  <c:v>3.981732478453015E-15</c:v>
                </c:pt>
                <c:pt idx="91">
                  <c:v>-1.1344064184234259</c:v>
                </c:pt>
                <c:pt idx="92">
                  <c:v>-2.2684672856625476</c:v>
                </c:pt>
                <c:pt idx="93">
                  <c:v>-3.4018371557913354</c:v>
                </c:pt>
                <c:pt idx="94">
                  <c:v>-4.5341707933681468</c:v>
                </c:pt>
                <c:pt idx="95">
                  <c:v>-5.6651232785977852</c:v>
                </c:pt>
                <c:pt idx="96">
                  <c:v>-6.794350112397467</c:v>
                </c:pt>
                <c:pt idx="97">
                  <c:v>-7.9215073213345786</c:v>
                </c:pt>
                <c:pt idx="98">
                  <c:v>-9.0462515624042474</c:v>
                </c:pt>
                <c:pt idx="99">
                  <c:v>-10.168240227615017</c:v>
                </c:pt>
                <c:pt idx="100">
                  <c:v>-11.28713154835047</c:v>
                </c:pt>
                <c:pt idx="101">
                  <c:v>-12.402584699475412</c:v>
                </c:pt>
                <c:pt idx="102">
                  <c:v>-13.514259903154343</c:v>
                </c:pt>
                <c:pt idx="103">
                  <c:v>-14.621818532351213</c:v>
                </c:pt>
                <c:pt idx="104">
                  <c:v>-15.724923213978405</c:v>
                </c:pt>
                <c:pt idx="105">
                  <c:v>-16.823237931663854</c:v>
                </c:pt>
                <c:pt idx="106">
                  <c:v>-17.91642812810494</c:v>
                </c:pt>
                <c:pt idx="107">
                  <c:v>-19.004160806977882</c:v>
                </c:pt>
                <c:pt idx="108">
                  <c:v>-20.086104634371576</c:v>
                </c:pt>
                <c:pt idx="109">
                  <c:v>-21.161930039715166</c:v>
                </c:pt>
                <c:pt idx="110">
                  <c:v>-22.231309316168467</c:v>
                </c:pt>
                <c:pt idx="111">
                  <c:v>-23.293916720444518</c:v>
                </c:pt>
                <c:pt idx="112">
                  <c:v>-24.349428572034284</c:v>
                </c:pt>
                <c:pt idx="113">
                  <c:v>-25.397523351802786</c:v>
                </c:pt>
                <c:pt idx="114">
                  <c:v>-26.437881799927002</c:v>
                </c:pt>
                <c:pt idx="115">
                  <c:v>-27.470187013145456</c:v>
                </c:pt>
                <c:pt idx="116">
                  <c:v>-28.494124541290038</c:v>
                </c:pt>
                <c:pt idx="117">
                  <c:v>-29.509382483070535</c:v>
                </c:pt>
                <c:pt idx="118">
                  <c:v>-30.515651581082885</c:v>
                </c:pt>
                <c:pt idx="119">
                  <c:v>-31.512625316011906</c:v>
                </c:pt>
                <c:pt idx="120">
                  <c:v>-32.499999999999986</c:v>
                </c:pt>
                <c:pt idx="121">
                  <c:v>-33.477474869153525</c:v>
                </c:pt>
                <c:pt idx="122">
                  <c:v>-34.444752175158314</c:v>
                </c:pt>
                <c:pt idx="123">
                  <c:v>-35.401537275976757</c:v>
                </c:pt>
                <c:pt idx="124">
                  <c:v>-36.347538725598532</c:v>
                </c:pt>
                <c:pt idx="125">
                  <c:v>-37.28246836281798</c:v>
                </c:pt>
                <c:pt idx="126">
                  <c:v>-38.206041399010743</c:v>
                </c:pt>
                <c:pt idx="127">
                  <c:v>-39.117976504883146</c:v>
                </c:pt>
                <c:pt idx="128">
                  <c:v>-40.01799589616779</c:v>
                </c:pt>
                <c:pt idx="129">
                  <c:v>-40.905825418239424</c:v>
                </c:pt>
                <c:pt idx="130">
                  <c:v>-41.781194629625055</c:v>
                </c:pt>
                <c:pt idx="131">
                  <c:v>-42.643836884382985</c:v>
                </c:pt>
                <c:pt idx="132">
                  <c:v>-43.493489413325783</c:v>
                </c:pt>
                <c:pt idx="133">
                  <c:v>-44.329893404062396</c:v>
                </c:pt>
                <c:pt idx="134">
                  <c:v>-45.152794079834806</c:v>
                </c:pt>
                <c:pt idx="135">
                  <c:v>-45.961940777125584</c:v>
                </c:pt>
                <c:pt idx="136">
                  <c:v>-46.757087022012328</c:v>
                </c:pt>
                <c:pt idx="137">
                  <c:v>-47.53799060524608</c:v>
                </c:pt>
                <c:pt idx="138">
                  <c:v>-48.304413656030611</c:v>
                </c:pt>
                <c:pt idx="139">
                  <c:v>-49.056122714480182</c:v>
                </c:pt>
                <c:pt idx="140">
                  <c:v>-49.792888802733565</c:v>
                </c:pt>
                <c:pt idx="141">
                  <c:v>-50.514487494703097</c:v>
                </c:pt>
                <c:pt idx="142">
                  <c:v>-51.220698984436922</c:v>
                </c:pt>
                <c:pt idx="143">
                  <c:v>-51.911308153074039</c:v>
                </c:pt>
                <c:pt idx="144">
                  <c:v>-52.58610463437158</c:v>
                </c:pt>
                <c:pt idx="145">
                  <c:v>-53.244882878784452</c:v>
                </c:pt>
                <c:pt idx="146">
                  <c:v>-53.887442216077709</c:v>
                </c:pt>
                <c:pt idx="147">
                  <c:v>-54.513586916452567</c:v>
                </c:pt>
                <c:pt idx="148">
                  <c:v>-55.123126250167687</c:v>
                </c:pt>
                <c:pt idx="149">
                  <c:v>-55.715874545637291</c:v>
                </c:pt>
                <c:pt idx="150">
                  <c:v>-56.291651245988518</c:v>
                </c:pt>
                <c:pt idx="151">
                  <c:v>-56.850280964060723</c:v>
                </c:pt>
                <c:pt idx="152">
                  <c:v>-57.391593535830239</c:v>
                </c:pt>
                <c:pt idx="153">
                  <c:v>-57.915424072243908</c:v>
                </c:pt>
                <c:pt idx="154">
                  <c:v>-58.421613009445856</c:v>
                </c:pt>
                <c:pt idx="155">
                  <c:v>-58.910006157382249</c:v>
                </c:pt>
                <c:pt idx="156">
                  <c:v>-59.380454746769047</c:v>
                </c:pt>
                <c:pt idx="157">
                  <c:v>-59.832815474408612</c:v>
                </c:pt>
                <c:pt idx="158">
                  <c:v>-60.266950546841173</c:v>
                </c:pt>
                <c:pt idx="159">
                  <c:v>-60.682727722318113</c:v>
                </c:pt>
                <c:pt idx="160">
                  <c:v>-61.080020351084038</c:v>
                </c:pt>
                <c:pt idx="161">
                  <c:v>-61.458707413955587</c:v>
                </c:pt>
                <c:pt idx="162">
                  <c:v>-61.81867355918498</c:v>
                </c:pt>
                <c:pt idx="163">
                  <c:v>-62.1598091375973</c:v>
                </c:pt>
                <c:pt idx="164">
                  <c:v>-62.482010235990714</c:v>
                </c:pt>
                <c:pt idx="165">
                  <c:v>-62.785178708789431</c:v>
                </c:pt>
                <c:pt idx="166">
                  <c:v>-63.069222207939774</c:v>
                </c:pt>
                <c:pt idx="167">
                  <c:v>-63.334054211040289</c:v>
                </c:pt>
                <c:pt idx="168">
                  <c:v>-63.57959404769737</c:v>
                </c:pt>
                <c:pt idx="169">
                  <c:v>-63.805766924098158</c:v>
                </c:pt>
                <c:pt idx="170">
                  <c:v>-64.012503945793526</c:v>
                </c:pt>
                <c:pt idx="171">
                  <c:v>-64.199742138683945</c:v>
                </c:pt>
                <c:pt idx="172">
                  <c:v>-64.36742446820206</c:v>
                </c:pt>
                <c:pt idx="173">
                  <c:v>-64.515499856685935</c:v>
                </c:pt>
                <c:pt idx="174">
                  <c:v>-64.64392319893777</c:v>
                </c:pt>
                <c:pt idx="175">
                  <c:v>-64.752655375963457</c:v>
                </c:pt>
                <c:pt idx="176">
                  <c:v>-64.841663266888574</c:v>
                </c:pt>
                <c:pt idx="177">
                  <c:v>-64.910919759047303</c:v>
                </c:pt>
                <c:pt idx="178">
                  <c:v>-64.96040375624122</c:v>
                </c:pt>
                <c:pt idx="179">
                  <c:v>-64.990100185165431</c:v>
                </c:pt>
                <c:pt idx="180">
                  <c:v>-65</c:v>
                </c:pt>
                <c:pt idx="181">
                  <c:v>-64.990100185165431</c:v>
                </c:pt>
                <c:pt idx="182">
                  <c:v>-64.96040375624122</c:v>
                </c:pt>
                <c:pt idx="183">
                  <c:v>-64.910919759047303</c:v>
                </c:pt>
                <c:pt idx="184">
                  <c:v>-64.841663266888574</c:v>
                </c:pt>
                <c:pt idx="185">
                  <c:v>-64.752655375963457</c:v>
                </c:pt>
                <c:pt idx="186">
                  <c:v>-64.64392319893777</c:v>
                </c:pt>
                <c:pt idx="187">
                  <c:v>-64.515499856685935</c:v>
                </c:pt>
                <c:pt idx="188">
                  <c:v>-64.36742446820206</c:v>
                </c:pt>
                <c:pt idx="189">
                  <c:v>-64.199742138683959</c:v>
                </c:pt>
                <c:pt idx="190">
                  <c:v>-64.012503945793526</c:v>
                </c:pt>
                <c:pt idx="191">
                  <c:v>-63.805766924098158</c:v>
                </c:pt>
                <c:pt idx="192">
                  <c:v>-63.57959404769737</c:v>
                </c:pt>
                <c:pt idx="193">
                  <c:v>-63.334054211040289</c:v>
                </c:pt>
                <c:pt idx="194">
                  <c:v>-63.069222207939774</c:v>
                </c:pt>
                <c:pt idx="195">
                  <c:v>-62.785178708789445</c:v>
                </c:pt>
                <c:pt idx="196">
                  <c:v>-62.482010235990728</c:v>
                </c:pt>
                <c:pt idx="197">
                  <c:v>-62.159809137597307</c:v>
                </c:pt>
                <c:pt idx="198">
                  <c:v>-61.81867355918498</c:v>
                </c:pt>
                <c:pt idx="199">
                  <c:v>-61.458707413955587</c:v>
                </c:pt>
                <c:pt idx="200">
                  <c:v>-61.080020351084045</c:v>
                </c:pt>
                <c:pt idx="201">
                  <c:v>-60.682727722318113</c:v>
                </c:pt>
                <c:pt idx="202">
                  <c:v>-60.26695054684118</c:v>
                </c:pt>
                <c:pt idx="203">
                  <c:v>-59.832815474408626</c:v>
                </c:pt>
                <c:pt idx="204">
                  <c:v>-59.380454746769068</c:v>
                </c:pt>
                <c:pt idx="205">
                  <c:v>-58.910006157382256</c:v>
                </c:pt>
                <c:pt idx="206">
                  <c:v>-58.421613009445863</c:v>
                </c:pt>
                <c:pt idx="207">
                  <c:v>-57.91542407224393</c:v>
                </c:pt>
                <c:pt idx="208">
                  <c:v>-57.391593535830246</c:v>
                </c:pt>
                <c:pt idx="209">
                  <c:v>-56.85028096406073</c:v>
                </c:pt>
                <c:pt idx="210">
                  <c:v>-56.291651245988511</c:v>
                </c:pt>
                <c:pt idx="211">
                  <c:v>-55.715874545637298</c:v>
                </c:pt>
                <c:pt idx="212">
                  <c:v>-55.123126250167694</c:v>
                </c:pt>
                <c:pt idx="213">
                  <c:v>-54.51358691645256</c:v>
                </c:pt>
                <c:pt idx="214">
                  <c:v>-53.887442216077723</c:v>
                </c:pt>
                <c:pt idx="215">
                  <c:v>-53.24488287878448</c:v>
                </c:pt>
                <c:pt idx="216">
                  <c:v>-52.586104634371594</c:v>
                </c:pt>
                <c:pt idx="217">
                  <c:v>-51.911308153074046</c:v>
                </c:pt>
                <c:pt idx="218">
                  <c:v>-51.220698984436943</c:v>
                </c:pt>
                <c:pt idx="219">
                  <c:v>-50.514487494703104</c:v>
                </c:pt>
                <c:pt idx="220">
                  <c:v>-49.792888802733572</c:v>
                </c:pt>
                <c:pt idx="221">
                  <c:v>-49.056122714480175</c:v>
                </c:pt>
                <c:pt idx="222">
                  <c:v>-48.304413656030626</c:v>
                </c:pt>
                <c:pt idx="223">
                  <c:v>-47.537990605246087</c:v>
                </c:pt>
                <c:pt idx="224">
                  <c:v>-46.757087022012321</c:v>
                </c:pt>
                <c:pt idx="225">
                  <c:v>-45.961940777125598</c:v>
                </c:pt>
                <c:pt idx="226">
                  <c:v>-45.152794079834841</c:v>
                </c:pt>
                <c:pt idx="227">
                  <c:v>-44.329893404062432</c:v>
                </c:pt>
                <c:pt idx="228">
                  <c:v>-43.493489413325797</c:v>
                </c:pt>
                <c:pt idx="229">
                  <c:v>-42.643836884382992</c:v>
                </c:pt>
                <c:pt idx="230">
                  <c:v>-41.781194629625062</c:v>
                </c:pt>
                <c:pt idx="231">
                  <c:v>-40.905825418239417</c:v>
                </c:pt>
                <c:pt idx="232">
                  <c:v>-40.017995896167776</c:v>
                </c:pt>
                <c:pt idx="233">
                  <c:v>-39.117976504883138</c:v>
                </c:pt>
                <c:pt idx="234">
                  <c:v>-38.206041399010758</c:v>
                </c:pt>
                <c:pt idx="235">
                  <c:v>-37.282468362818015</c:v>
                </c:pt>
                <c:pt idx="236">
                  <c:v>-36.347538725598568</c:v>
                </c:pt>
                <c:pt idx="237">
                  <c:v>-35.40153727597675</c:v>
                </c:pt>
                <c:pt idx="238">
                  <c:v>-34.444752175158328</c:v>
                </c:pt>
                <c:pt idx="239">
                  <c:v>-33.477474869153539</c:v>
                </c:pt>
                <c:pt idx="240">
                  <c:v>-32.500000000000028</c:v>
                </c:pt>
                <c:pt idx="241">
                  <c:v>-31.512625316011896</c:v>
                </c:pt>
                <c:pt idx="242">
                  <c:v>-30.515651581082899</c:v>
                </c:pt>
                <c:pt idx="243">
                  <c:v>-29.509382483070549</c:v>
                </c:pt>
                <c:pt idx="244">
                  <c:v>-28.494124541290052</c:v>
                </c:pt>
                <c:pt idx="245">
                  <c:v>-27.470187013145495</c:v>
                </c:pt>
                <c:pt idx="246">
                  <c:v>-26.437881799927005</c:v>
                </c:pt>
                <c:pt idx="247">
                  <c:v>-25.3975233518028</c:v>
                </c:pt>
                <c:pt idx="248">
                  <c:v>-24.349428572034299</c:v>
                </c:pt>
                <c:pt idx="249">
                  <c:v>-23.293916720444546</c:v>
                </c:pt>
                <c:pt idx="250">
                  <c:v>-22.23130931616851</c:v>
                </c:pt>
                <c:pt idx="251">
                  <c:v>-21.16193003971518</c:v>
                </c:pt>
                <c:pt idx="252">
                  <c:v>-20.086104634371591</c:v>
                </c:pt>
                <c:pt idx="253">
                  <c:v>-19.004160806977911</c:v>
                </c:pt>
                <c:pt idx="254">
                  <c:v>-17.916428128104929</c:v>
                </c:pt>
                <c:pt idx="255">
                  <c:v>-16.82323793166384</c:v>
                </c:pt>
                <c:pt idx="256">
                  <c:v>-15.724923213978405</c:v>
                </c:pt>
                <c:pt idx="257">
                  <c:v>-14.621818532351242</c:v>
                </c:pt>
                <c:pt idx="258">
                  <c:v>-13.514259903154386</c:v>
                </c:pt>
                <c:pt idx="259">
                  <c:v>-12.402584699475456</c:v>
                </c:pt>
                <c:pt idx="260">
                  <c:v>-11.287131548350471</c:v>
                </c:pt>
                <c:pt idx="261">
                  <c:v>-10.168240227615017</c:v>
                </c:pt>
                <c:pt idx="262">
                  <c:v>-9.0462515624042208</c:v>
                </c:pt>
                <c:pt idx="263">
                  <c:v>-7.9215073213345661</c:v>
                </c:pt>
                <c:pt idx="264">
                  <c:v>-6.7943501123974688</c:v>
                </c:pt>
                <c:pt idx="265">
                  <c:v>-5.6651232785977861</c:v>
                </c:pt>
                <c:pt idx="266">
                  <c:v>-4.5341707933681628</c:v>
                </c:pt>
                <c:pt idx="267">
                  <c:v>-3.4018371557913798</c:v>
                </c:pt>
                <c:pt idx="268">
                  <c:v>-2.2684672856626071</c:v>
                </c:pt>
                <c:pt idx="269">
                  <c:v>-1.1344064184234273</c:v>
                </c:pt>
                <c:pt idx="270">
                  <c:v>-1.1945197435359045E-14</c:v>
                </c:pt>
                <c:pt idx="271">
                  <c:v>1.1344064184234035</c:v>
                </c:pt>
                <c:pt idx="272">
                  <c:v>2.2684672856625832</c:v>
                </c:pt>
                <c:pt idx="273">
                  <c:v>3.4018371557913563</c:v>
                </c:pt>
                <c:pt idx="274">
                  <c:v>4.5341707933681397</c:v>
                </c:pt>
                <c:pt idx="275">
                  <c:v>5.665123278597763</c:v>
                </c:pt>
                <c:pt idx="276">
                  <c:v>6.7943501123974439</c:v>
                </c:pt>
                <c:pt idx="277">
                  <c:v>7.9215073213345999</c:v>
                </c:pt>
                <c:pt idx="278">
                  <c:v>9.0462515624042545</c:v>
                </c:pt>
                <c:pt idx="279">
                  <c:v>10.168240227614994</c:v>
                </c:pt>
                <c:pt idx="280">
                  <c:v>11.287131548350448</c:v>
                </c:pt>
                <c:pt idx="281">
                  <c:v>12.402584699475376</c:v>
                </c:pt>
                <c:pt idx="282">
                  <c:v>13.514259903154306</c:v>
                </c:pt>
                <c:pt idx="283">
                  <c:v>14.62181853235122</c:v>
                </c:pt>
                <c:pt idx="284">
                  <c:v>15.724923213978384</c:v>
                </c:pt>
                <c:pt idx="285">
                  <c:v>16.823237931663872</c:v>
                </c:pt>
                <c:pt idx="286">
                  <c:v>17.916428128104961</c:v>
                </c:pt>
                <c:pt idx="287">
                  <c:v>19.004160806977886</c:v>
                </c:pt>
                <c:pt idx="288">
                  <c:v>20.086104634371569</c:v>
                </c:pt>
                <c:pt idx="289">
                  <c:v>21.161930039715159</c:v>
                </c:pt>
                <c:pt idx="290">
                  <c:v>22.231309316168431</c:v>
                </c:pt>
                <c:pt idx="291">
                  <c:v>23.293916720444471</c:v>
                </c:pt>
                <c:pt idx="292">
                  <c:v>24.349428572034277</c:v>
                </c:pt>
                <c:pt idx="293">
                  <c:v>25.397523351802779</c:v>
                </c:pt>
                <c:pt idx="294">
                  <c:v>26.437881799927034</c:v>
                </c:pt>
                <c:pt idx="295">
                  <c:v>27.470187013145473</c:v>
                </c:pt>
                <c:pt idx="296">
                  <c:v>28.494124541290031</c:v>
                </c:pt>
                <c:pt idx="297">
                  <c:v>29.509382483070532</c:v>
                </c:pt>
                <c:pt idx="298">
                  <c:v>30.515651581082878</c:v>
                </c:pt>
                <c:pt idx="299">
                  <c:v>31.512625316011874</c:v>
                </c:pt>
                <c:pt idx="300">
                  <c:v>32.500000000000007</c:v>
                </c:pt>
                <c:pt idx="301">
                  <c:v>33.477474869153518</c:v>
                </c:pt>
                <c:pt idx="302">
                  <c:v>34.444752175158307</c:v>
                </c:pt>
                <c:pt idx="303">
                  <c:v>35.401537275976729</c:v>
                </c:pt>
                <c:pt idx="304">
                  <c:v>36.347538725598504</c:v>
                </c:pt>
                <c:pt idx="305">
                  <c:v>37.282468362817994</c:v>
                </c:pt>
                <c:pt idx="306">
                  <c:v>38.206041399010736</c:v>
                </c:pt>
                <c:pt idx="307">
                  <c:v>39.117976504883117</c:v>
                </c:pt>
                <c:pt idx="308">
                  <c:v>40.017995896167804</c:v>
                </c:pt>
                <c:pt idx="309">
                  <c:v>40.905825418239438</c:v>
                </c:pt>
                <c:pt idx="310">
                  <c:v>41.781194629625048</c:v>
                </c:pt>
                <c:pt idx="311">
                  <c:v>42.643836884382956</c:v>
                </c:pt>
                <c:pt idx="312">
                  <c:v>43.493489413325754</c:v>
                </c:pt>
                <c:pt idx="313">
                  <c:v>44.329893404062375</c:v>
                </c:pt>
                <c:pt idx="314">
                  <c:v>45.152794079834777</c:v>
                </c:pt>
                <c:pt idx="315">
                  <c:v>45.961940777125577</c:v>
                </c:pt>
                <c:pt idx="316">
                  <c:v>46.757087022012307</c:v>
                </c:pt>
                <c:pt idx="317">
                  <c:v>47.537990605246094</c:v>
                </c:pt>
                <c:pt idx="318">
                  <c:v>48.304413656030626</c:v>
                </c:pt>
                <c:pt idx="319">
                  <c:v>49.056122714480175</c:v>
                </c:pt>
                <c:pt idx="320">
                  <c:v>49.792888802733557</c:v>
                </c:pt>
                <c:pt idx="321">
                  <c:v>50.51448749470309</c:v>
                </c:pt>
                <c:pt idx="322">
                  <c:v>51.220698984436901</c:v>
                </c:pt>
                <c:pt idx="323">
                  <c:v>51.911308153074032</c:v>
                </c:pt>
                <c:pt idx="324">
                  <c:v>52.58610463437158</c:v>
                </c:pt>
                <c:pt idx="325">
                  <c:v>53.244882878784452</c:v>
                </c:pt>
                <c:pt idx="326">
                  <c:v>53.887442216077694</c:v>
                </c:pt>
                <c:pt idx="327">
                  <c:v>54.51358691645256</c:v>
                </c:pt>
                <c:pt idx="328">
                  <c:v>55.123126250167651</c:v>
                </c:pt>
                <c:pt idx="329">
                  <c:v>55.715874545637284</c:v>
                </c:pt>
                <c:pt idx="330">
                  <c:v>56.291651245988497</c:v>
                </c:pt>
                <c:pt idx="331">
                  <c:v>56.85028096406073</c:v>
                </c:pt>
                <c:pt idx="332">
                  <c:v>57.391593535830246</c:v>
                </c:pt>
                <c:pt idx="333">
                  <c:v>57.915424072243908</c:v>
                </c:pt>
                <c:pt idx="334">
                  <c:v>58.421613009445863</c:v>
                </c:pt>
                <c:pt idx="335">
                  <c:v>58.910006157382234</c:v>
                </c:pt>
                <c:pt idx="336">
                  <c:v>59.380454746769061</c:v>
                </c:pt>
                <c:pt idx="337">
                  <c:v>59.832815474408598</c:v>
                </c:pt>
                <c:pt idx="338">
                  <c:v>60.266950546841173</c:v>
                </c:pt>
                <c:pt idx="339">
                  <c:v>60.682727722318099</c:v>
                </c:pt>
                <c:pt idx="340">
                  <c:v>61.080020351084045</c:v>
                </c:pt>
                <c:pt idx="341">
                  <c:v>61.458707413955572</c:v>
                </c:pt>
                <c:pt idx="342">
                  <c:v>61.81867355918498</c:v>
                </c:pt>
                <c:pt idx="343">
                  <c:v>62.159809137597321</c:v>
                </c:pt>
                <c:pt idx="344">
                  <c:v>62.482010235990714</c:v>
                </c:pt>
                <c:pt idx="345">
                  <c:v>62.785178708789438</c:v>
                </c:pt>
                <c:pt idx="346">
                  <c:v>63.069222207939774</c:v>
                </c:pt>
                <c:pt idx="347">
                  <c:v>63.334054211040282</c:v>
                </c:pt>
                <c:pt idx="348">
                  <c:v>63.579594047697363</c:v>
                </c:pt>
                <c:pt idx="349">
                  <c:v>63.805766924098158</c:v>
                </c:pt>
                <c:pt idx="350">
                  <c:v>64.012503945793512</c:v>
                </c:pt>
                <c:pt idx="351">
                  <c:v>64.199742138683945</c:v>
                </c:pt>
                <c:pt idx="352">
                  <c:v>64.36742446820206</c:v>
                </c:pt>
                <c:pt idx="353">
                  <c:v>64.515499856685935</c:v>
                </c:pt>
                <c:pt idx="354">
                  <c:v>64.64392319893777</c:v>
                </c:pt>
                <c:pt idx="355">
                  <c:v>64.752655375963457</c:v>
                </c:pt>
                <c:pt idx="356">
                  <c:v>64.841663266888574</c:v>
                </c:pt>
                <c:pt idx="357">
                  <c:v>64.910919759047303</c:v>
                </c:pt>
                <c:pt idx="358">
                  <c:v>64.96040375624122</c:v>
                </c:pt>
                <c:pt idx="359">
                  <c:v>64.990100185165431</c:v>
                </c:pt>
                <c:pt idx="360">
                  <c:v>65</c:v>
                </c:pt>
              </c:numCache>
            </c:numRef>
          </c:xVal>
          <c:yVal>
            <c:numRef>
              <c:f>'θ ϵ (0,90)'!$AF$8:$AF$368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1.1344064184234282</c:v>
                </c:pt>
                <c:pt idx="2">
                  <c:v>2.2684672856625632</c:v>
                </c:pt>
                <c:pt idx="3">
                  <c:v>3.4018371557913487</c:v>
                </c:pt>
                <c:pt idx="4">
                  <c:v>4.534170793368145</c:v>
                </c:pt>
                <c:pt idx="5">
                  <c:v>5.6651232785977808</c:v>
                </c:pt>
                <c:pt idx="6">
                  <c:v>6.794350112397475</c:v>
                </c:pt>
                <c:pt idx="7">
                  <c:v>7.9215073213345857</c:v>
                </c:pt>
                <c:pt idx="8">
                  <c:v>9.0462515624042528</c:v>
                </c:pt>
                <c:pt idx="9">
                  <c:v>10.168240227615007</c:v>
                </c:pt>
                <c:pt idx="10">
                  <c:v>11.287131548350471</c:v>
                </c:pt>
                <c:pt idx="11">
                  <c:v>12.402584699475412</c:v>
                </c:pt>
                <c:pt idx="12">
                  <c:v>13.514259903154356</c:v>
                </c:pt>
                <c:pt idx="13">
                  <c:v>14.621818532351226</c:v>
                </c:pt>
                <c:pt idx="14">
                  <c:v>15.724923213978402</c:v>
                </c:pt>
                <c:pt idx="15">
                  <c:v>16.823237931663847</c:v>
                </c:pt>
                <c:pt idx="16">
                  <c:v>17.916428128104947</c:v>
                </c:pt>
                <c:pt idx="17">
                  <c:v>19.00416080697789</c:v>
                </c:pt>
                <c:pt idx="18">
                  <c:v>20.08610463437158</c:v>
                </c:pt>
                <c:pt idx="19">
                  <c:v>21.16193003971518</c:v>
                </c:pt>
                <c:pt idx="20">
                  <c:v>22.231309316168467</c:v>
                </c:pt>
                <c:pt idx="21">
                  <c:v>23.293916720444518</c:v>
                </c:pt>
                <c:pt idx="22">
                  <c:v>24.349428572034281</c:v>
                </c:pt>
                <c:pt idx="23">
                  <c:v>25.397523351802793</c:v>
                </c:pt>
                <c:pt idx="24">
                  <c:v>26.437881799927009</c:v>
                </c:pt>
                <c:pt idx="25">
                  <c:v>27.470187013145463</c:v>
                </c:pt>
                <c:pt idx="26">
                  <c:v>28.494124541290031</c:v>
                </c:pt>
                <c:pt idx="27">
                  <c:v>29.509382483070539</c:v>
                </c:pt>
                <c:pt idx="28">
                  <c:v>30.515651581082903</c:v>
                </c:pt>
                <c:pt idx="29">
                  <c:v>31.51262531601191</c:v>
                </c:pt>
                <c:pt idx="30">
                  <c:v>32.499999999999993</c:v>
                </c:pt>
                <c:pt idx="31">
                  <c:v>33.477474869153518</c:v>
                </c:pt>
                <c:pt idx="32">
                  <c:v>34.444752175158321</c:v>
                </c:pt>
                <c:pt idx="33">
                  <c:v>35.401537275976757</c:v>
                </c:pt>
                <c:pt idx="34">
                  <c:v>36.347538725598547</c:v>
                </c:pt>
                <c:pt idx="35">
                  <c:v>37.282468362817994</c:v>
                </c:pt>
                <c:pt idx="36">
                  <c:v>38.206041399010751</c:v>
                </c:pt>
                <c:pt idx="37">
                  <c:v>39.117976504883138</c:v>
                </c:pt>
                <c:pt idx="38">
                  <c:v>40.017995896167783</c:v>
                </c:pt>
                <c:pt idx="39">
                  <c:v>40.905825418239431</c:v>
                </c:pt>
                <c:pt idx="40">
                  <c:v>41.781194629625048</c:v>
                </c:pt>
                <c:pt idx="41">
                  <c:v>42.643836884382964</c:v>
                </c:pt>
                <c:pt idx="42">
                  <c:v>43.493489413325783</c:v>
                </c:pt>
                <c:pt idx="43">
                  <c:v>44.329893404062403</c:v>
                </c:pt>
                <c:pt idx="44">
                  <c:v>45.15279407983482</c:v>
                </c:pt>
                <c:pt idx="45">
                  <c:v>45.961940777125584</c:v>
                </c:pt>
                <c:pt idx="46">
                  <c:v>46.757087022012321</c:v>
                </c:pt>
                <c:pt idx="47">
                  <c:v>47.53799060524608</c:v>
                </c:pt>
                <c:pt idx="48">
                  <c:v>48.304413656030619</c:v>
                </c:pt>
                <c:pt idx="49">
                  <c:v>49.056122714480182</c:v>
                </c:pt>
                <c:pt idx="50">
                  <c:v>49.792888802733572</c:v>
                </c:pt>
                <c:pt idx="51">
                  <c:v>50.514487494703104</c:v>
                </c:pt>
                <c:pt idx="52">
                  <c:v>51.220698984436929</c:v>
                </c:pt>
                <c:pt idx="53">
                  <c:v>51.911308153074032</c:v>
                </c:pt>
                <c:pt idx="54">
                  <c:v>52.586104634371587</c:v>
                </c:pt>
                <c:pt idx="55">
                  <c:v>53.244882878784466</c:v>
                </c:pt>
                <c:pt idx="56">
                  <c:v>53.887442216077716</c:v>
                </c:pt>
                <c:pt idx="57">
                  <c:v>54.513586916452553</c:v>
                </c:pt>
                <c:pt idx="58">
                  <c:v>55.123126250167687</c:v>
                </c:pt>
                <c:pt idx="59">
                  <c:v>55.715874545637291</c:v>
                </c:pt>
                <c:pt idx="60">
                  <c:v>56.291651245988511</c:v>
                </c:pt>
                <c:pt idx="61">
                  <c:v>56.850280964060723</c:v>
                </c:pt>
                <c:pt idx="62">
                  <c:v>57.391593535830246</c:v>
                </c:pt>
                <c:pt idx="63">
                  <c:v>57.915424072243908</c:v>
                </c:pt>
                <c:pt idx="64">
                  <c:v>58.421613009445856</c:v>
                </c:pt>
                <c:pt idx="65">
                  <c:v>58.910006157382249</c:v>
                </c:pt>
                <c:pt idx="66">
                  <c:v>59.380454746769054</c:v>
                </c:pt>
                <c:pt idx="67">
                  <c:v>59.832815474408619</c:v>
                </c:pt>
                <c:pt idx="68">
                  <c:v>60.26695054684118</c:v>
                </c:pt>
                <c:pt idx="69">
                  <c:v>60.682727722318113</c:v>
                </c:pt>
                <c:pt idx="70">
                  <c:v>61.080020351084038</c:v>
                </c:pt>
                <c:pt idx="71">
                  <c:v>61.458707413955587</c:v>
                </c:pt>
                <c:pt idx="72">
                  <c:v>61.81867355918498</c:v>
                </c:pt>
                <c:pt idx="73">
                  <c:v>62.1598091375973</c:v>
                </c:pt>
                <c:pt idx="74">
                  <c:v>62.482010235990728</c:v>
                </c:pt>
                <c:pt idx="75">
                  <c:v>62.785178708789438</c:v>
                </c:pt>
                <c:pt idx="76">
                  <c:v>63.069222207939774</c:v>
                </c:pt>
                <c:pt idx="77">
                  <c:v>63.334054211040289</c:v>
                </c:pt>
                <c:pt idx="78">
                  <c:v>63.579594047697363</c:v>
                </c:pt>
                <c:pt idx="79">
                  <c:v>63.805766924098158</c:v>
                </c:pt>
                <c:pt idx="80">
                  <c:v>64.012503945793526</c:v>
                </c:pt>
                <c:pt idx="81">
                  <c:v>64.199742138683959</c:v>
                </c:pt>
                <c:pt idx="82">
                  <c:v>64.36742446820206</c:v>
                </c:pt>
                <c:pt idx="83">
                  <c:v>64.515499856685935</c:v>
                </c:pt>
                <c:pt idx="84">
                  <c:v>64.64392319893777</c:v>
                </c:pt>
                <c:pt idx="85">
                  <c:v>64.752655375963457</c:v>
                </c:pt>
                <c:pt idx="86">
                  <c:v>64.841663266888574</c:v>
                </c:pt>
                <c:pt idx="87">
                  <c:v>64.910919759047303</c:v>
                </c:pt>
                <c:pt idx="88">
                  <c:v>64.96040375624122</c:v>
                </c:pt>
                <c:pt idx="89">
                  <c:v>64.990100185165431</c:v>
                </c:pt>
                <c:pt idx="90">
                  <c:v>65</c:v>
                </c:pt>
                <c:pt idx="91">
                  <c:v>64.990100185165431</c:v>
                </c:pt>
                <c:pt idx="92">
                  <c:v>64.96040375624122</c:v>
                </c:pt>
                <c:pt idx="93">
                  <c:v>64.910919759047303</c:v>
                </c:pt>
                <c:pt idx="94">
                  <c:v>64.841663266888574</c:v>
                </c:pt>
                <c:pt idx="95">
                  <c:v>64.752655375963457</c:v>
                </c:pt>
                <c:pt idx="96">
                  <c:v>64.64392319893777</c:v>
                </c:pt>
                <c:pt idx="97">
                  <c:v>64.515499856685935</c:v>
                </c:pt>
                <c:pt idx="98">
                  <c:v>64.367424468202074</c:v>
                </c:pt>
                <c:pt idx="99">
                  <c:v>64.199742138683945</c:v>
                </c:pt>
                <c:pt idx="100">
                  <c:v>64.012503945793526</c:v>
                </c:pt>
                <c:pt idx="101">
                  <c:v>63.805766924098158</c:v>
                </c:pt>
                <c:pt idx="102">
                  <c:v>63.57959404769737</c:v>
                </c:pt>
                <c:pt idx="103">
                  <c:v>63.334054211040289</c:v>
                </c:pt>
                <c:pt idx="104">
                  <c:v>63.069222207939774</c:v>
                </c:pt>
                <c:pt idx="105">
                  <c:v>62.785178708789438</c:v>
                </c:pt>
                <c:pt idx="106">
                  <c:v>62.482010235990728</c:v>
                </c:pt>
                <c:pt idx="107">
                  <c:v>62.159809137597307</c:v>
                </c:pt>
                <c:pt idx="108">
                  <c:v>61.818673559184987</c:v>
                </c:pt>
                <c:pt idx="109">
                  <c:v>61.458707413955594</c:v>
                </c:pt>
                <c:pt idx="110">
                  <c:v>61.080020351084045</c:v>
                </c:pt>
                <c:pt idx="111">
                  <c:v>60.682727722318113</c:v>
                </c:pt>
                <c:pt idx="112">
                  <c:v>60.26695054684118</c:v>
                </c:pt>
                <c:pt idx="113">
                  <c:v>59.832815474408626</c:v>
                </c:pt>
                <c:pt idx="114">
                  <c:v>59.380454746769061</c:v>
                </c:pt>
                <c:pt idx="115">
                  <c:v>58.910006157382256</c:v>
                </c:pt>
                <c:pt idx="116">
                  <c:v>58.421613009445849</c:v>
                </c:pt>
                <c:pt idx="117">
                  <c:v>57.915424072243916</c:v>
                </c:pt>
                <c:pt idx="118">
                  <c:v>57.39159353583026</c:v>
                </c:pt>
                <c:pt idx="119">
                  <c:v>56.85028096406073</c:v>
                </c:pt>
                <c:pt idx="120">
                  <c:v>56.291651245988518</c:v>
                </c:pt>
                <c:pt idx="121">
                  <c:v>55.715874545637298</c:v>
                </c:pt>
                <c:pt idx="122">
                  <c:v>55.123126250167694</c:v>
                </c:pt>
                <c:pt idx="123">
                  <c:v>54.513586916452553</c:v>
                </c:pt>
                <c:pt idx="124">
                  <c:v>53.887442216077716</c:v>
                </c:pt>
                <c:pt idx="125">
                  <c:v>53.24488287878448</c:v>
                </c:pt>
                <c:pt idx="126">
                  <c:v>52.586104634371587</c:v>
                </c:pt>
                <c:pt idx="127">
                  <c:v>51.911308153074025</c:v>
                </c:pt>
                <c:pt idx="128">
                  <c:v>51.220698984436929</c:v>
                </c:pt>
                <c:pt idx="129">
                  <c:v>50.514487494703118</c:v>
                </c:pt>
                <c:pt idx="130">
                  <c:v>49.792888802733572</c:v>
                </c:pt>
                <c:pt idx="131">
                  <c:v>49.056122714480168</c:v>
                </c:pt>
                <c:pt idx="132">
                  <c:v>48.304413656030626</c:v>
                </c:pt>
                <c:pt idx="133">
                  <c:v>47.537990605246087</c:v>
                </c:pt>
                <c:pt idx="134">
                  <c:v>46.757087022012342</c:v>
                </c:pt>
                <c:pt idx="135">
                  <c:v>45.961940777125591</c:v>
                </c:pt>
                <c:pt idx="136">
                  <c:v>45.152794079834813</c:v>
                </c:pt>
                <c:pt idx="137">
                  <c:v>44.32989340406241</c:v>
                </c:pt>
                <c:pt idx="138">
                  <c:v>43.49348941332579</c:v>
                </c:pt>
                <c:pt idx="139">
                  <c:v>42.643836884382971</c:v>
                </c:pt>
                <c:pt idx="140">
                  <c:v>41.781194629625062</c:v>
                </c:pt>
                <c:pt idx="141">
                  <c:v>40.905825418239452</c:v>
                </c:pt>
                <c:pt idx="142">
                  <c:v>40.017995896167797</c:v>
                </c:pt>
                <c:pt idx="143">
                  <c:v>39.117976504883131</c:v>
                </c:pt>
                <c:pt idx="144">
                  <c:v>38.206041399010758</c:v>
                </c:pt>
                <c:pt idx="145">
                  <c:v>37.282468362818015</c:v>
                </c:pt>
                <c:pt idx="146">
                  <c:v>36.347538725598547</c:v>
                </c:pt>
                <c:pt idx="147">
                  <c:v>35.40153727597675</c:v>
                </c:pt>
                <c:pt idx="148">
                  <c:v>34.444752175158321</c:v>
                </c:pt>
                <c:pt idx="149">
                  <c:v>33.477474869153532</c:v>
                </c:pt>
                <c:pt idx="150">
                  <c:v>32.499999999999993</c:v>
                </c:pt>
                <c:pt idx="151">
                  <c:v>31.512625316011917</c:v>
                </c:pt>
                <c:pt idx="152">
                  <c:v>30.515651581082921</c:v>
                </c:pt>
                <c:pt idx="153">
                  <c:v>29.509382483070546</c:v>
                </c:pt>
                <c:pt idx="154">
                  <c:v>28.494124541290024</c:v>
                </c:pt>
                <c:pt idx="155">
                  <c:v>27.470187013145466</c:v>
                </c:pt>
                <c:pt idx="156">
                  <c:v>26.437881799927027</c:v>
                </c:pt>
                <c:pt idx="157">
                  <c:v>25.397523351802821</c:v>
                </c:pt>
                <c:pt idx="158">
                  <c:v>24.349428572034295</c:v>
                </c:pt>
                <c:pt idx="159">
                  <c:v>23.293916720444514</c:v>
                </c:pt>
                <c:pt idx="160">
                  <c:v>22.231309316168478</c:v>
                </c:pt>
                <c:pt idx="161">
                  <c:v>21.161930039715209</c:v>
                </c:pt>
                <c:pt idx="162">
                  <c:v>20.086104634371587</c:v>
                </c:pt>
                <c:pt idx="163">
                  <c:v>19.004160806977907</c:v>
                </c:pt>
                <c:pt idx="164">
                  <c:v>17.916428128104979</c:v>
                </c:pt>
                <c:pt idx="165">
                  <c:v>16.823237931663865</c:v>
                </c:pt>
                <c:pt idx="166">
                  <c:v>15.724923213978402</c:v>
                </c:pt>
                <c:pt idx="167">
                  <c:v>14.621818532351211</c:v>
                </c:pt>
                <c:pt idx="168">
                  <c:v>13.514259903154356</c:v>
                </c:pt>
                <c:pt idx="169">
                  <c:v>12.402584699475423</c:v>
                </c:pt>
                <c:pt idx="170">
                  <c:v>11.287131548350468</c:v>
                </c:pt>
                <c:pt idx="171">
                  <c:v>10.168240227615014</c:v>
                </c:pt>
                <c:pt idx="172">
                  <c:v>9.0462515624042741</c:v>
                </c:pt>
                <c:pt idx="173">
                  <c:v>7.9215073213345901</c:v>
                </c:pt>
                <c:pt idx="174">
                  <c:v>6.7943501123974928</c:v>
                </c:pt>
                <c:pt idx="175">
                  <c:v>5.6651232785978118</c:v>
                </c:pt>
                <c:pt idx="176">
                  <c:v>4.5341707933681592</c:v>
                </c:pt>
                <c:pt idx="177">
                  <c:v>3.4018371557913474</c:v>
                </c:pt>
                <c:pt idx="178">
                  <c:v>2.2684672856625454</c:v>
                </c:pt>
                <c:pt idx="179">
                  <c:v>1.1344064184234235</c:v>
                </c:pt>
                <c:pt idx="180">
                  <c:v>7.9634649569060301E-15</c:v>
                </c:pt>
                <c:pt idx="181">
                  <c:v>-1.1344064184234075</c:v>
                </c:pt>
                <c:pt idx="182">
                  <c:v>-2.2684672856625583</c:v>
                </c:pt>
                <c:pt idx="183">
                  <c:v>-3.4018371557913314</c:v>
                </c:pt>
                <c:pt idx="184">
                  <c:v>-4.5341707933681139</c:v>
                </c:pt>
                <c:pt idx="185">
                  <c:v>-5.6651232785977665</c:v>
                </c:pt>
                <c:pt idx="186">
                  <c:v>-6.7943501123974483</c:v>
                </c:pt>
                <c:pt idx="187">
                  <c:v>-7.9215073213346034</c:v>
                </c:pt>
                <c:pt idx="188">
                  <c:v>-9.0462515624042581</c:v>
                </c:pt>
                <c:pt idx="189">
                  <c:v>-10.168240227614998</c:v>
                </c:pt>
                <c:pt idx="190">
                  <c:v>-11.28713154835048</c:v>
                </c:pt>
                <c:pt idx="191">
                  <c:v>-12.402584699475407</c:v>
                </c:pt>
                <c:pt idx="192">
                  <c:v>-13.51425990315434</c:v>
                </c:pt>
                <c:pt idx="193">
                  <c:v>-14.621818532351224</c:v>
                </c:pt>
                <c:pt idx="194">
                  <c:v>-15.724923213978387</c:v>
                </c:pt>
                <c:pt idx="195">
                  <c:v>-16.823237931663822</c:v>
                </c:pt>
                <c:pt idx="196">
                  <c:v>-17.916428128104936</c:v>
                </c:pt>
                <c:pt idx="197">
                  <c:v>-19.004160806977865</c:v>
                </c:pt>
                <c:pt idx="198">
                  <c:v>-20.086104634371601</c:v>
                </c:pt>
                <c:pt idx="199">
                  <c:v>-21.161930039715187</c:v>
                </c:pt>
                <c:pt idx="200">
                  <c:v>-22.231309316168463</c:v>
                </c:pt>
                <c:pt idx="201">
                  <c:v>-23.293916720444528</c:v>
                </c:pt>
                <c:pt idx="202">
                  <c:v>-24.349428572034281</c:v>
                </c:pt>
                <c:pt idx="203">
                  <c:v>-25.397523351802782</c:v>
                </c:pt>
                <c:pt idx="204">
                  <c:v>-26.437881799926988</c:v>
                </c:pt>
                <c:pt idx="205">
                  <c:v>-27.470187013145452</c:v>
                </c:pt>
                <c:pt idx="206">
                  <c:v>-28.494124541290009</c:v>
                </c:pt>
                <c:pt idx="207">
                  <c:v>-29.509382483070507</c:v>
                </c:pt>
                <c:pt idx="208">
                  <c:v>-30.515651581082906</c:v>
                </c:pt>
                <c:pt idx="209">
                  <c:v>-31.512625316011903</c:v>
                </c:pt>
                <c:pt idx="210">
                  <c:v>-32.500000000000007</c:v>
                </c:pt>
                <c:pt idx="211">
                  <c:v>-33.477474869153518</c:v>
                </c:pt>
                <c:pt idx="212">
                  <c:v>-34.444752175158314</c:v>
                </c:pt>
                <c:pt idx="213">
                  <c:v>-35.401537275976757</c:v>
                </c:pt>
                <c:pt idx="214">
                  <c:v>-36.347538725598532</c:v>
                </c:pt>
                <c:pt idx="215">
                  <c:v>-37.28246836281798</c:v>
                </c:pt>
                <c:pt idx="216">
                  <c:v>-38.206041399010743</c:v>
                </c:pt>
                <c:pt idx="217">
                  <c:v>-39.117976504883124</c:v>
                </c:pt>
                <c:pt idx="218">
                  <c:v>-40.017995896167761</c:v>
                </c:pt>
                <c:pt idx="219">
                  <c:v>-40.905825418239445</c:v>
                </c:pt>
                <c:pt idx="220">
                  <c:v>-41.781194629625048</c:v>
                </c:pt>
                <c:pt idx="221">
                  <c:v>-42.643836884382978</c:v>
                </c:pt>
                <c:pt idx="222">
                  <c:v>-43.493489413325783</c:v>
                </c:pt>
                <c:pt idx="223">
                  <c:v>-44.329893404062396</c:v>
                </c:pt>
                <c:pt idx="224">
                  <c:v>-45.152794079834827</c:v>
                </c:pt>
                <c:pt idx="225">
                  <c:v>-45.961940777125584</c:v>
                </c:pt>
                <c:pt idx="226">
                  <c:v>-46.757087022012307</c:v>
                </c:pt>
                <c:pt idx="227">
                  <c:v>-47.537990605246058</c:v>
                </c:pt>
                <c:pt idx="228">
                  <c:v>-48.304413656030611</c:v>
                </c:pt>
                <c:pt idx="229">
                  <c:v>-49.056122714480161</c:v>
                </c:pt>
                <c:pt idx="230">
                  <c:v>-49.792888802733565</c:v>
                </c:pt>
                <c:pt idx="231">
                  <c:v>-50.514487494703125</c:v>
                </c:pt>
                <c:pt idx="232">
                  <c:v>-51.220698984436936</c:v>
                </c:pt>
                <c:pt idx="233">
                  <c:v>-51.911308153074032</c:v>
                </c:pt>
                <c:pt idx="234">
                  <c:v>-52.58610463437158</c:v>
                </c:pt>
                <c:pt idx="235">
                  <c:v>-53.244882878784452</c:v>
                </c:pt>
                <c:pt idx="236">
                  <c:v>-53.887442216077694</c:v>
                </c:pt>
                <c:pt idx="237">
                  <c:v>-54.51358691645256</c:v>
                </c:pt>
                <c:pt idx="238">
                  <c:v>-55.123126250167687</c:v>
                </c:pt>
                <c:pt idx="239">
                  <c:v>-55.715874545637284</c:v>
                </c:pt>
                <c:pt idx="240">
                  <c:v>-56.291651245988497</c:v>
                </c:pt>
                <c:pt idx="241">
                  <c:v>-56.850280964060737</c:v>
                </c:pt>
                <c:pt idx="242">
                  <c:v>-57.391593535830253</c:v>
                </c:pt>
                <c:pt idx="243">
                  <c:v>-57.915424072243908</c:v>
                </c:pt>
                <c:pt idx="244">
                  <c:v>-58.421613009445842</c:v>
                </c:pt>
                <c:pt idx="245">
                  <c:v>-58.910006157382234</c:v>
                </c:pt>
                <c:pt idx="246">
                  <c:v>-59.380454746769061</c:v>
                </c:pt>
                <c:pt idx="247">
                  <c:v>-59.832815474408619</c:v>
                </c:pt>
                <c:pt idx="248">
                  <c:v>-60.266950546841173</c:v>
                </c:pt>
                <c:pt idx="249">
                  <c:v>-60.682727722318106</c:v>
                </c:pt>
                <c:pt idx="250">
                  <c:v>-61.08002035108403</c:v>
                </c:pt>
                <c:pt idx="251">
                  <c:v>-61.458707413955594</c:v>
                </c:pt>
                <c:pt idx="252">
                  <c:v>-61.81867355918498</c:v>
                </c:pt>
                <c:pt idx="253">
                  <c:v>-62.159809137597293</c:v>
                </c:pt>
                <c:pt idx="254">
                  <c:v>-62.482010235990735</c:v>
                </c:pt>
                <c:pt idx="255">
                  <c:v>-62.785178708789438</c:v>
                </c:pt>
                <c:pt idx="256">
                  <c:v>-63.069222207939774</c:v>
                </c:pt>
                <c:pt idx="257">
                  <c:v>-63.334054211040282</c:v>
                </c:pt>
                <c:pt idx="258">
                  <c:v>-63.579594047697363</c:v>
                </c:pt>
                <c:pt idx="259">
                  <c:v>-63.805766924098151</c:v>
                </c:pt>
                <c:pt idx="260">
                  <c:v>-64.012503945793526</c:v>
                </c:pt>
                <c:pt idx="261">
                  <c:v>-64.199742138683945</c:v>
                </c:pt>
                <c:pt idx="262">
                  <c:v>-64.367424468202074</c:v>
                </c:pt>
                <c:pt idx="263">
                  <c:v>-64.515499856685935</c:v>
                </c:pt>
                <c:pt idx="264">
                  <c:v>-64.64392319893777</c:v>
                </c:pt>
                <c:pt idx="265">
                  <c:v>-64.752655375963457</c:v>
                </c:pt>
                <c:pt idx="266">
                  <c:v>-64.841663266888574</c:v>
                </c:pt>
                <c:pt idx="267">
                  <c:v>-64.910919759047303</c:v>
                </c:pt>
                <c:pt idx="268">
                  <c:v>-64.96040375624122</c:v>
                </c:pt>
                <c:pt idx="269">
                  <c:v>-64.990100185165431</c:v>
                </c:pt>
                <c:pt idx="270">
                  <c:v>-65</c:v>
                </c:pt>
                <c:pt idx="271">
                  <c:v>-64.990100185165431</c:v>
                </c:pt>
                <c:pt idx="272">
                  <c:v>-64.96040375624122</c:v>
                </c:pt>
                <c:pt idx="273">
                  <c:v>-64.910919759047303</c:v>
                </c:pt>
                <c:pt idx="274">
                  <c:v>-64.841663266888574</c:v>
                </c:pt>
                <c:pt idx="275">
                  <c:v>-64.752655375963457</c:v>
                </c:pt>
                <c:pt idx="276">
                  <c:v>-64.64392319893777</c:v>
                </c:pt>
                <c:pt idx="277">
                  <c:v>-64.515499856685935</c:v>
                </c:pt>
                <c:pt idx="278">
                  <c:v>-64.367424468202074</c:v>
                </c:pt>
                <c:pt idx="279">
                  <c:v>-64.199742138683959</c:v>
                </c:pt>
                <c:pt idx="280">
                  <c:v>-64.012503945793526</c:v>
                </c:pt>
                <c:pt idx="281">
                  <c:v>-63.805766924098165</c:v>
                </c:pt>
                <c:pt idx="282">
                  <c:v>-63.579594047697377</c:v>
                </c:pt>
                <c:pt idx="283">
                  <c:v>-63.334054211040289</c:v>
                </c:pt>
                <c:pt idx="284">
                  <c:v>-63.069222207939781</c:v>
                </c:pt>
                <c:pt idx="285">
                  <c:v>-62.785178708789431</c:v>
                </c:pt>
                <c:pt idx="286">
                  <c:v>-62.482010235990721</c:v>
                </c:pt>
                <c:pt idx="287">
                  <c:v>-62.1598091375973</c:v>
                </c:pt>
                <c:pt idx="288">
                  <c:v>-61.818673559184987</c:v>
                </c:pt>
                <c:pt idx="289">
                  <c:v>-61.458707413955601</c:v>
                </c:pt>
                <c:pt idx="290">
                  <c:v>-61.080020351084052</c:v>
                </c:pt>
                <c:pt idx="291">
                  <c:v>-60.682727722318134</c:v>
                </c:pt>
                <c:pt idx="292">
                  <c:v>-60.26695054684118</c:v>
                </c:pt>
                <c:pt idx="293">
                  <c:v>-59.832815474408633</c:v>
                </c:pt>
                <c:pt idx="294">
                  <c:v>-59.380454746769047</c:v>
                </c:pt>
                <c:pt idx="295">
                  <c:v>-58.910006157382249</c:v>
                </c:pt>
                <c:pt idx="296">
                  <c:v>-58.421613009445856</c:v>
                </c:pt>
                <c:pt idx="297">
                  <c:v>-57.915424072243916</c:v>
                </c:pt>
                <c:pt idx="298">
                  <c:v>-57.39159353583026</c:v>
                </c:pt>
                <c:pt idx="299">
                  <c:v>-56.850280964060744</c:v>
                </c:pt>
                <c:pt idx="300">
                  <c:v>-56.291651245988511</c:v>
                </c:pt>
                <c:pt idx="301">
                  <c:v>-55.715874545637298</c:v>
                </c:pt>
                <c:pt idx="302">
                  <c:v>-55.123126250167701</c:v>
                </c:pt>
                <c:pt idx="303">
                  <c:v>-54.513586916452574</c:v>
                </c:pt>
                <c:pt idx="304">
                  <c:v>-53.887442216077737</c:v>
                </c:pt>
                <c:pt idx="305">
                  <c:v>-53.244882878784466</c:v>
                </c:pt>
                <c:pt idx="306">
                  <c:v>-52.586104634371594</c:v>
                </c:pt>
                <c:pt idx="307">
                  <c:v>-51.911308153074046</c:v>
                </c:pt>
                <c:pt idx="308">
                  <c:v>-51.220698984436915</c:v>
                </c:pt>
                <c:pt idx="309">
                  <c:v>-50.514487494703104</c:v>
                </c:pt>
                <c:pt idx="310">
                  <c:v>-49.792888802733579</c:v>
                </c:pt>
                <c:pt idx="311">
                  <c:v>-49.056122714480196</c:v>
                </c:pt>
                <c:pt idx="312">
                  <c:v>-48.304413656030647</c:v>
                </c:pt>
                <c:pt idx="313">
                  <c:v>-47.537990605246115</c:v>
                </c:pt>
                <c:pt idx="314">
                  <c:v>-46.757087022012364</c:v>
                </c:pt>
                <c:pt idx="315">
                  <c:v>-45.961940777125598</c:v>
                </c:pt>
                <c:pt idx="316">
                  <c:v>-45.152794079834841</c:v>
                </c:pt>
                <c:pt idx="317">
                  <c:v>-44.329893404062389</c:v>
                </c:pt>
                <c:pt idx="318">
                  <c:v>-43.493489413325776</c:v>
                </c:pt>
                <c:pt idx="319">
                  <c:v>-42.643836884382978</c:v>
                </c:pt>
                <c:pt idx="320">
                  <c:v>-41.78119462962507</c:v>
                </c:pt>
                <c:pt idx="321">
                  <c:v>-40.905825418239459</c:v>
                </c:pt>
                <c:pt idx="322">
                  <c:v>-40.017995896167825</c:v>
                </c:pt>
                <c:pt idx="323">
                  <c:v>-39.117976504883138</c:v>
                </c:pt>
                <c:pt idx="324">
                  <c:v>-38.206041399010772</c:v>
                </c:pt>
                <c:pt idx="325">
                  <c:v>-37.282468362818022</c:v>
                </c:pt>
                <c:pt idx="326">
                  <c:v>-36.347538725598575</c:v>
                </c:pt>
                <c:pt idx="327">
                  <c:v>-35.40153727597675</c:v>
                </c:pt>
                <c:pt idx="328">
                  <c:v>-34.444752175158378</c:v>
                </c:pt>
                <c:pt idx="329">
                  <c:v>-33.477474869153539</c:v>
                </c:pt>
                <c:pt idx="330">
                  <c:v>-32.500000000000028</c:v>
                </c:pt>
                <c:pt idx="331">
                  <c:v>-31.512625316011899</c:v>
                </c:pt>
                <c:pt idx="332">
                  <c:v>-30.515651581082903</c:v>
                </c:pt>
                <c:pt idx="333">
                  <c:v>-29.509382483070553</c:v>
                </c:pt>
                <c:pt idx="334">
                  <c:v>-28.494124541290006</c:v>
                </c:pt>
                <c:pt idx="335">
                  <c:v>-27.470187013145498</c:v>
                </c:pt>
                <c:pt idx="336">
                  <c:v>-26.437881799927009</c:v>
                </c:pt>
                <c:pt idx="337">
                  <c:v>-25.397523351802857</c:v>
                </c:pt>
                <c:pt idx="338">
                  <c:v>-24.349428572034302</c:v>
                </c:pt>
                <c:pt idx="339">
                  <c:v>-23.29391672044455</c:v>
                </c:pt>
                <c:pt idx="340">
                  <c:v>-22.23130931616846</c:v>
                </c:pt>
                <c:pt idx="341">
                  <c:v>-21.161930039715241</c:v>
                </c:pt>
                <c:pt idx="342">
                  <c:v>-20.086104634371594</c:v>
                </c:pt>
                <c:pt idx="343">
                  <c:v>-19.004160806977858</c:v>
                </c:pt>
                <c:pt idx="344">
                  <c:v>-17.916428128104986</c:v>
                </c:pt>
                <c:pt idx="345">
                  <c:v>-16.823237931663844</c:v>
                </c:pt>
                <c:pt idx="346">
                  <c:v>-15.724923213978412</c:v>
                </c:pt>
                <c:pt idx="347">
                  <c:v>-14.621818532351247</c:v>
                </c:pt>
                <c:pt idx="348">
                  <c:v>-13.514259903154391</c:v>
                </c:pt>
                <c:pt idx="349">
                  <c:v>-12.402584699475403</c:v>
                </c:pt>
                <c:pt idx="350">
                  <c:v>-11.287131548350533</c:v>
                </c:pt>
                <c:pt idx="351">
                  <c:v>-10.168240227615023</c:v>
                </c:pt>
                <c:pt idx="352">
                  <c:v>-9.046251562404283</c:v>
                </c:pt>
                <c:pt idx="353">
                  <c:v>-7.9215073213346274</c:v>
                </c:pt>
                <c:pt idx="354">
                  <c:v>-6.7943501123974723</c:v>
                </c:pt>
                <c:pt idx="355">
                  <c:v>-5.6651232785977905</c:v>
                </c:pt>
                <c:pt idx="356">
                  <c:v>-4.5341707933681095</c:v>
                </c:pt>
                <c:pt idx="357">
                  <c:v>-3.4018371557913838</c:v>
                </c:pt>
                <c:pt idx="358">
                  <c:v>-2.2684672856625534</c:v>
                </c:pt>
                <c:pt idx="359">
                  <c:v>-1.1344064184234892</c:v>
                </c:pt>
                <c:pt idx="360">
                  <c:v>-1.592692991381206E-14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5-4677-AC9D-28DE0773B65B}"/>
            </c:ext>
          </c:extLst>
        </c:ser>
        <c:ser>
          <c:idx val="1"/>
          <c:order val="1"/>
          <c:tx>
            <c:v>CZ opt.</c:v>
          </c:tx>
          <c:spPr>
            <a:ln w="25400">
              <a:solidFill>
                <a:srgbClr val="FFFF00"/>
              </a:solidFill>
            </a:ln>
          </c:spPr>
          <c:marker>
            <c:symbol val="square"/>
            <c:size val="2"/>
            <c:spPr>
              <a:ln>
                <a:solidFill>
                  <a:srgbClr val="FFFF00"/>
                </a:solidFill>
              </a:ln>
            </c:spPr>
          </c:marker>
          <c:xVal>
            <c:numRef>
              <c:f>'θ ϵ (0,90)'!$BE$25:$BE$385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(0,90)'!$BF$25:$BF$385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5-4677-AC9D-28DE0773B65B}"/>
            </c:ext>
          </c:extLst>
        </c:ser>
        <c:ser>
          <c:idx val="2"/>
          <c:order val="2"/>
          <c:tx>
            <c:v>Ray (CZ centering)</c:v>
          </c:tx>
          <c:spPr>
            <a:ln w="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triangle"/>
            <c:size val="2"/>
            <c:spPr>
              <a:ln>
                <a:solidFill>
                  <a:schemeClr val="accent6">
                    <a:lumMod val="75000"/>
                    <a:alpha val="12000"/>
                  </a:schemeClr>
                </a:solidFill>
              </a:ln>
            </c:spPr>
          </c:marker>
          <c:dPt>
            <c:idx val="14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accent6">
                      <a:lumMod val="7500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4E55-4677-AC9D-28DE0773B65B}"/>
              </c:ext>
            </c:extLst>
          </c:dPt>
          <c:dPt>
            <c:idx val="62"/>
            <c:marker>
              <c:spPr>
                <a:ln w="12700">
                  <a:solidFill>
                    <a:schemeClr val="accent6">
                      <a:lumMod val="75000"/>
                      <a:alpha val="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E55-4677-AC9D-28DE0773B65B}"/>
              </c:ext>
            </c:extLst>
          </c:dPt>
          <c:trendline>
            <c:spPr>
              <a:ln w="12700">
                <a:solidFill>
                  <a:schemeClr val="accent6">
                    <a:lumMod val="75000"/>
                  </a:schemeClr>
                </a:solidFill>
                <a:prstDash val="sysDash"/>
              </a:ln>
            </c:spPr>
            <c:trendlineType val="linear"/>
            <c:forward val="250"/>
            <c:dispRSqr val="0"/>
            <c:dispEq val="0"/>
          </c:trendline>
          <c:xVal>
            <c:numRef>
              <c:f>'θ ϵ (0,90)'!$V$11:$V$171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'θ ϵ (0,90)'!$U$11:$U$171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-8.7488663525923993E-2</c:v>
                </c:pt>
                <c:pt idx="2">
                  <c:v>-0.17497732705184799</c:v>
                </c:pt>
                <c:pt idx="3">
                  <c:v>-0.26246599057777198</c:v>
                </c:pt>
                <c:pt idx="4">
                  <c:v>-0.34995465410369597</c:v>
                </c:pt>
                <c:pt idx="5">
                  <c:v>-0.43744331762961997</c:v>
                </c:pt>
                <c:pt idx="6">
                  <c:v>-0.52493198115554396</c:v>
                </c:pt>
                <c:pt idx="7">
                  <c:v>-0.61242064468146795</c:v>
                </c:pt>
                <c:pt idx="8">
                  <c:v>-0.69990930820739194</c:v>
                </c:pt>
                <c:pt idx="9">
                  <c:v>-0.78739797173331594</c:v>
                </c:pt>
                <c:pt idx="10">
                  <c:v>-0.87488663525923993</c:v>
                </c:pt>
                <c:pt idx="11">
                  <c:v>-0.96237529878516392</c:v>
                </c:pt>
                <c:pt idx="12">
                  <c:v>-1.0498639623110879</c:v>
                </c:pt>
                <c:pt idx="13">
                  <c:v>-1.1373526258370119</c:v>
                </c:pt>
                <c:pt idx="14">
                  <c:v>-1.2248412893629359</c:v>
                </c:pt>
                <c:pt idx="15">
                  <c:v>-1.3123299528888599</c:v>
                </c:pt>
                <c:pt idx="16">
                  <c:v>-1.3998186164147839</c:v>
                </c:pt>
                <c:pt idx="17">
                  <c:v>-1.4873072799407079</c:v>
                </c:pt>
                <c:pt idx="18">
                  <c:v>-1.5747959434666319</c:v>
                </c:pt>
                <c:pt idx="19">
                  <c:v>-1.6622846069925559</c:v>
                </c:pt>
                <c:pt idx="20">
                  <c:v>-1.7497732705184799</c:v>
                </c:pt>
                <c:pt idx="21">
                  <c:v>-1.8372619340444039</c:v>
                </c:pt>
                <c:pt idx="22">
                  <c:v>-1.9247505975703278</c:v>
                </c:pt>
                <c:pt idx="23">
                  <c:v>-2.0122392610962518</c:v>
                </c:pt>
                <c:pt idx="24">
                  <c:v>-2.0997279246221758</c:v>
                </c:pt>
                <c:pt idx="25">
                  <c:v>-2.1872165881480998</c:v>
                </c:pt>
                <c:pt idx="26">
                  <c:v>-2.2747052516740238</c:v>
                </c:pt>
                <c:pt idx="27">
                  <c:v>-2.3621939151999478</c:v>
                </c:pt>
                <c:pt idx="28">
                  <c:v>-2.4496825787258718</c:v>
                </c:pt>
                <c:pt idx="29">
                  <c:v>-2.5371712422517958</c:v>
                </c:pt>
                <c:pt idx="30">
                  <c:v>-2.6246599057777198</c:v>
                </c:pt>
                <c:pt idx="31">
                  <c:v>-2.7121485693036438</c:v>
                </c:pt>
                <c:pt idx="32">
                  <c:v>-2.7996372328295678</c:v>
                </c:pt>
                <c:pt idx="33">
                  <c:v>-2.8871258963554918</c:v>
                </c:pt>
                <c:pt idx="34">
                  <c:v>-2.9746145598814158</c:v>
                </c:pt>
                <c:pt idx="35">
                  <c:v>-3.0621032234073398</c:v>
                </c:pt>
                <c:pt idx="36">
                  <c:v>-3.1495918869332638</c:v>
                </c:pt>
                <c:pt idx="37">
                  <c:v>-3.2370805504591877</c:v>
                </c:pt>
                <c:pt idx="38">
                  <c:v>-3.3245692139851117</c:v>
                </c:pt>
                <c:pt idx="39">
                  <c:v>-3.4120578775110357</c:v>
                </c:pt>
                <c:pt idx="40">
                  <c:v>-3.4995465410369597</c:v>
                </c:pt>
                <c:pt idx="41">
                  <c:v>-3.5870352045628837</c:v>
                </c:pt>
                <c:pt idx="42">
                  <c:v>-3.6745238680888077</c:v>
                </c:pt>
                <c:pt idx="43">
                  <c:v>-3.7620125316147317</c:v>
                </c:pt>
                <c:pt idx="44">
                  <c:v>-3.8495011951406557</c:v>
                </c:pt>
                <c:pt idx="45">
                  <c:v>-3.9369898586665797</c:v>
                </c:pt>
                <c:pt idx="46">
                  <c:v>-4.0244785221925037</c:v>
                </c:pt>
                <c:pt idx="47">
                  <c:v>-4.1119671857184272</c:v>
                </c:pt>
                <c:pt idx="48">
                  <c:v>-4.1994558492443517</c:v>
                </c:pt>
                <c:pt idx="49">
                  <c:v>-4.2869445127702761</c:v>
                </c:pt>
                <c:pt idx="50">
                  <c:v>-4.3744331762961997</c:v>
                </c:pt>
                <c:pt idx="51">
                  <c:v>-4.4619218398221232</c:v>
                </c:pt>
                <c:pt idx="52">
                  <c:v>-4.5494105033480476</c:v>
                </c:pt>
                <c:pt idx="53">
                  <c:v>-4.6368991668739721</c:v>
                </c:pt>
                <c:pt idx="54">
                  <c:v>-4.7243878303998956</c:v>
                </c:pt>
                <c:pt idx="55">
                  <c:v>-4.8118764939258192</c:v>
                </c:pt>
                <c:pt idx="56">
                  <c:v>-4.8993651574517436</c:v>
                </c:pt>
                <c:pt idx="57">
                  <c:v>-4.9868538209776681</c:v>
                </c:pt>
                <c:pt idx="58">
                  <c:v>-5.0743424845035916</c:v>
                </c:pt>
                <c:pt idx="59">
                  <c:v>-5.1618311480295151</c:v>
                </c:pt>
                <c:pt idx="60">
                  <c:v>-5.2493198115554396</c:v>
                </c:pt>
                <c:pt idx="61">
                  <c:v>-5.336808475081364</c:v>
                </c:pt>
                <c:pt idx="62">
                  <c:v>-5.4242971386072876</c:v>
                </c:pt>
                <c:pt idx="63">
                  <c:v>-5.5117858021332111</c:v>
                </c:pt>
                <c:pt idx="64">
                  <c:v>-5.5992744656591356</c:v>
                </c:pt>
                <c:pt idx="65">
                  <c:v>-5.68676312918506</c:v>
                </c:pt>
                <c:pt idx="66">
                  <c:v>-5.7742517927109835</c:v>
                </c:pt>
                <c:pt idx="67">
                  <c:v>-5.8617404562369071</c:v>
                </c:pt>
                <c:pt idx="68">
                  <c:v>-5.9492291197628315</c:v>
                </c:pt>
                <c:pt idx="69">
                  <c:v>-6.036717783288756</c:v>
                </c:pt>
                <c:pt idx="70">
                  <c:v>-6.1242064468146795</c:v>
                </c:pt>
                <c:pt idx="71">
                  <c:v>-6.2116951103406031</c:v>
                </c:pt>
                <c:pt idx="72">
                  <c:v>-6.2991837738665275</c:v>
                </c:pt>
                <c:pt idx="73">
                  <c:v>-6.3866724373924519</c:v>
                </c:pt>
                <c:pt idx="74">
                  <c:v>-6.4741611009183755</c:v>
                </c:pt>
                <c:pt idx="75">
                  <c:v>-6.561649764444299</c:v>
                </c:pt>
                <c:pt idx="76">
                  <c:v>-6.6491384279702235</c:v>
                </c:pt>
                <c:pt idx="77">
                  <c:v>-6.7366270914961479</c:v>
                </c:pt>
                <c:pt idx="78">
                  <c:v>-6.8241157550220715</c:v>
                </c:pt>
                <c:pt idx="79">
                  <c:v>-6.911604418547995</c:v>
                </c:pt>
                <c:pt idx="80">
                  <c:v>-6.9990930820739194</c:v>
                </c:pt>
                <c:pt idx="81">
                  <c:v>-7.0865817455998439</c:v>
                </c:pt>
                <c:pt idx="82">
                  <c:v>-7.1740704091257674</c:v>
                </c:pt>
                <c:pt idx="83">
                  <c:v>-7.261559072651691</c:v>
                </c:pt>
                <c:pt idx="84">
                  <c:v>-7.3490477361776154</c:v>
                </c:pt>
                <c:pt idx="85">
                  <c:v>-7.4365363997035399</c:v>
                </c:pt>
                <c:pt idx="86">
                  <c:v>-7.5240250632294634</c:v>
                </c:pt>
                <c:pt idx="87">
                  <c:v>-7.611513726755387</c:v>
                </c:pt>
                <c:pt idx="88">
                  <c:v>-7.6990023902813114</c:v>
                </c:pt>
                <c:pt idx="89">
                  <c:v>-7.7864910538072358</c:v>
                </c:pt>
                <c:pt idx="90">
                  <c:v>-7.8739797173331594</c:v>
                </c:pt>
                <c:pt idx="91">
                  <c:v>-7.9614683808590829</c:v>
                </c:pt>
                <c:pt idx="92">
                  <c:v>-8.0489570443850074</c:v>
                </c:pt>
                <c:pt idx="93">
                  <c:v>-8.1364457079109318</c:v>
                </c:pt>
                <c:pt idx="94">
                  <c:v>-8.2239343714368545</c:v>
                </c:pt>
                <c:pt idx="95">
                  <c:v>-8.3114230349627789</c:v>
                </c:pt>
                <c:pt idx="96">
                  <c:v>-8.3989116984887033</c:v>
                </c:pt>
                <c:pt idx="97">
                  <c:v>-8.4864003620146278</c:v>
                </c:pt>
                <c:pt idx="98">
                  <c:v>-8.5738890255405522</c:v>
                </c:pt>
                <c:pt idx="99">
                  <c:v>-8.6613776890664749</c:v>
                </c:pt>
                <c:pt idx="100">
                  <c:v>-8.7488663525923993</c:v>
                </c:pt>
                <c:pt idx="101">
                  <c:v>-8.8363550161183237</c:v>
                </c:pt>
                <c:pt idx="102">
                  <c:v>-8.9238436796442464</c:v>
                </c:pt>
                <c:pt idx="103">
                  <c:v>-9.0113323431701708</c:v>
                </c:pt>
                <c:pt idx="104">
                  <c:v>-9.0988210066960953</c:v>
                </c:pt>
                <c:pt idx="105">
                  <c:v>-9.1863096702220197</c:v>
                </c:pt>
                <c:pt idx="106">
                  <c:v>-9.2737983337479442</c:v>
                </c:pt>
                <c:pt idx="107">
                  <c:v>-9.3612869972738668</c:v>
                </c:pt>
                <c:pt idx="108">
                  <c:v>-9.4487756607997913</c:v>
                </c:pt>
                <c:pt idx="109">
                  <c:v>-9.5362643243257157</c:v>
                </c:pt>
                <c:pt idx="110">
                  <c:v>-9.6237529878516384</c:v>
                </c:pt>
                <c:pt idx="111">
                  <c:v>-9.7112416513775628</c:v>
                </c:pt>
                <c:pt idx="112">
                  <c:v>-9.7987303149034872</c:v>
                </c:pt>
                <c:pt idx="113">
                  <c:v>-9.8862189784294117</c:v>
                </c:pt>
                <c:pt idx="114">
                  <c:v>-9.9737076419553361</c:v>
                </c:pt>
                <c:pt idx="115">
                  <c:v>-10.061196305481259</c:v>
                </c:pt>
                <c:pt idx="116">
                  <c:v>-10.148684969007183</c:v>
                </c:pt>
                <c:pt idx="117">
                  <c:v>-10.236173632533108</c:v>
                </c:pt>
                <c:pt idx="118">
                  <c:v>-10.32366229605903</c:v>
                </c:pt>
                <c:pt idx="119">
                  <c:v>-10.411150959584955</c:v>
                </c:pt>
                <c:pt idx="120">
                  <c:v>-10.498639623110879</c:v>
                </c:pt>
                <c:pt idx="121">
                  <c:v>-10.586128286636804</c:v>
                </c:pt>
                <c:pt idx="122">
                  <c:v>-10.673616950162728</c:v>
                </c:pt>
                <c:pt idx="123">
                  <c:v>-10.761105613688651</c:v>
                </c:pt>
                <c:pt idx="124">
                  <c:v>-10.848594277214575</c:v>
                </c:pt>
                <c:pt idx="125">
                  <c:v>-10.9360829407405</c:v>
                </c:pt>
                <c:pt idx="126">
                  <c:v>-11.023571604266422</c:v>
                </c:pt>
                <c:pt idx="127">
                  <c:v>-11.111060267792347</c:v>
                </c:pt>
                <c:pt idx="128">
                  <c:v>-11.198548931318271</c:v>
                </c:pt>
                <c:pt idx="129">
                  <c:v>-11.286037594844196</c:v>
                </c:pt>
                <c:pt idx="130">
                  <c:v>-11.37352625837012</c:v>
                </c:pt>
                <c:pt idx="131">
                  <c:v>-11.461014921896043</c:v>
                </c:pt>
                <c:pt idx="132">
                  <c:v>-11.548503585421967</c:v>
                </c:pt>
                <c:pt idx="133">
                  <c:v>-11.635992248947892</c:v>
                </c:pt>
                <c:pt idx="134">
                  <c:v>-11.723480912473814</c:v>
                </c:pt>
                <c:pt idx="135">
                  <c:v>-11.810969575999739</c:v>
                </c:pt>
                <c:pt idx="136">
                  <c:v>-11.898458239525663</c:v>
                </c:pt>
                <c:pt idx="137">
                  <c:v>-11.985946903051587</c:v>
                </c:pt>
                <c:pt idx="138">
                  <c:v>-12.073435566577512</c:v>
                </c:pt>
                <c:pt idx="139">
                  <c:v>-12.160924230103435</c:v>
                </c:pt>
                <c:pt idx="140">
                  <c:v>-12.248412893629359</c:v>
                </c:pt>
                <c:pt idx="141">
                  <c:v>-12.335901557155283</c:v>
                </c:pt>
                <c:pt idx="142">
                  <c:v>-12.423390220681206</c:v>
                </c:pt>
                <c:pt idx="143">
                  <c:v>-12.510878884207131</c:v>
                </c:pt>
                <c:pt idx="144">
                  <c:v>-12.598367547733055</c:v>
                </c:pt>
                <c:pt idx="145">
                  <c:v>-12.685856211258979</c:v>
                </c:pt>
                <c:pt idx="146">
                  <c:v>-12.773344874784904</c:v>
                </c:pt>
                <c:pt idx="147">
                  <c:v>-12.860833538310827</c:v>
                </c:pt>
                <c:pt idx="148">
                  <c:v>-12.948322201836751</c:v>
                </c:pt>
                <c:pt idx="149">
                  <c:v>-13.035810865362675</c:v>
                </c:pt>
                <c:pt idx="150">
                  <c:v>-13.123299528888598</c:v>
                </c:pt>
                <c:pt idx="151">
                  <c:v>-13.210788192414523</c:v>
                </c:pt>
                <c:pt idx="152">
                  <c:v>-13.298276855940447</c:v>
                </c:pt>
                <c:pt idx="153">
                  <c:v>-13.385765519466371</c:v>
                </c:pt>
                <c:pt idx="154">
                  <c:v>-13.473254182992296</c:v>
                </c:pt>
                <c:pt idx="155">
                  <c:v>-13.560742846518218</c:v>
                </c:pt>
                <c:pt idx="156">
                  <c:v>-13.648231510044143</c:v>
                </c:pt>
                <c:pt idx="157">
                  <c:v>-13.735720173570067</c:v>
                </c:pt>
                <c:pt idx="158">
                  <c:v>-13.82320883709599</c:v>
                </c:pt>
                <c:pt idx="159">
                  <c:v>-13.910697500621914</c:v>
                </c:pt>
                <c:pt idx="160">
                  <c:v>-13.998186164147839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55-4677-AC9D-28DE0773B65B}"/>
            </c:ext>
          </c:extLst>
        </c:ser>
        <c:ser>
          <c:idx val="3"/>
          <c:order val="3"/>
          <c:tx>
            <c:v>Ray (CZopt flow lines projection intersect.)</c:v>
          </c:tx>
          <c:spPr>
            <a:ln w="12700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</c:spPr>
          <c:marker>
            <c:symbol val="dot"/>
            <c:size val="2"/>
            <c:spPr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</c:spPr>
          </c:marker>
          <c:xVal>
            <c:numRef>
              <c:f>'θ ϵ (0,90)'!$BT$76:$BT$376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xVal>
          <c:yVal>
            <c:numRef>
              <c:f>'θ ϵ (0,90)'!$BS$76:$BS$376</c:f>
              <c:numCache>
                <c:formatCode>General</c:formatCode>
                <c:ptCount val="301"/>
                <c:pt idx="0">
                  <c:v>1714.5078454142022</c:v>
                </c:pt>
                <c:pt idx="1">
                  <c:v>1703.077793111441</c:v>
                </c:pt>
                <c:pt idx="2">
                  <c:v>1691.6477408086796</c:v>
                </c:pt>
                <c:pt idx="3">
                  <c:v>1680.2176885059182</c:v>
                </c:pt>
                <c:pt idx="4">
                  <c:v>1668.7876362031568</c:v>
                </c:pt>
                <c:pt idx="5">
                  <c:v>1657.3575839003954</c:v>
                </c:pt>
                <c:pt idx="6">
                  <c:v>1645.9275315976342</c:v>
                </c:pt>
                <c:pt idx="7">
                  <c:v>1634.4974792948728</c:v>
                </c:pt>
                <c:pt idx="8">
                  <c:v>1623.0674269921115</c:v>
                </c:pt>
                <c:pt idx="9">
                  <c:v>1611.6373746893501</c:v>
                </c:pt>
                <c:pt idx="10">
                  <c:v>1600.2073223865887</c:v>
                </c:pt>
                <c:pt idx="11">
                  <c:v>1588.7772700838275</c:v>
                </c:pt>
                <c:pt idx="12">
                  <c:v>1577.3472177810661</c:v>
                </c:pt>
                <c:pt idx="13">
                  <c:v>1565.9171654783047</c:v>
                </c:pt>
                <c:pt idx="14">
                  <c:v>1554.4871131755433</c:v>
                </c:pt>
                <c:pt idx="15">
                  <c:v>1543.0570608727821</c:v>
                </c:pt>
                <c:pt idx="16">
                  <c:v>1531.6270085700207</c:v>
                </c:pt>
                <c:pt idx="17">
                  <c:v>1520.1969562672593</c:v>
                </c:pt>
                <c:pt idx="18">
                  <c:v>1508.7669039644979</c:v>
                </c:pt>
                <c:pt idx="19">
                  <c:v>1497.3368516617365</c:v>
                </c:pt>
                <c:pt idx="20">
                  <c:v>1485.9067993589754</c:v>
                </c:pt>
                <c:pt idx="21">
                  <c:v>1474.476747056214</c:v>
                </c:pt>
                <c:pt idx="22">
                  <c:v>1463.0466947534526</c:v>
                </c:pt>
                <c:pt idx="23">
                  <c:v>1451.6166424506912</c:v>
                </c:pt>
                <c:pt idx="24">
                  <c:v>1440.1865901479298</c:v>
                </c:pt>
                <c:pt idx="25">
                  <c:v>1428.7565378451686</c:v>
                </c:pt>
                <c:pt idx="26">
                  <c:v>1417.3264855424072</c:v>
                </c:pt>
                <c:pt idx="27">
                  <c:v>1405.8964332396458</c:v>
                </c:pt>
                <c:pt idx="28">
                  <c:v>1394.4663809368844</c:v>
                </c:pt>
                <c:pt idx="29">
                  <c:v>1383.036328634123</c:v>
                </c:pt>
                <c:pt idx="30">
                  <c:v>1371.6062763313619</c:v>
                </c:pt>
                <c:pt idx="31">
                  <c:v>1360.1762240286005</c:v>
                </c:pt>
                <c:pt idx="32">
                  <c:v>1348.7461717258391</c:v>
                </c:pt>
                <c:pt idx="33">
                  <c:v>1337.3161194230777</c:v>
                </c:pt>
                <c:pt idx="34">
                  <c:v>1325.8860671203165</c:v>
                </c:pt>
                <c:pt idx="35">
                  <c:v>1314.4560148175551</c:v>
                </c:pt>
                <c:pt idx="36">
                  <c:v>1303.0259625147937</c:v>
                </c:pt>
                <c:pt idx="37">
                  <c:v>1291.5959102120323</c:v>
                </c:pt>
                <c:pt idx="38">
                  <c:v>1280.1658579092709</c:v>
                </c:pt>
                <c:pt idx="39">
                  <c:v>1268.7358056065098</c:v>
                </c:pt>
                <c:pt idx="40">
                  <c:v>1257.3057533037484</c:v>
                </c:pt>
                <c:pt idx="41">
                  <c:v>1245.875701000987</c:v>
                </c:pt>
                <c:pt idx="42">
                  <c:v>1234.4456486982256</c:v>
                </c:pt>
                <c:pt idx="43">
                  <c:v>1223.0155963954642</c:v>
                </c:pt>
                <c:pt idx="44">
                  <c:v>1211.585544092703</c:v>
                </c:pt>
                <c:pt idx="45">
                  <c:v>1200.1554917899416</c:v>
                </c:pt>
                <c:pt idx="46">
                  <c:v>1188.7254394871802</c:v>
                </c:pt>
                <c:pt idx="47">
                  <c:v>1177.2953871844188</c:v>
                </c:pt>
                <c:pt idx="48">
                  <c:v>1165.8653348816574</c:v>
                </c:pt>
                <c:pt idx="49">
                  <c:v>1154.4352825788962</c:v>
                </c:pt>
                <c:pt idx="50">
                  <c:v>1143.0052302761349</c:v>
                </c:pt>
                <c:pt idx="51">
                  <c:v>1131.5751779733735</c:v>
                </c:pt>
                <c:pt idx="52">
                  <c:v>1120.1451256706121</c:v>
                </c:pt>
                <c:pt idx="53">
                  <c:v>1108.7150733678509</c:v>
                </c:pt>
                <c:pt idx="54">
                  <c:v>1097.2850210650895</c:v>
                </c:pt>
                <c:pt idx="55">
                  <c:v>1085.8549687623281</c:v>
                </c:pt>
                <c:pt idx="56">
                  <c:v>1074.4249164595667</c:v>
                </c:pt>
                <c:pt idx="57">
                  <c:v>1062.9948641568053</c:v>
                </c:pt>
                <c:pt idx="58">
                  <c:v>1051.5648118540441</c:v>
                </c:pt>
                <c:pt idx="59">
                  <c:v>1040.1347595512827</c:v>
                </c:pt>
                <c:pt idx="60">
                  <c:v>1028.7047072485213</c:v>
                </c:pt>
                <c:pt idx="61">
                  <c:v>1017.2746549457599</c:v>
                </c:pt>
                <c:pt idx="62">
                  <c:v>1005.8446026429987</c:v>
                </c:pt>
                <c:pt idx="63">
                  <c:v>994.41455034023727</c:v>
                </c:pt>
                <c:pt idx="64">
                  <c:v>982.98449803747599</c:v>
                </c:pt>
                <c:pt idx="65">
                  <c:v>971.55444573471459</c:v>
                </c:pt>
                <c:pt idx="66">
                  <c:v>960.12439343195331</c:v>
                </c:pt>
                <c:pt idx="67">
                  <c:v>948.69434112919191</c:v>
                </c:pt>
                <c:pt idx="68">
                  <c:v>937.26428882643052</c:v>
                </c:pt>
                <c:pt idx="69">
                  <c:v>925.83423652366923</c:v>
                </c:pt>
                <c:pt idx="70">
                  <c:v>914.40418422090784</c:v>
                </c:pt>
                <c:pt idx="71">
                  <c:v>902.97413191814655</c:v>
                </c:pt>
                <c:pt idx="72">
                  <c:v>891.54407961538516</c:v>
                </c:pt>
                <c:pt idx="73">
                  <c:v>880.11402731262388</c:v>
                </c:pt>
                <c:pt idx="74">
                  <c:v>868.68397500986248</c:v>
                </c:pt>
                <c:pt idx="75">
                  <c:v>857.25392270710108</c:v>
                </c:pt>
                <c:pt idx="76">
                  <c:v>845.8238704043398</c:v>
                </c:pt>
                <c:pt idx="77">
                  <c:v>834.3938181015784</c:v>
                </c:pt>
                <c:pt idx="78">
                  <c:v>822.96376579881712</c:v>
                </c:pt>
                <c:pt idx="79">
                  <c:v>811.53371349605573</c:v>
                </c:pt>
                <c:pt idx="80">
                  <c:v>800.10366119329433</c:v>
                </c:pt>
                <c:pt idx="81">
                  <c:v>788.67360889053305</c:v>
                </c:pt>
                <c:pt idx="82">
                  <c:v>777.24355658777165</c:v>
                </c:pt>
                <c:pt idx="83">
                  <c:v>765.81350428501037</c:v>
                </c:pt>
                <c:pt idx="84">
                  <c:v>754.38345198224897</c:v>
                </c:pt>
                <c:pt idx="85">
                  <c:v>742.95339967948769</c:v>
                </c:pt>
                <c:pt idx="86">
                  <c:v>731.52334737672629</c:v>
                </c:pt>
                <c:pt idx="87">
                  <c:v>720.0932950739649</c:v>
                </c:pt>
                <c:pt idx="88">
                  <c:v>708.66324277120361</c:v>
                </c:pt>
                <c:pt idx="89">
                  <c:v>697.23319046844222</c:v>
                </c:pt>
                <c:pt idx="90">
                  <c:v>685.80313816568093</c:v>
                </c:pt>
                <c:pt idx="91">
                  <c:v>674.37308586291954</c:v>
                </c:pt>
                <c:pt idx="92">
                  <c:v>662.94303356015826</c:v>
                </c:pt>
                <c:pt idx="93">
                  <c:v>651.51298125739686</c:v>
                </c:pt>
                <c:pt idx="94">
                  <c:v>640.08292895463546</c:v>
                </c:pt>
                <c:pt idx="95">
                  <c:v>628.65287665187418</c:v>
                </c:pt>
                <c:pt idx="96">
                  <c:v>617.22282434911278</c:v>
                </c:pt>
                <c:pt idx="97">
                  <c:v>605.7927720463515</c:v>
                </c:pt>
                <c:pt idx="98">
                  <c:v>594.36271974359011</c:v>
                </c:pt>
                <c:pt idx="99">
                  <c:v>582.93266744082871</c:v>
                </c:pt>
                <c:pt idx="100">
                  <c:v>571.50261513806743</c:v>
                </c:pt>
                <c:pt idx="101">
                  <c:v>560.07256283530603</c:v>
                </c:pt>
                <c:pt idx="102">
                  <c:v>548.64251053254475</c:v>
                </c:pt>
                <c:pt idx="103">
                  <c:v>537.21245822978335</c:v>
                </c:pt>
                <c:pt idx="104">
                  <c:v>525.78240592702207</c:v>
                </c:pt>
                <c:pt idx="105">
                  <c:v>514.35235362426067</c:v>
                </c:pt>
                <c:pt idx="106">
                  <c:v>502.92230132149933</c:v>
                </c:pt>
                <c:pt idx="107">
                  <c:v>491.49224901873799</c:v>
                </c:pt>
                <c:pt idx="108">
                  <c:v>480.06219671597665</c:v>
                </c:pt>
                <c:pt idx="109">
                  <c:v>468.63214441321526</c:v>
                </c:pt>
                <c:pt idx="110">
                  <c:v>457.20209211045392</c:v>
                </c:pt>
                <c:pt idx="111">
                  <c:v>445.77203980769258</c:v>
                </c:pt>
                <c:pt idx="112">
                  <c:v>434.34198750493124</c:v>
                </c:pt>
                <c:pt idx="113">
                  <c:v>422.9119352021699</c:v>
                </c:pt>
                <c:pt idx="114">
                  <c:v>411.48188289940856</c:v>
                </c:pt>
                <c:pt idx="115">
                  <c:v>400.05183059664716</c:v>
                </c:pt>
                <c:pt idx="116">
                  <c:v>388.62177829388582</c:v>
                </c:pt>
                <c:pt idx="117">
                  <c:v>377.19172599112449</c:v>
                </c:pt>
                <c:pt idx="118">
                  <c:v>365.76167368836315</c:v>
                </c:pt>
                <c:pt idx="119">
                  <c:v>354.33162138560181</c:v>
                </c:pt>
                <c:pt idx="120">
                  <c:v>342.90156908284047</c:v>
                </c:pt>
                <c:pt idx="121">
                  <c:v>331.47151678007913</c:v>
                </c:pt>
                <c:pt idx="122">
                  <c:v>320.04146447731773</c:v>
                </c:pt>
                <c:pt idx="123">
                  <c:v>308.61141217455639</c:v>
                </c:pt>
                <c:pt idx="124">
                  <c:v>297.18135987179505</c:v>
                </c:pt>
                <c:pt idx="125">
                  <c:v>285.75130756903371</c:v>
                </c:pt>
                <c:pt idx="126">
                  <c:v>274.32125526627237</c:v>
                </c:pt>
                <c:pt idx="127">
                  <c:v>262.89120296351103</c:v>
                </c:pt>
                <c:pt idx="128">
                  <c:v>251.46115066074967</c:v>
                </c:pt>
                <c:pt idx="129">
                  <c:v>240.03109835798833</c:v>
                </c:pt>
                <c:pt idx="130">
                  <c:v>228.60104605522696</c:v>
                </c:pt>
                <c:pt idx="131">
                  <c:v>217.17099375246562</c:v>
                </c:pt>
                <c:pt idx="132">
                  <c:v>205.74094144970428</c:v>
                </c:pt>
                <c:pt idx="133">
                  <c:v>194.31088914694291</c:v>
                </c:pt>
                <c:pt idx="134">
                  <c:v>182.88083684418157</c:v>
                </c:pt>
                <c:pt idx="135">
                  <c:v>171.45078454142023</c:v>
                </c:pt>
                <c:pt idx="136">
                  <c:v>160.02073223865887</c:v>
                </c:pt>
                <c:pt idx="137">
                  <c:v>148.59067993589753</c:v>
                </c:pt>
                <c:pt idx="138">
                  <c:v>137.16062763313619</c:v>
                </c:pt>
                <c:pt idx="139">
                  <c:v>125.73057533037483</c:v>
                </c:pt>
                <c:pt idx="140">
                  <c:v>114.30052302761348</c:v>
                </c:pt>
                <c:pt idx="141">
                  <c:v>102.87047072485214</c:v>
                </c:pt>
                <c:pt idx="142">
                  <c:v>91.440418422090787</c:v>
                </c:pt>
                <c:pt idx="143">
                  <c:v>80.010366119329433</c:v>
                </c:pt>
                <c:pt idx="144">
                  <c:v>68.580313816568093</c:v>
                </c:pt>
                <c:pt idx="145">
                  <c:v>57.15026151380674</c:v>
                </c:pt>
                <c:pt idx="146">
                  <c:v>45.720209211045393</c:v>
                </c:pt>
                <c:pt idx="147">
                  <c:v>34.290156908284047</c:v>
                </c:pt>
                <c:pt idx="148">
                  <c:v>22.860104605522697</c:v>
                </c:pt>
                <c:pt idx="149">
                  <c:v>11.430052302761348</c:v>
                </c:pt>
                <c:pt idx="150">
                  <c:v>0</c:v>
                </c:pt>
                <c:pt idx="151">
                  <c:v>-11.430052302761348</c:v>
                </c:pt>
                <c:pt idx="152">
                  <c:v>-22.860104605522697</c:v>
                </c:pt>
                <c:pt idx="153">
                  <c:v>-34.290156908284047</c:v>
                </c:pt>
                <c:pt idx="154">
                  <c:v>-45.720209211045393</c:v>
                </c:pt>
                <c:pt idx="155">
                  <c:v>-57.15026151380674</c:v>
                </c:pt>
                <c:pt idx="156">
                  <c:v>-68.580313816568093</c:v>
                </c:pt>
                <c:pt idx="157">
                  <c:v>-80.010366119329433</c:v>
                </c:pt>
                <c:pt idx="158">
                  <c:v>-91.440418422090787</c:v>
                </c:pt>
                <c:pt idx="159">
                  <c:v>-102.87047072485214</c:v>
                </c:pt>
                <c:pt idx="160">
                  <c:v>-114.30052302761348</c:v>
                </c:pt>
                <c:pt idx="161">
                  <c:v>-125.73057533037483</c:v>
                </c:pt>
                <c:pt idx="162">
                  <c:v>-137.16062763313619</c:v>
                </c:pt>
                <c:pt idx="163">
                  <c:v>-148.59067993589753</c:v>
                </c:pt>
                <c:pt idx="164">
                  <c:v>-160.02073223865887</c:v>
                </c:pt>
                <c:pt idx="165">
                  <c:v>-171.45078454142023</c:v>
                </c:pt>
                <c:pt idx="166">
                  <c:v>-182.88083684418157</c:v>
                </c:pt>
                <c:pt idx="167">
                  <c:v>-194.31088914694291</c:v>
                </c:pt>
                <c:pt idx="168">
                  <c:v>-205.74094144970428</c:v>
                </c:pt>
                <c:pt idx="169">
                  <c:v>-217.17099375246562</c:v>
                </c:pt>
                <c:pt idx="170">
                  <c:v>-228.60104605522696</c:v>
                </c:pt>
                <c:pt idx="171">
                  <c:v>-240.03109835798833</c:v>
                </c:pt>
                <c:pt idx="172">
                  <c:v>-251.46115066074967</c:v>
                </c:pt>
                <c:pt idx="173">
                  <c:v>-262.89120296351103</c:v>
                </c:pt>
                <c:pt idx="174">
                  <c:v>-274.32125526627237</c:v>
                </c:pt>
                <c:pt idx="175">
                  <c:v>-285.75130756903371</c:v>
                </c:pt>
                <c:pt idx="176">
                  <c:v>-297.18135987179505</c:v>
                </c:pt>
                <c:pt idx="177">
                  <c:v>-308.61141217455639</c:v>
                </c:pt>
                <c:pt idx="178">
                  <c:v>-320.04146447731773</c:v>
                </c:pt>
                <c:pt idx="179">
                  <c:v>-331.47151678007913</c:v>
                </c:pt>
                <c:pt idx="180">
                  <c:v>-342.90156908284047</c:v>
                </c:pt>
                <c:pt idx="181">
                  <c:v>-354.33162138560181</c:v>
                </c:pt>
                <c:pt idx="182">
                  <c:v>-365.76167368836315</c:v>
                </c:pt>
                <c:pt idx="183">
                  <c:v>-377.19172599112449</c:v>
                </c:pt>
                <c:pt idx="184">
                  <c:v>-388.62177829388582</c:v>
                </c:pt>
                <c:pt idx="185">
                  <c:v>-400.05183059664716</c:v>
                </c:pt>
                <c:pt idx="186">
                  <c:v>-411.48188289940856</c:v>
                </c:pt>
                <c:pt idx="187">
                  <c:v>-422.9119352021699</c:v>
                </c:pt>
                <c:pt idx="188">
                  <c:v>-434.34198750493124</c:v>
                </c:pt>
                <c:pt idx="189">
                  <c:v>-445.77203980769258</c:v>
                </c:pt>
                <c:pt idx="190">
                  <c:v>-457.20209211045392</c:v>
                </c:pt>
                <c:pt idx="191">
                  <c:v>-468.63214441321526</c:v>
                </c:pt>
                <c:pt idx="192">
                  <c:v>-480.06219671597665</c:v>
                </c:pt>
                <c:pt idx="193">
                  <c:v>-491.49224901873799</c:v>
                </c:pt>
                <c:pt idx="194">
                  <c:v>-502.92230132149933</c:v>
                </c:pt>
                <c:pt idx="195">
                  <c:v>-514.35235362426067</c:v>
                </c:pt>
                <c:pt idx="196">
                  <c:v>-525.78240592702207</c:v>
                </c:pt>
                <c:pt idx="197">
                  <c:v>-537.21245822978335</c:v>
                </c:pt>
                <c:pt idx="198">
                  <c:v>-548.64251053254475</c:v>
                </c:pt>
                <c:pt idx="199">
                  <c:v>-560.07256283530603</c:v>
                </c:pt>
                <c:pt idx="200">
                  <c:v>-571.50261513806743</c:v>
                </c:pt>
                <c:pt idx="201">
                  <c:v>-582.93266744082871</c:v>
                </c:pt>
                <c:pt idx="202">
                  <c:v>-594.36271974359011</c:v>
                </c:pt>
                <c:pt idx="203">
                  <c:v>-605.7927720463515</c:v>
                </c:pt>
                <c:pt idx="204">
                  <c:v>-617.22282434911278</c:v>
                </c:pt>
                <c:pt idx="205">
                  <c:v>-628.65287665187418</c:v>
                </c:pt>
                <c:pt idx="206">
                  <c:v>-640.08292895463546</c:v>
                </c:pt>
                <c:pt idx="207">
                  <c:v>-651.51298125739686</c:v>
                </c:pt>
                <c:pt idx="208">
                  <c:v>-662.94303356015826</c:v>
                </c:pt>
                <c:pt idx="209">
                  <c:v>-674.37308586291954</c:v>
                </c:pt>
                <c:pt idx="210">
                  <c:v>-685.80313816568093</c:v>
                </c:pt>
                <c:pt idx="211">
                  <c:v>-697.23319046844222</c:v>
                </c:pt>
                <c:pt idx="212">
                  <c:v>-708.66324277120361</c:v>
                </c:pt>
                <c:pt idx="213">
                  <c:v>-720.0932950739649</c:v>
                </c:pt>
                <c:pt idx="214">
                  <c:v>-731.52334737672629</c:v>
                </c:pt>
                <c:pt idx="215">
                  <c:v>-742.95339967948769</c:v>
                </c:pt>
                <c:pt idx="216">
                  <c:v>-754.38345198224897</c:v>
                </c:pt>
                <c:pt idx="217">
                  <c:v>-765.81350428501037</c:v>
                </c:pt>
                <c:pt idx="218">
                  <c:v>-777.24355658777165</c:v>
                </c:pt>
                <c:pt idx="219">
                  <c:v>-788.67360889053305</c:v>
                </c:pt>
                <c:pt idx="220">
                  <c:v>-800.10366119329433</c:v>
                </c:pt>
                <c:pt idx="221">
                  <c:v>-811.53371349605573</c:v>
                </c:pt>
                <c:pt idx="222">
                  <c:v>-822.96376579881712</c:v>
                </c:pt>
                <c:pt idx="223">
                  <c:v>-834.3938181015784</c:v>
                </c:pt>
                <c:pt idx="224">
                  <c:v>-845.8238704043398</c:v>
                </c:pt>
                <c:pt idx="225">
                  <c:v>-857.25392270710108</c:v>
                </c:pt>
                <c:pt idx="226">
                  <c:v>-868.68397500986248</c:v>
                </c:pt>
                <c:pt idx="227">
                  <c:v>-880.11402731262388</c:v>
                </c:pt>
                <c:pt idx="228">
                  <c:v>-891.54407961538516</c:v>
                </c:pt>
                <c:pt idx="229">
                  <c:v>-902.97413191814655</c:v>
                </c:pt>
                <c:pt idx="230">
                  <c:v>-914.40418422090784</c:v>
                </c:pt>
                <c:pt idx="231">
                  <c:v>-925.83423652366923</c:v>
                </c:pt>
                <c:pt idx="232">
                  <c:v>-937.26428882643052</c:v>
                </c:pt>
                <c:pt idx="233">
                  <c:v>-948.69434112919191</c:v>
                </c:pt>
                <c:pt idx="234">
                  <c:v>-960.12439343195331</c:v>
                </c:pt>
                <c:pt idx="235">
                  <c:v>-971.55444573471459</c:v>
                </c:pt>
                <c:pt idx="236">
                  <c:v>-982.98449803747599</c:v>
                </c:pt>
                <c:pt idx="237">
                  <c:v>-994.41455034023727</c:v>
                </c:pt>
                <c:pt idx="238">
                  <c:v>-1005.8446026429987</c:v>
                </c:pt>
                <c:pt idx="239">
                  <c:v>-1017.2746549457599</c:v>
                </c:pt>
                <c:pt idx="240">
                  <c:v>-1028.7047072485213</c:v>
                </c:pt>
                <c:pt idx="241">
                  <c:v>-1040.1347595512827</c:v>
                </c:pt>
                <c:pt idx="242">
                  <c:v>-1051.5648118540441</c:v>
                </c:pt>
                <c:pt idx="243">
                  <c:v>-1062.9948641568053</c:v>
                </c:pt>
                <c:pt idx="244">
                  <c:v>-1074.4249164595667</c:v>
                </c:pt>
                <c:pt idx="245">
                  <c:v>-1085.8549687623281</c:v>
                </c:pt>
                <c:pt idx="246">
                  <c:v>-1097.2850210650895</c:v>
                </c:pt>
                <c:pt idx="247">
                  <c:v>-1108.7150733678509</c:v>
                </c:pt>
                <c:pt idx="248">
                  <c:v>-1120.1451256706121</c:v>
                </c:pt>
                <c:pt idx="249">
                  <c:v>-1131.5751779733735</c:v>
                </c:pt>
                <c:pt idx="250">
                  <c:v>-1143.0052302761349</c:v>
                </c:pt>
                <c:pt idx="251">
                  <c:v>-1154.4352825788962</c:v>
                </c:pt>
                <c:pt idx="252">
                  <c:v>-1165.8653348816574</c:v>
                </c:pt>
                <c:pt idx="253">
                  <c:v>-1177.2953871844188</c:v>
                </c:pt>
                <c:pt idx="254">
                  <c:v>-1188.7254394871802</c:v>
                </c:pt>
                <c:pt idx="255">
                  <c:v>-1200.1554917899416</c:v>
                </c:pt>
                <c:pt idx="256">
                  <c:v>-1211.585544092703</c:v>
                </c:pt>
                <c:pt idx="257">
                  <c:v>-1223.0155963954642</c:v>
                </c:pt>
                <c:pt idx="258">
                  <c:v>-1234.4456486982256</c:v>
                </c:pt>
                <c:pt idx="259">
                  <c:v>-1245.875701000987</c:v>
                </c:pt>
                <c:pt idx="260">
                  <c:v>-1257.3057533037484</c:v>
                </c:pt>
                <c:pt idx="261">
                  <c:v>-1268.7358056065098</c:v>
                </c:pt>
                <c:pt idx="262">
                  <c:v>-1280.1658579092709</c:v>
                </c:pt>
                <c:pt idx="263">
                  <c:v>-1291.5959102120323</c:v>
                </c:pt>
                <c:pt idx="264">
                  <c:v>-1303.0259625147937</c:v>
                </c:pt>
                <c:pt idx="265">
                  <c:v>-1314.4560148175551</c:v>
                </c:pt>
                <c:pt idx="266">
                  <c:v>-1325.8860671203165</c:v>
                </c:pt>
                <c:pt idx="267">
                  <c:v>-1337.3161194230777</c:v>
                </c:pt>
                <c:pt idx="268">
                  <c:v>-1348.7461717258391</c:v>
                </c:pt>
                <c:pt idx="269">
                  <c:v>-1360.1762240286005</c:v>
                </c:pt>
                <c:pt idx="270">
                  <c:v>-1371.6062763313619</c:v>
                </c:pt>
                <c:pt idx="271">
                  <c:v>-1383.036328634123</c:v>
                </c:pt>
                <c:pt idx="272">
                  <c:v>-1394.4663809368844</c:v>
                </c:pt>
                <c:pt idx="273">
                  <c:v>-1405.8964332396458</c:v>
                </c:pt>
                <c:pt idx="274">
                  <c:v>-1417.3264855424072</c:v>
                </c:pt>
                <c:pt idx="275">
                  <c:v>-1428.7565378451686</c:v>
                </c:pt>
                <c:pt idx="276">
                  <c:v>-1440.1865901479298</c:v>
                </c:pt>
                <c:pt idx="277">
                  <c:v>-1451.6166424506912</c:v>
                </c:pt>
                <c:pt idx="278">
                  <c:v>-1463.0466947534526</c:v>
                </c:pt>
                <c:pt idx="279">
                  <c:v>-1474.476747056214</c:v>
                </c:pt>
                <c:pt idx="280">
                  <c:v>-1485.9067993589754</c:v>
                </c:pt>
                <c:pt idx="281">
                  <c:v>-1497.3368516617365</c:v>
                </c:pt>
                <c:pt idx="282">
                  <c:v>-1508.7669039644979</c:v>
                </c:pt>
                <c:pt idx="283">
                  <c:v>-1520.1969562672593</c:v>
                </c:pt>
                <c:pt idx="284">
                  <c:v>-1531.6270085700207</c:v>
                </c:pt>
                <c:pt idx="285">
                  <c:v>-1543.0570608727821</c:v>
                </c:pt>
                <c:pt idx="286">
                  <c:v>-1554.4871131755433</c:v>
                </c:pt>
                <c:pt idx="287">
                  <c:v>-1565.9171654783047</c:v>
                </c:pt>
                <c:pt idx="288">
                  <c:v>-1577.3472177810661</c:v>
                </c:pt>
                <c:pt idx="289">
                  <c:v>-1588.7772700838275</c:v>
                </c:pt>
                <c:pt idx="290">
                  <c:v>-1600.2073223865887</c:v>
                </c:pt>
                <c:pt idx="291">
                  <c:v>-1611.6373746893501</c:v>
                </c:pt>
                <c:pt idx="292">
                  <c:v>-1623.0674269921115</c:v>
                </c:pt>
                <c:pt idx="293">
                  <c:v>-1634.4974792948728</c:v>
                </c:pt>
                <c:pt idx="294">
                  <c:v>-1645.9275315976342</c:v>
                </c:pt>
                <c:pt idx="295">
                  <c:v>-1657.3575839003954</c:v>
                </c:pt>
                <c:pt idx="296">
                  <c:v>-1668.7876362031568</c:v>
                </c:pt>
                <c:pt idx="297">
                  <c:v>-1680.2176885059182</c:v>
                </c:pt>
                <c:pt idx="298">
                  <c:v>-1691.6477408086796</c:v>
                </c:pt>
                <c:pt idx="299">
                  <c:v>-1703.077793111441</c:v>
                </c:pt>
                <c:pt idx="300">
                  <c:v>-1714.5078454142022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55-4677-AC9D-28DE0773B65B}"/>
            </c:ext>
          </c:extLst>
        </c:ser>
        <c:ser>
          <c:idx val="6"/>
          <c:order val="4"/>
          <c:tx>
            <c:v>Flow 1 line tangent to W.C.</c:v>
          </c:tx>
          <c:spPr>
            <a:ln w="12700">
              <a:solidFill>
                <a:schemeClr val="bg1">
                  <a:lumMod val="9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15875">
                <a:solidFill>
                  <a:srgbClr val="FF000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00"/>
            <c:dispRSqr val="0"/>
            <c:dispEq val="0"/>
          </c:trendline>
          <c:xVal>
            <c:numRef>
              <c:f>'θ ϵ (0,90)'!$H$11:$H$171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'θ ϵ (0,90)'!$G$11:$G$171</c:f>
              <c:numCache>
                <c:formatCode>General</c:formatCode>
                <c:ptCount val="161"/>
                <c:pt idx="0">
                  <c:v>-57.362707717858648</c:v>
                </c:pt>
                <c:pt idx="1">
                  <c:v>-57.539034698567114</c:v>
                </c:pt>
                <c:pt idx="2">
                  <c:v>-57.715361679275574</c:v>
                </c:pt>
                <c:pt idx="3">
                  <c:v>-57.891688659984041</c:v>
                </c:pt>
                <c:pt idx="4">
                  <c:v>-58.068015640692508</c:v>
                </c:pt>
                <c:pt idx="5">
                  <c:v>-58.244342621400975</c:v>
                </c:pt>
                <c:pt idx="6">
                  <c:v>-58.420669602109434</c:v>
                </c:pt>
                <c:pt idx="7">
                  <c:v>-58.596996582817901</c:v>
                </c:pt>
                <c:pt idx="8">
                  <c:v>-58.773323563526368</c:v>
                </c:pt>
                <c:pt idx="9">
                  <c:v>-58.949650544234835</c:v>
                </c:pt>
                <c:pt idx="10">
                  <c:v>-59.125977524943295</c:v>
                </c:pt>
                <c:pt idx="11">
                  <c:v>-59.302304505651762</c:v>
                </c:pt>
                <c:pt idx="12">
                  <c:v>-59.478631486360229</c:v>
                </c:pt>
                <c:pt idx="13">
                  <c:v>-59.654958467068695</c:v>
                </c:pt>
                <c:pt idx="14">
                  <c:v>-59.831285447777155</c:v>
                </c:pt>
                <c:pt idx="15">
                  <c:v>-60.007612428485622</c:v>
                </c:pt>
                <c:pt idx="16">
                  <c:v>-60.183939409194089</c:v>
                </c:pt>
                <c:pt idx="17">
                  <c:v>-60.360266389902549</c:v>
                </c:pt>
                <c:pt idx="18">
                  <c:v>-60.536593370611016</c:v>
                </c:pt>
                <c:pt idx="19">
                  <c:v>-60.712920351319482</c:v>
                </c:pt>
                <c:pt idx="20">
                  <c:v>-60.889247332027949</c:v>
                </c:pt>
                <c:pt idx="21">
                  <c:v>-61.065574312736416</c:v>
                </c:pt>
                <c:pt idx="22">
                  <c:v>-61.241901293444876</c:v>
                </c:pt>
                <c:pt idx="23">
                  <c:v>-61.418228274153343</c:v>
                </c:pt>
                <c:pt idx="24">
                  <c:v>-61.59455525486181</c:v>
                </c:pt>
                <c:pt idx="25">
                  <c:v>-61.770882235570269</c:v>
                </c:pt>
                <c:pt idx="26">
                  <c:v>-61.947209216278736</c:v>
                </c:pt>
                <c:pt idx="27">
                  <c:v>-62.123536196987203</c:v>
                </c:pt>
                <c:pt idx="28">
                  <c:v>-62.29986317769567</c:v>
                </c:pt>
                <c:pt idx="29">
                  <c:v>-62.47619015840413</c:v>
                </c:pt>
                <c:pt idx="30">
                  <c:v>-62.652517139112597</c:v>
                </c:pt>
                <c:pt idx="31">
                  <c:v>-62.828844119821063</c:v>
                </c:pt>
                <c:pt idx="32">
                  <c:v>-63.005171100529523</c:v>
                </c:pt>
                <c:pt idx="33">
                  <c:v>-63.18149808123799</c:v>
                </c:pt>
                <c:pt idx="34">
                  <c:v>-63.357825061946457</c:v>
                </c:pt>
                <c:pt idx="35">
                  <c:v>-63.534152042654924</c:v>
                </c:pt>
                <c:pt idx="36">
                  <c:v>-63.710479023363384</c:v>
                </c:pt>
                <c:pt idx="37">
                  <c:v>-63.88680600407185</c:v>
                </c:pt>
                <c:pt idx="38">
                  <c:v>-64.06313298478031</c:v>
                </c:pt>
                <c:pt idx="39">
                  <c:v>-64.239459965488777</c:v>
                </c:pt>
                <c:pt idx="40">
                  <c:v>-64.415786946197244</c:v>
                </c:pt>
                <c:pt idx="41">
                  <c:v>-64.592113926905711</c:v>
                </c:pt>
                <c:pt idx="42">
                  <c:v>-64.768440907614178</c:v>
                </c:pt>
                <c:pt idx="43">
                  <c:v>-64.944767888322644</c:v>
                </c:pt>
                <c:pt idx="44">
                  <c:v>-65.121094869031111</c:v>
                </c:pt>
                <c:pt idx="45">
                  <c:v>-65.297421849739578</c:v>
                </c:pt>
                <c:pt idx="46">
                  <c:v>-65.473748830448031</c:v>
                </c:pt>
                <c:pt idx="47">
                  <c:v>-65.650075811156498</c:v>
                </c:pt>
                <c:pt idx="48">
                  <c:v>-65.826402791864965</c:v>
                </c:pt>
                <c:pt idx="49">
                  <c:v>-66.002729772573431</c:v>
                </c:pt>
                <c:pt idx="50">
                  <c:v>-66.179056753281898</c:v>
                </c:pt>
                <c:pt idx="51">
                  <c:v>-66.355383733990365</c:v>
                </c:pt>
                <c:pt idx="52">
                  <c:v>-66.531710714698832</c:v>
                </c:pt>
                <c:pt idx="53">
                  <c:v>-66.708037695407285</c:v>
                </c:pt>
                <c:pt idx="54">
                  <c:v>-66.884364676115752</c:v>
                </c:pt>
                <c:pt idx="55">
                  <c:v>-67.060691656824218</c:v>
                </c:pt>
                <c:pt idx="56">
                  <c:v>-67.237018637532685</c:v>
                </c:pt>
                <c:pt idx="57">
                  <c:v>-67.413345618241152</c:v>
                </c:pt>
                <c:pt idx="58">
                  <c:v>-67.589672598949619</c:v>
                </c:pt>
                <c:pt idx="59">
                  <c:v>-67.765999579658086</c:v>
                </c:pt>
                <c:pt idx="60">
                  <c:v>-67.942326560366553</c:v>
                </c:pt>
                <c:pt idx="61">
                  <c:v>-68.118653541075005</c:v>
                </c:pt>
                <c:pt idx="62">
                  <c:v>-68.294980521783472</c:v>
                </c:pt>
                <c:pt idx="63">
                  <c:v>-68.471307502491939</c:v>
                </c:pt>
                <c:pt idx="64">
                  <c:v>-68.647634483200406</c:v>
                </c:pt>
                <c:pt idx="65">
                  <c:v>-68.823961463908873</c:v>
                </c:pt>
                <c:pt idx="66">
                  <c:v>-69.00028844461734</c:v>
                </c:pt>
                <c:pt idx="67">
                  <c:v>-69.176615425325807</c:v>
                </c:pt>
                <c:pt idx="68">
                  <c:v>-69.352942406034259</c:v>
                </c:pt>
                <c:pt idx="69">
                  <c:v>-69.529269386742726</c:v>
                </c:pt>
                <c:pt idx="70">
                  <c:v>-69.705596367451193</c:v>
                </c:pt>
                <c:pt idx="71">
                  <c:v>-69.88192334815966</c:v>
                </c:pt>
                <c:pt idx="72">
                  <c:v>-70.058250328868127</c:v>
                </c:pt>
                <c:pt idx="73">
                  <c:v>-70.234577309576594</c:v>
                </c:pt>
                <c:pt idx="74">
                  <c:v>-70.41090429028506</c:v>
                </c:pt>
                <c:pt idx="75">
                  <c:v>-70.587231270993527</c:v>
                </c:pt>
                <c:pt idx="76">
                  <c:v>-70.76355825170198</c:v>
                </c:pt>
                <c:pt idx="77">
                  <c:v>-70.939885232410447</c:v>
                </c:pt>
                <c:pt idx="78">
                  <c:v>-71.116212213118914</c:v>
                </c:pt>
                <c:pt idx="79">
                  <c:v>-71.29253919382738</c:v>
                </c:pt>
                <c:pt idx="80">
                  <c:v>-71.468866174535847</c:v>
                </c:pt>
                <c:pt idx="81">
                  <c:v>-71.645193155244314</c:v>
                </c:pt>
                <c:pt idx="82">
                  <c:v>-71.821520135952781</c:v>
                </c:pt>
                <c:pt idx="83">
                  <c:v>-71.997847116661234</c:v>
                </c:pt>
                <c:pt idx="84">
                  <c:v>-72.174174097369701</c:v>
                </c:pt>
                <c:pt idx="85">
                  <c:v>-72.350501078078167</c:v>
                </c:pt>
                <c:pt idx="86">
                  <c:v>-72.526828058786634</c:v>
                </c:pt>
                <c:pt idx="87">
                  <c:v>-72.703155039495101</c:v>
                </c:pt>
                <c:pt idx="88">
                  <c:v>-72.879482020203568</c:v>
                </c:pt>
                <c:pt idx="89">
                  <c:v>-73.055809000912035</c:v>
                </c:pt>
                <c:pt idx="90">
                  <c:v>-73.232135981620502</c:v>
                </c:pt>
                <c:pt idx="91">
                  <c:v>-73.408462962328954</c:v>
                </c:pt>
                <c:pt idx="92">
                  <c:v>-73.584789943037421</c:v>
                </c:pt>
                <c:pt idx="93">
                  <c:v>-73.761116923745888</c:v>
                </c:pt>
                <c:pt idx="94">
                  <c:v>-73.937443904454355</c:v>
                </c:pt>
                <c:pt idx="95">
                  <c:v>-74.113770885162822</c:v>
                </c:pt>
                <c:pt idx="96">
                  <c:v>-74.290097865871289</c:v>
                </c:pt>
                <c:pt idx="97">
                  <c:v>-74.466424846579756</c:v>
                </c:pt>
                <c:pt idx="98">
                  <c:v>-74.642751827288208</c:v>
                </c:pt>
                <c:pt idx="99">
                  <c:v>-74.819078807996675</c:v>
                </c:pt>
                <c:pt idx="100">
                  <c:v>-74.995405788705142</c:v>
                </c:pt>
                <c:pt idx="101">
                  <c:v>-75.171732769413609</c:v>
                </c:pt>
                <c:pt idx="102">
                  <c:v>-75.348059750122076</c:v>
                </c:pt>
                <c:pt idx="103">
                  <c:v>-75.524386730830543</c:v>
                </c:pt>
                <c:pt idx="104">
                  <c:v>-75.700713711539009</c:v>
                </c:pt>
                <c:pt idx="105">
                  <c:v>-75.877040692247476</c:v>
                </c:pt>
                <c:pt idx="106">
                  <c:v>-76.053367672955929</c:v>
                </c:pt>
                <c:pt idx="107">
                  <c:v>-76.229694653664396</c:v>
                </c:pt>
                <c:pt idx="108">
                  <c:v>-76.406021634372863</c:v>
                </c:pt>
                <c:pt idx="109">
                  <c:v>-76.58234861508133</c:v>
                </c:pt>
                <c:pt idx="110">
                  <c:v>-76.758675595789796</c:v>
                </c:pt>
                <c:pt idx="111">
                  <c:v>-76.935002576498263</c:v>
                </c:pt>
                <c:pt idx="112">
                  <c:v>-77.11132955720673</c:v>
                </c:pt>
                <c:pt idx="113">
                  <c:v>-77.287656537915183</c:v>
                </c:pt>
                <c:pt idx="114">
                  <c:v>-77.46398351862365</c:v>
                </c:pt>
                <c:pt idx="115">
                  <c:v>-77.640310499332116</c:v>
                </c:pt>
                <c:pt idx="116">
                  <c:v>-77.816637480040583</c:v>
                </c:pt>
                <c:pt idx="117">
                  <c:v>-77.99296446074905</c:v>
                </c:pt>
                <c:pt idx="118">
                  <c:v>-78.169291441457517</c:v>
                </c:pt>
                <c:pt idx="119">
                  <c:v>-78.345618422165984</c:v>
                </c:pt>
                <c:pt idx="120">
                  <c:v>-78.521945402874451</c:v>
                </c:pt>
                <c:pt idx="121">
                  <c:v>-78.698272383582918</c:v>
                </c:pt>
                <c:pt idx="122">
                  <c:v>-78.87459936429137</c:v>
                </c:pt>
                <c:pt idx="123">
                  <c:v>-79.050926344999837</c:v>
                </c:pt>
                <c:pt idx="124">
                  <c:v>-79.227253325708304</c:v>
                </c:pt>
                <c:pt idx="125">
                  <c:v>-79.403580306416771</c:v>
                </c:pt>
                <c:pt idx="126">
                  <c:v>-79.579907287125238</c:v>
                </c:pt>
                <c:pt idx="127">
                  <c:v>-79.756234267833705</c:v>
                </c:pt>
                <c:pt idx="128">
                  <c:v>-79.932561248542157</c:v>
                </c:pt>
                <c:pt idx="129">
                  <c:v>-80.108888229250624</c:v>
                </c:pt>
                <c:pt idx="130">
                  <c:v>-80.285215209959091</c:v>
                </c:pt>
                <c:pt idx="131">
                  <c:v>-80.461542190667558</c:v>
                </c:pt>
                <c:pt idx="132">
                  <c:v>-80.637869171376025</c:v>
                </c:pt>
                <c:pt idx="133">
                  <c:v>-80.814196152084492</c:v>
                </c:pt>
                <c:pt idx="134">
                  <c:v>-80.990523132792958</c:v>
                </c:pt>
                <c:pt idx="135">
                  <c:v>-81.166850113501425</c:v>
                </c:pt>
                <c:pt idx="136">
                  <c:v>-81.343177094209892</c:v>
                </c:pt>
                <c:pt idx="137">
                  <c:v>-81.519504074918345</c:v>
                </c:pt>
                <c:pt idx="138">
                  <c:v>-81.695831055626812</c:v>
                </c:pt>
                <c:pt idx="139">
                  <c:v>-81.872158036335279</c:v>
                </c:pt>
                <c:pt idx="140">
                  <c:v>-82.048485017043745</c:v>
                </c:pt>
                <c:pt idx="141">
                  <c:v>-82.224811997752212</c:v>
                </c:pt>
                <c:pt idx="142">
                  <c:v>-82.401138978460679</c:v>
                </c:pt>
                <c:pt idx="143">
                  <c:v>-82.577465959169132</c:v>
                </c:pt>
                <c:pt idx="144">
                  <c:v>-82.753792939877599</c:v>
                </c:pt>
                <c:pt idx="145">
                  <c:v>-82.930119920586066</c:v>
                </c:pt>
                <c:pt idx="146">
                  <c:v>-83.106446901294532</c:v>
                </c:pt>
                <c:pt idx="147">
                  <c:v>-83.282773882002999</c:v>
                </c:pt>
                <c:pt idx="148">
                  <c:v>-83.459100862711466</c:v>
                </c:pt>
                <c:pt idx="149">
                  <c:v>-83.635427843419933</c:v>
                </c:pt>
                <c:pt idx="150">
                  <c:v>-83.8117548241284</c:v>
                </c:pt>
                <c:pt idx="151">
                  <c:v>-83.988081804836867</c:v>
                </c:pt>
                <c:pt idx="152">
                  <c:v>-84.164408785545319</c:v>
                </c:pt>
                <c:pt idx="153">
                  <c:v>-84.340735766253786</c:v>
                </c:pt>
                <c:pt idx="154">
                  <c:v>-84.517062746962253</c:v>
                </c:pt>
                <c:pt idx="155">
                  <c:v>-84.69338972767072</c:v>
                </c:pt>
                <c:pt idx="156">
                  <c:v>-84.869716708379187</c:v>
                </c:pt>
                <c:pt idx="157">
                  <c:v>-85.046043689087654</c:v>
                </c:pt>
                <c:pt idx="158">
                  <c:v>-85.222370669796106</c:v>
                </c:pt>
                <c:pt idx="159">
                  <c:v>-85.398697650504573</c:v>
                </c:pt>
                <c:pt idx="160">
                  <c:v>-85.57502463121304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55-4677-AC9D-28DE0773B65B}"/>
            </c:ext>
          </c:extLst>
        </c:ser>
        <c:ser>
          <c:idx val="7"/>
          <c:order val="5"/>
          <c:tx>
            <c:v>Flow 2 line tangent to W.C.</c:v>
          </c:tx>
          <c:spPr>
            <a:ln w="15875">
              <a:solidFill>
                <a:schemeClr val="bg1">
                  <a:lumMod val="85000"/>
                </a:schemeClr>
              </a:solidFill>
              <a:prstDash val="dash"/>
              <a:headEnd type="none" w="lg" len="lg"/>
              <a:tailEnd type="none" w="lg" len="lg"/>
            </a:ln>
          </c:spPr>
          <c:marker>
            <c:symbol val="plus"/>
            <c:size val="2"/>
            <c:spPr>
              <a:ln>
                <a:solidFill>
                  <a:srgbClr val="7030A0">
                    <a:alpha val="7000"/>
                  </a:srgbClr>
                </a:solidFill>
              </a:ln>
            </c:spPr>
          </c:marker>
          <c:trendline>
            <c:spPr>
              <a:ln w="15875">
                <a:solidFill>
                  <a:srgbClr val="7030A0"/>
                </a:solidFill>
                <a:prstDash val="lgDash"/>
                <a:headEnd type="stealth" w="lg" len="lg"/>
                <a:tailEnd type="oval" w="lg" len="lg"/>
              </a:ln>
            </c:spPr>
            <c:trendlineType val="linear"/>
            <c:forward val="120"/>
            <c:dispRSqr val="0"/>
            <c:dispEq val="0"/>
          </c:trendline>
          <c:xVal>
            <c:numRef>
              <c:f>'θ ϵ (0,90)'!$R$11:$R$336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'θ ϵ (0,90)'!$Q$11:$Q$336</c:f>
              <c:numCache>
                <c:formatCode>General</c:formatCode>
                <c:ptCount val="326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55-4677-AC9D-28DE0773B65B}"/>
            </c:ext>
          </c:extLst>
        </c:ser>
        <c:ser>
          <c:idx val="8"/>
          <c:order val="6"/>
          <c:tx>
            <c:v>Flow 1 orig.</c:v>
          </c:tx>
          <c:spPr>
            <a:ln w="22225">
              <a:solidFill>
                <a:srgbClr val="FF0000"/>
              </a:solidFill>
              <a:headEnd type="none" w="lg" len="lg"/>
              <a:tailEnd type="none" w="lg" len="lg"/>
            </a:ln>
          </c:spPr>
          <c:marker>
            <c:symbol val="dash"/>
            <c:size val="2"/>
            <c:spPr>
              <a:ln>
                <a:solidFill>
                  <a:srgbClr val="FF0000">
                    <a:alpha val="0"/>
                  </a:srgbClr>
                </a:solidFill>
              </a:ln>
            </c:spPr>
          </c:marker>
          <c:trendline>
            <c:spPr>
              <a:ln w="31750">
                <a:solidFill>
                  <a:srgbClr val="FF0000"/>
                </a:solidFill>
                <a:headEnd type="stealth" w="lg" len="lg"/>
                <a:tailEnd type="oval" w="lg" len="lg"/>
              </a:ln>
            </c:spPr>
            <c:trendlineType val="linear"/>
            <c:forward val="30"/>
            <c:backward val="70"/>
            <c:dispRSqr val="0"/>
            <c:dispEq val="0"/>
          </c:trendline>
          <c:xVal>
            <c:numRef>
              <c:f>'θ ϵ (0,90)'!$D$11:$D$171</c:f>
              <c:numCache>
                <c:formatCode>General</c:formatCode>
                <c:ptCount val="161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74</c:v>
                </c:pt>
                <c:pt idx="6">
                  <c:v>73</c:v>
                </c:pt>
                <c:pt idx="7">
                  <c:v>72</c:v>
                </c:pt>
                <c:pt idx="8">
                  <c:v>71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67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63</c:v>
                </c:pt>
                <c:pt idx="17">
                  <c:v>62</c:v>
                </c:pt>
                <c:pt idx="18">
                  <c:v>61</c:v>
                </c:pt>
                <c:pt idx="19">
                  <c:v>60</c:v>
                </c:pt>
                <c:pt idx="20">
                  <c:v>59</c:v>
                </c:pt>
                <c:pt idx="21">
                  <c:v>58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47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-3</c:v>
                </c:pt>
                <c:pt idx="83">
                  <c:v>-4</c:v>
                </c:pt>
                <c:pt idx="84">
                  <c:v>-5</c:v>
                </c:pt>
                <c:pt idx="85">
                  <c:v>-6</c:v>
                </c:pt>
                <c:pt idx="86">
                  <c:v>-7</c:v>
                </c:pt>
                <c:pt idx="87">
                  <c:v>-8</c:v>
                </c:pt>
                <c:pt idx="88">
                  <c:v>-9</c:v>
                </c:pt>
                <c:pt idx="89">
                  <c:v>-10</c:v>
                </c:pt>
                <c:pt idx="90">
                  <c:v>-11</c:v>
                </c:pt>
                <c:pt idx="91">
                  <c:v>-12</c:v>
                </c:pt>
                <c:pt idx="92">
                  <c:v>-13</c:v>
                </c:pt>
                <c:pt idx="93">
                  <c:v>-14</c:v>
                </c:pt>
                <c:pt idx="94">
                  <c:v>-15</c:v>
                </c:pt>
                <c:pt idx="95">
                  <c:v>-16</c:v>
                </c:pt>
                <c:pt idx="96">
                  <c:v>-17</c:v>
                </c:pt>
                <c:pt idx="97">
                  <c:v>-18</c:v>
                </c:pt>
                <c:pt idx="98">
                  <c:v>-19</c:v>
                </c:pt>
                <c:pt idx="99">
                  <c:v>-20</c:v>
                </c:pt>
                <c:pt idx="100">
                  <c:v>-21</c:v>
                </c:pt>
                <c:pt idx="101">
                  <c:v>-22</c:v>
                </c:pt>
                <c:pt idx="102">
                  <c:v>-23</c:v>
                </c:pt>
                <c:pt idx="103">
                  <c:v>-24</c:v>
                </c:pt>
                <c:pt idx="104">
                  <c:v>-25</c:v>
                </c:pt>
                <c:pt idx="105">
                  <c:v>-26</c:v>
                </c:pt>
                <c:pt idx="106">
                  <c:v>-27</c:v>
                </c:pt>
                <c:pt idx="107">
                  <c:v>-28</c:v>
                </c:pt>
                <c:pt idx="108">
                  <c:v>-29</c:v>
                </c:pt>
                <c:pt idx="109">
                  <c:v>-30</c:v>
                </c:pt>
                <c:pt idx="110">
                  <c:v>-31</c:v>
                </c:pt>
                <c:pt idx="111">
                  <c:v>-32</c:v>
                </c:pt>
                <c:pt idx="112">
                  <c:v>-33</c:v>
                </c:pt>
                <c:pt idx="113">
                  <c:v>-34</c:v>
                </c:pt>
                <c:pt idx="114">
                  <c:v>-35</c:v>
                </c:pt>
                <c:pt idx="115">
                  <c:v>-36</c:v>
                </c:pt>
                <c:pt idx="116">
                  <c:v>-37</c:v>
                </c:pt>
                <c:pt idx="117">
                  <c:v>-38</c:v>
                </c:pt>
                <c:pt idx="118">
                  <c:v>-39</c:v>
                </c:pt>
                <c:pt idx="119">
                  <c:v>-40</c:v>
                </c:pt>
                <c:pt idx="120">
                  <c:v>-41</c:v>
                </c:pt>
                <c:pt idx="121">
                  <c:v>-42</c:v>
                </c:pt>
                <c:pt idx="122">
                  <c:v>-43</c:v>
                </c:pt>
                <c:pt idx="123">
                  <c:v>-44</c:v>
                </c:pt>
                <c:pt idx="124">
                  <c:v>-45</c:v>
                </c:pt>
                <c:pt idx="125">
                  <c:v>-46</c:v>
                </c:pt>
                <c:pt idx="126">
                  <c:v>-47</c:v>
                </c:pt>
                <c:pt idx="127">
                  <c:v>-48</c:v>
                </c:pt>
                <c:pt idx="128">
                  <c:v>-49</c:v>
                </c:pt>
                <c:pt idx="129">
                  <c:v>-50</c:v>
                </c:pt>
                <c:pt idx="130">
                  <c:v>-51</c:v>
                </c:pt>
                <c:pt idx="131">
                  <c:v>-52</c:v>
                </c:pt>
                <c:pt idx="132">
                  <c:v>-53</c:v>
                </c:pt>
                <c:pt idx="133">
                  <c:v>-54</c:v>
                </c:pt>
                <c:pt idx="134">
                  <c:v>-55</c:v>
                </c:pt>
                <c:pt idx="135">
                  <c:v>-56</c:v>
                </c:pt>
                <c:pt idx="136">
                  <c:v>-57</c:v>
                </c:pt>
                <c:pt idx="137">
                  <c:v>-58</c:v>
                </c:pt>
                <c:pt idx="138">
                  <c:v>-59</c:v>
                </c:pt>
                <c:pt idx="139">
                  <c:v>-60</c:v>
                </c:pt>
                <c:pt idx="140">
                  <c:v>-61</c:v>
                </c:pt>
                <c:pt idx="141">
                  <c:v>-62</c:v>
                </c:pt>
                <c:pt idx="142">
                  <c:v>-63</c:v>
                </c:pt>
                <c:pt idx="143">
                  <c:v>-64</c:v>
                </c:pt>
                <c:pt idx="144">
                  <c:v>-65</c:v>
                </c:pt>
                <c:pt idx="145">
                  <c:v>-66</c:v>
                </c:pt>
                <c:pt idx="146">
                  <c:v>-67</c:v>
                </c:pt>
                <c:pt idx="147">
                  <c:v>-68</c:v>
                </c:pt>
                <c:pt idx="148">
                  <c:v>-69</c:v>
                </c:pt>
                <c:pt idx="149">
                  <c:v>-70</c:v>
                </c:pt>
                <c:pt idx="150">
                  <c:v>-71</c:v>
                </c:pt>
                <c:pt idx="151">
                  <c:v>-72</c:v>
                </c:pt>
                <c:pt idx="152">
                  <c:v>-73</c:v>
                </c:pt>
                <c:pt idx="153">
                  <c:v>-74</c:v>
                </c:pt>
                <c:pt idx="154">
                  <c:v>-75</c:v>
                </c:pt>
                <c:pt idx="155">
                  <c:v>-76</c:v>
                </c:pt>
                <c:pt idx="156">
                  <c:v>-77</c:v>
                </c:pt>
                <c:pt idx="157">
                  <c:v>-78</c:v>
                </c:pt>
                <c:pt idx="158">
                  <c:v>-79</c:v>
                </c:pt>
                <c:pt idx="159">
                  <c:v>-80</c:v>
                </c:pt>
                <c:pt idx="160">
                  <c:v>-81</c:v>
                </c:pt>
              </c:numCache>
            </c:numRef>
          </c:xVal>
          <c:yVal>
            <c:numRef>
              <c:f>'θ ϵ (0,90)'!$C$11:$C$171</c:f>
              <c:numCache>
                <c:formatCode>General</c:formatCode>
                <c:ptCount val="161"/>
                <c:pt idx="0">
                  <c:v>3.9298314759687329</c:v>
                </c:pt>
                <c:pt idx="1">
                  <c:v>3.7535044952602679</c:v>
                </c:pt>
                <c:pt idx="2">
                  <c:v>3.5771775145518028</c:v>
                </c:pt>
                <c:pt idx="3">
                  <c:v>3.4008505338433377</c:v>
                </c:pt>
                <c:pt idx="4">
                  <c:v>3.2245235531348726</c:v>
                </c:pt>
                <c:pt idx="5">
                  <c:v>3.0481965724264075</c:v>
                </c:pt>
                <c:pt idx="6">
                  <c:v>2.8718695917179424</c:v>
                </c:pt>
                <c:pt idx="7">
                  <c:v>2.6955426110094791</c:v>
                </c:pt>
                <c:pt idx="8">
                  <c:v>2.519215630301014</c:v>
                </c:pt>
                <c:pt idx="9">
                  <c:v>2.3428886495925489</c:v>
                </c:pt>
                <c:pt idx="10">
                  <c:v>2.1665616688840839</c:v>
                </c:pt>
                <c:pt idx="11">
                  <c:v>1.9902346881756188</c:v>
                </c:pt>
                <c:pt idx="12">
                  <c:v>1.8139077074671537</c:v>
                </c:pt>
                <c:pt idx="13">
                  <c:v>1.6375807267586886</c:v>
                </c:pt>
                <c:pt idx="14">
                  <c:v>1.4612537460502235</c:v>
                </c:pt>
                <c:pt idx="15">
                  <c:v>1.2849267653417584</c:v>
                </c:pt>
                <c:pt idx="16">
                  <c:v>1.1085997846332933</c:v>
                </c:pt>
                <c:pt idx="17">
                  <c:v>0.93227280392482825</c:v>
                </c:pt>
                <c:pt idx="18">
                  <c:v>0.75594582321636317</c:v>
                </c:pt>
                <c:pt idx="19">
                  <c:v>0.57961884250789808</c:v>
                </c:pt>
                <c:pt idx="20">
                  <c:v>0.40329186179943299</c:v>
                </c:pt>
                <c:pt idx="21">
                  <c:v>0.22696488109096791</c:v>
                </c:pt>
                <c:pt idx="22">
                  <c:v>5.0637900382502821E-2</c:v>
                </c:pt>
                <c:pt idx="23">
                  <c:v>-0.12568908032596227</c:v>
                </c:pt>
                <c:pt idx="24">
                  <c:v>-0.30201606103442558</c:v>
                </c:pt>
                <c:pt idx="25">
                  <c:v>-0.47834304174289066</c:v>
                </c:pt>
                <c:pt idx="26">
                  <c:v>-0.65467002245135575</c:v>
                </c:pt>
                <c:pt idx="27">
                  <c:v>-0.83099700315982084</c:v>
                </c:pt>
                <c:pt idx="28">
                  <c:v>-1.0073239838682859</c:v>
                </c:pt>
                <c:pt idx="29">
                  <c:v>-1.183650964576751</c:v>
                </c:pt>
                <c:pt idx="30">
                  <c:v>-1.3599779452852161</c:v>
                </c:pt>
                <c:pt idx="31">
                  <c:v>-1.5363049259936812</c:v>
                </c:pt>
                <c:pt idx="32">
                  <c:v>-1.7126319067021463</c:v>
                </c:pt>
                <c:pt idx="33">
                  <c:v>-1.8889588874106114</c:v>
                </c:pt>
                <c:pt idx="34">
                  <c:v>-2.0652858681190764</c:v>
                </c:pt>
                <c:pt idx="35">
                  <c:v>-2.2416128488275415</c:v>
                </c:pt>
                <c:pt idx="36">
                  <c:v>-2.4179398295360057</c:v>
                </c:pt>
                <c:pt idx="37">
                  <c:v>-2.5942668102444708</c:v>
                </c:pt>
                <c:pt idx="38">
                  <c:v>-2.7705937909529359</c:v>
                </c:pt>
                <c:pt idx="39">
                  <c:v>-2.946920771661401</c:v>
                </c:pt>
                <c:pt idx="40">
                  <c:v>-3.1232477523698661</c:v>
                </c:pt>
                <c:pt idx="41">
                  <c:v>-3.2995747330783312</c:v>
                </c:pt>
                <c:pt idx="42">
                  <c:v>-3.4759017137867962</c:v>
                </c:pt>
                <c:pt idx="43">
                  <c:v>-3.6522286944952604</c:v>
                </c:pt>
                <c:pt idx="44">
                  <c:v>-3.8285556752037255</c:v>
                </c:pt>
                <c:pt idx="45">
                  <c:v>-4.0048826559121906</c:v>
                </c:pt>
                <c:pt idx="46">
                  <c:v>-4.1812096366206557</c:v>
                </c:pt>
                <c:pt idx="47">
                  <c:v>-4.3575366173291208</c:v>
                </c:pt>
                <c:pt idx="48">
                  <c:v>-4.5338635980375859</c:v>
                </c:pt>
                <c:pt idx="49">
                  <c:v>-4.710190578746051</c:v>
                </c:pt>
                <c:pt idx="50">
                  <c:v>-4.886517559454516</c:v>
                </c:pt>
                <c:pt idx="51">
                  <c:v>-5.0628445401629811</c:v>
                </c:pt>
                <c:pt idx="52">
                  <c:v>-5.2391715208714453</c:v>
                </c:pt>
                <c:pt idx="53">
                  <c:v>-5.4154985015799104</c:v>
                </c:pt>
                <c:pt idx="54">
                  <c:v>-5.5918254822883755</c:v>
                </c:pt>
                <c:pt idx="55">
                  <c:v>-5.7681524629968406</c:v>
                </c:pt>
                <c:pt idx="56">
                  <c:v>-5.9444794437053057</c:v>
                </c:pt>
                <c:pt idx="57">
                  <c:v>-6.1208064244137708</c:v>
                </c:pt>
                <c:pt idx="58">
                  <c:v>-6.297133405122235</c:v>
                </c:pt>
                <c:pt idx="59">
                  <c:v>-6.4734603858307</c:v>
                </c:pt>
                <c:pt idx="60">
                  <c:v>-6.6497873665391651</c:v>
                </c:pt>
                <c:pt idx="61">
                  <c:v>-6.8261143472476302</c:v>
                </c:pt>
                <c:pt idx="62">
                  <c:v>-7.0024413279560953</c:v>
                </c:pt>
                <c:pt idx="63">
                  <c:v>-7.1787683086645604</c:v>
                </c:pt>
                <c:pt idx="64">
                  <c:v>-7.3550952893730255</c:v>
                </c:pt>
                <c:pt idx="65">
                  <c:v>-7.5314222700814906</c:v>
                </c:pt>
                <c:pt idx="66">
                  <c:v>-7.7077492507899557</c:v>
                </c:pt>
                <c:pt idx="67">
                  <c:v>-7.8840762314984207</c:v>
                </c:pt>
                <c:pt idx="68">
                  <c:v>-8.0604032122068858</c:v>
                </c:pt>
                <c:pt idx="69">
                  <c:v>-8.2367301929153509</c:v>
                </c:pt>
                <c:pt idx="70">
                  <c:v>-8.413057173623816</c:v>
                </c:pt>
                <c:pt idx="71">
                  <c:v>-8.5893841543322793</c:v>
                </c:pt>
                <c:pt idx="72">
                  <c:v>-8.7657111350407462</c:v>
                </c:pt>
                <c:pt idx="73">
                  <c:v>-8.9420381157492095</c:v>
                </c:pt>
                <c:pt idx="74">
                  <c:v>-9.1183650964576746</c:v>
                </c:pt>
                <c:pt idx="75">
                  <c:v>-9.2946920771661397</c:v>
                </c:pt>
                <c:pt idx="76">
                  <c:v>-9.4710190578746047</c:v>
                </c:pt>
                <c:pt idx="77">
                  <c:v>-9.6473460385830698</c:v>
                </c:pt>
                <c:pt idx="78">
                  <c:v>-9.8236730192915349</c:v>
                </c:pt>
                <c:pt idx="79">
                  <c:v>-10</c:v>
                </c:pt>
                <c:pt idx="80">
                  <c:v>-10.176326980708465</c:v>
                </c:pt>
                <c:pt idx="81">
                  <c:v>-10.35265396141693</c:v>
                </c:pt>
                <c:pt idx="82">
                  <c:v>-10.528980942125395</c:v>
                </c:pt>
                <c:pt idx="83">
                  <c:v>-10.70530792283386</c:v>
                </c:pt>
                <c:pt idx="84">
                  <c:v>-10.881634903542325</c:v>
                </c:pt>
                <c:pt idx="85">
                  <c:v>-11.057961884250791</c:v>
                </c:pt>
                <c:pt idx="86">
                  <c:v>-11.234288864959254</c:v>
                </c:pt>
                <c:pt idx="87">
                  <c:v>-11.410615845667721</c:v>
                </c:pt>
                <c:pt idx="88">
                  <c:v>-11.586942826376184</c:v>
                </c:pt>
                <c:pt idx="89">
                  <c:v>-11.763269807084649</c:v>
                </c:pt>
                <c:pt idx="90">
                  <c:v>-11.939596787793114</c:v>
                </c:pt>
                <c:pt idx="91">
                  <c:v>-12.115923768501579</c:v>
                </c:pt>
                <c:pt idx="92">
                  <c:v>-12.292250749210044</c:v>
                </c:pt>
                <c:pt idx="93">
                  <c:v>-12.468577729918509</c:v>
                </c:pt>
                <c:pt idx="94">
                  <c:v>-12.644904710626975</c:v>
                </c:pt>
                <c:pt idx="95">
                  <c:v>-12.82123169133544</c:v>
                </c:pt>
                <c:pt idx="96">
                  <c:v>-12.997558672043905</c:v>
                </c:pt>
                <c:pt idx="97">
                  <c:v>-13.17388565275237</c:v>
                </c:pt>
                <c:pt idx="98">
                  <c:v>-13.350212633460835</c:v>
                </c:pt>
                <c:pt idx="99">
                  <c:v>-13.5265396141693</c:v>
                </c:pt>
                <c:pt idx="100">
                  <c:v>-13.702866594877765</c:v>
                </c:pt>
                <c:pt idx="101">
                  <c:v>-13.879193575586228</c:v>
                </c:pt>
                <c:pt idx="102">
                  <c:v>-14.055520556294695</c:v>
                </c:pt>
                <c:pt idx="103">
                  <c:v>-14.231847537003159</c:v>
                </c:pt>
                <c:pt idx="104">
                  <c:v>-14.408174517711625</c:v>
                </c:pt>
                <c:pt idx="105">
                  <c:v>-14.584501498420089</c:v>
                </c:pt>
                <c:pt idx="106">
                  <c:v>-14.760828479128556</c:v>
                </c:pt>
                <c:pt idx="107">
                  <c:v>-14.937155459837019</c:v>
                </c:pt>
                <c:pt idx="108">
                  <c:v>-15.113482440545484</c:v>
                </c:pt>
                <c:pt idx="109">
                  <c:v>-15.289809421253949</c:v>
                </c:pt>
                <c:pt idx="110">
                  <c:v>-15.466136401962414</c:v>
                </c:pt>
                <c:pt idx="111">
                  <c:v>-15.642463382670879</c:v>
                </c:pt>
                <c:pt idx="112">
                  <c:v>-15.818790363379344</c:v>
                </c:pt>
                <c:pt idx="113">
                  <c:v>-15.995117344087809</c:v>
                </c:pt>
                <c:pt idx="114">
                  <c:v>-16.171444324796276</c:v>
                </c:pt>
                <c:pt idx="115">
                  <c:v>-16.34777130550474</c:v>
                </c:pt>
                <c:pt idx="116">
                  <c:v>-16.524098286213203</c:v>
                </c:pt>
                <c:pt idx="117">
                  <c:v>-16.70042526692167</c:v>
                </c:pt>
                <c:pt idx="118">
                  <c:v>-16.876752247630133</c:v>
                </c:pt>
                <c:pt idx="119">
                  <c:v>-17.0530792283386</c:v>
                </c:pt>
                <c:pt idx="120">
                  <c:v>-17.229406209047063</c:v>
                </c:pt>
                <c:pt idx="121">
                  <c:v>-17.40573318975553</c:v>
                </c:pt>
                <c:pt idx="122">
                  <c:v>-17.582060170463993</c:v>
                </c:pt>
                <c:pt idx="123">
                  <c:v>-17.758387151172457</c:v>
                </c:pt>
                <c:pt idx="124">
                  <c:v>-17.934714131880924</c:v>
                </c:pt>
                <c:pt idx="125">
                  <c:v>-18.11104111258939</c:v>
                </c:pt>
                <c:pt idx="126">
                  <c:v>-18.287368093297854</c:v>
                </c:pt>
                <c:pt idx="127">
                  <c:v>-18.463695074006317</c:v>
                </c:pt>
                <c:pt idx="128">
                  <c:v>-18.640022054714784</c:v>
                </c:pt>
                <c:pt idx="129">
                  <c:v>-18.816349035423251</c:v>
                </c:pt>
                <c:pt idx="130">
                  <c:v>-18.992676016131714</c:v>
                </c:pt>
                <c:pt idx="131">
                  <c:v>-19.169002996840177</c:v>
                </c:pt>
                <c:pt idx="132">
                  <c:v>-19.345329977548644</c:v>
                </c:pt>
                <c:pt idx="133">
                  <c:v>-19.521656958257111</c:v>
                </c:pt>
                <c:pt idx="134">
                  <c:v>-19.697983938965574</c:v>
                </c:pt>
                <c:pt idx="135">
                  <c:v>-19.874310919674038</c:v>
                </c:pt>
                <c:pt idx="136">
                  <c:v>-20.050637900382505</c:v>
                </c:pt>
                <c:pt idx="137">
                  <c:v>-20.226964881090968</c:v>
                </c:pt>
                <c:pt idx="138">
                  <c:v>-20.403291861799431</c:v>
                </c:pt>
                <c:pt idx="139">
                  <c:v>-20.579618842507898</c:v>
                </c:pt>
                <c:pt idx="140">
                  <c:v>-20.755945823216365</c:v>
                </c:pt>
                <c:pt idx="141">
                  <c:v>-20.932272803924828</c:v>
                </c:pt>
                <c:pt idx="142">
                  <c:v>-21.108599784633292</c:v>
                </c:pt>
                <c:pt idx="143">
                  <c:v>-21.284926765341758</c:v>
                </c:pt>
                <c:pt idx="144">
                  <c:v>-21.461253746050225</c:v>
                </c:pt>
                <c:pt idx="145">
                  <c:v>-21.637580726758689</c:v>
                </c:pt>
                <c:pt idx="146">
                  <c:v>-21.813907707467152</c:v>
                </c:pt>
                <c:pt idx="147">
                  <c:v>-21.990234688175619</c:v>
                </c:pt>
                <c:pt idx="148">
                  <c:v>-22.166561668884086</c:v>
                </c:pt>
                <c:pt idx="149">
                  <c:v>-22.342888649592549</c:v>
                </c:pt>
                <c:pt idx="150">
                  <c:v>-22.519215630301012</c:v>
                </c:pt>
                <c:pt idx="151">
                  <c:v>-22.695542611009479</c:v>
                </c:pt>
                <c:pt idx="152">
                  <c:v>-22.871869591717942</c:v>
                </c:pt>
                <c:pt idx="153">
                  <c:v>-23.048196572426406</c:v>
                </c:pt>
                <c:pt idx="154">
                  <c:v>-23.224523553134873</c:v>
                </c:pt>
                <c:pt idx="155">
                  <c:v>-23.400850533843339</c:v>
                </c:pt>
                <c:pt idx="156">
                  <c:v>-23.577177514551803</c:v>
                </c:pt>
                <c:pt idx="157">
                  <c:v>-23.753504495260266</c:v>
                </c:pt>
                <c:pt idx="158">
                  <c:v>-23.929831475968733</c:v>
                </c:pt>
                <c:pt idx="159">
                  <c:v>-24.1061584566772</c:v>
                </c:pt>
                <c:pt idx="160">
                  <c:v>-24.282485437385663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E55-4677-AC9D-28DE0773B65B}"/>
            </c:ext>
          </c:extLst>
        </c:ser>
        <c:ser>
          <c:idx val="9"/>
          <c:order val="7"/>
          <c:tx>
            <c:v>Flow 2 orig.</c:v>
          </c:tx>
          <c:spPr>
            <a:ln w="19050">
              <a:solidFill>
                <a:srgbClr val="7030A0"/>
              </a:solidFill>
              <a:headEnd type="none" w="lg" len="lg"/>
              <a:tailEnd type="none" w="lg" len="lg"/>
            </a:ln>
          </c:spPr>
          <c:marker>
            <c:symbol val="diamond"/>
            <c:size val="2"/>
            <c:spPr>
              <a:ln w="15875"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31750">
                <a:solidFill>
                  <a:srgbClr val="7030A0"/>
                </a:solidFill>
                <a:headEnd type="stealth" w="lg" len="lg"/>
                <a:tailEnd type="oval" w="lg" len="lg"/>
              </a:ln>
            </c:spPr>
            <c:trendlineType val="linear"/>
            <c:forward val="100"/>
            <c:backward val="20"/>
            <c:dispRSqr val="0"/>
            <c:dispEq val="0"/>
          </c:trendline>
          <c:xVal>
            <c:numRef>
              <c:f>'θ ϵ (0,90)'!$N$11:$N$336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'θ ϵ (0,90)'!$M$11:$M$336</c:f>
              <c:numCache>
                <c:formatCode>General</c:formatCode>
                <c:ptCount val="32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E55-4677-AC9D-28DE0773B65B}"/>
            </c:ext>
          </c:extLst>
        </c:ser>
        <c:ser>
          <c:idx val="4"/>
          <c:order val="8"/>
          <c:tx>
            <c:v>Flow 2 line projection</c:v>
          </c:tx>
          <c:spPr>
            <a:ln w="25400">
              <a:solidFill>
                <a:schemeClr val="bg1">
                  <a:lumMod val="9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star"/>
            <c:size val="2"/>
            <c:spPr>
              <a:ln>
                <a:solidFill>
                  <a:srgbClr val="7030A0">
                    <a:alpha val="0"/>
                  </a:srgbClr>
                </a:solidFill>
              </a:ln>
            </c:spPr>
          </c:marker>
          <c:trendline>
            <c:spPr>
              <a:ln w="34925">
                <a:solidFill>
                  <a:srgbClr val="7030A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72"/>
            <c:backward val="70"/>
            <c:dispRSqr val="0"/>
            <c:dispEq val="0"/>
          </c:trendline>
          <c:xVal>
            <c:numRef>
              <c:f>'θ ϵ (0,90)'!$BI$55:$BI$216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(0,90)'!$BH$55:$BH$216</c:f>
              <c:numCache>
                <c:formatCode>General</c:formatCode>
                <c:ptCount val="162"/>
                <c:pt idx="0">
                  <c:v>7.6713994792877287</c:v>
                </c:pt>
                <c:pt idx="1">
                  <c:v>6.5990307692630523</c:v>
                </c:pt>
                <c:pt idx="2">
                  <c:v>5.5266620592383617</c:v>
                </c:pt>
                <c:pt idx="3">
                  <c:v>4.4542933492136854</c:v>
                </c:pt>
                <c:pt idx="4">
                  <c:v>3.381924639189009</c:v>
                </c:pt>
                <c:pt idx="5">
                  <c:v>2.3095559291643184</c:v>
                </c:pt>
                <c:pt idx="6">
                  <c:v>1.237187219139642</c:v>
                </c:pt>
                <c:pt idx="7">
                  <c:v>0.16481850911495144</c:v>
                </c:pt>
                <c:pt idx="8">
                  <c:v>-0.90755020090972494</c:v>
                </c:pt>
                <c:pt idx="9">
                  <c:v>-1.9799189109344155</c:v>
                </c:pt>
                <c:pt idx="10">
                  <c:v>-3.0522876209590919</c:v>
                </c:pt>
                <c:pt idx="11">
                  <c:v>-4.1246563309837825</c:v>
                </c:pt>
                <c:pt idx="12">
                  <c:v>-5.1970250410084589</c:v>
                </c:pt>
                <c:pt idx="13">
                  <c:v>-6.2693937510331352</c:v>
                </c:pt>
                <c:pt idx="14">
                  <c:v>-7.3417624610578258</c:v>
                </c:pt>
                <c:pt idx="15">
                  <c:v>-8.4141311710825022</c:v>
                </c:pt>
                <c:pt idx="16">
                  <c:v>-9.4864998811071928</c:v>
                </c:pt>
                <c:pt idx="17">
                  <c:v>-10.558868591131869</c:v>
                </c:pt>
                <c:pt idx="18">
                  <c:v>-11.63123730115656</c:v>
                </c:pt>
                <c:pt idx="19">
                  <c:v>-12.703606011181236</c:v>
                </c:pt>
                <c:pt idx="20">
                  <c:v>-13.775974721205912</c:v>
                </c:pt>
                <c:pt idx="21">
                  <c:v>-14.848343431230603</c:v>
                </c:pt>
                <c:pt idx="22">
                  <c:v>-15.920712141255279</c:v>
                </c:pt>
                <c:pt idx="23">
                  <c:v>-16.99308085127997</c:v>
                </c:pt>
                <c:pt idx="24">
                  <c:v>-18.065449561304646</c:v>
                </c:pt>
                <c:pt idx="25">
                  <c:v>-19.137818271329337</c:v>
                </c:pt>
                <c:pt idx="26">
                  <c:v>-20.210186981354013</c:v>
                </c:pt>
                <c:pt idx="27">
                  <c:v>-21.282555691378704</c:v>
                </c:pt>
                <c:pt idx="28">
                  <c:v>-22.35492440140338</c:v>
                </c:pt>
                <c:pt idx="29">
                  <c:v>-23.427293111428064</c:v>
                </c:pt>
                <c:pt idx="30">
                  <c:v>-24.499661821452747</c:v>
                </c:pt>
                <c:pt idx="31">
                  <c:v>-25.572030531477431</c:v>
                </c:pt>
                <c:pt idx="32">
                  <c:v>-26.644399241502107</c:v>
                </c:pt>
                <c:pt idx="33">
                  <c:v>-27.716767951526791</c:v>
                </c:pt>
                <c:pt idx="34">
                  <c:v>-28.789136661551474</c:v>
                </c:pt>
                <c:pt idx="35">
                  <c:v>-29.861505371576158</c:v>
                </c:pt>
                <c:pt idx="36">
                  <c:v>-30.933874081600841</c:v>
                </c:pt>
                <c:pt idx="37">
                  <c:v>-32.006242791625525</c:v>
                </c:pt>
                <c:pt idx="38">
                  <c:v>-33.078611501650208</c:v>
                </c:pt>
                <c:pt idx="39">
                  <c:v>-34.150980211674892</c:v>
                </c:pt>
                <c:pt idx="40">
                  <c:v>-35.223348921699568</c:v>
                </c:pt>
                <c:pt idx="41">
                  <c:v>-36.295717631724251</c:v>
                </c:pt>
                <c:pt idx="42">
                  <c:v>-37.368086341748935</c:v>
                </c:pt>
                <c:pt idx="43">
                  <c:v>-38.440455051773618</c:v>
                </c:pt>
                <c:pt idx="44">
                  <c:v>-39.512823761798302</c:v>
                </c:pt>
                <c:pt idx="45">
                  <c:v>-40.585192471822985</c:v>
                </c:pt>
                <c:pt idx="46">
                  <c:v>-41.657561181847669</c:v>
                </c:pt>
                <c:pt idx="47">
                  <c:v>-42.729929891872352</c:v>
                </c:pt>
                <c:pt idx="48">
                  <c:v>-43.802298601897029</c:v>
                </c:pt>
                <c:pt idx="49">
                  <c:v>-44.874667311921712</c:v>
                </c:pt>
                <c:pt idx="50">
                  <c:v>-45.947036021946396</c:v>
                </c:pt>
                <c:pt idx="51">
                  <c:v>-47.019404731971079</c:v>
                </c:pt>
                <c:pt idx="52">
                  <c:v>-48.091773441995763</c:v>
                </c:pt>
                <c:pt idx="53">
                  <c:v>-49.164142152020446</c:v>
                </c:pt>
                <c:pt idx="54">
                  <c:v>-50.236510862045129</c:v>
                </c:pt>
                <c:pt idx="55">
                  <c:v>-51.308879572069813</c:v>
                </c:pt>
                <c:pt idx="56">
                  <c:v>-52.381248282094489</c:v>
                </c:pt>
                <c:pt idx="57">
                  <c:v>-53.453616992119173</c:v>
                </c:pt>
                <c:pt idx="58">
                  <c:v>-54.525985702143856</c:v>
                </c:pt>
                <c:pt idx="59">
                  <c:v>-55.59835441216854</c:v>
                </c:pt>
                <c:pt idx="60">
                  <c:v>-56.670723122193223</c:v>
                </c:pt>
                <c:pt idx="61">
                  <c:v>-57.743091832217907</c:v>
                </c:pt>
                <c:pt idx="62">
                  <c:v>-58.81546054224259</c:v>
                </c:pt>
                <c:pt idx="63">
                  <c:v>-59.887829252267267</c:v>
                </c:pt>
                <c:pt idx="64">
                  <c:v>-60.960197962291957</c:v>
                </c:pt>
                <c:pt idx="65">
                  <c:v>-62.032566672316634</c:v>
                </c:pt>
                <c:pt idx="66">
                  <c:v>-63.104935382341317</c:v>
                </c:pt>
                <c:pt idx="67">
                  <c:v>-64.177304092366001</c:v>
                </c:pt>
                <c:pt idx="68">
                  <c:v>-65.249672802390677</c:v>
                </c:pt>
                <c:pt idx="69">
                  <c:v>-66.322041512415367</c:v>
                </c:pt>
                <c:pt idx="70">
                  <c:v>-67.394410222440044</c:v>
                </c:pt>
                <c:pt idx="71">
                  <c:v>-68.466778932464734</c:v>
                </c:pt>
                <c:pt idx="72">
                  <c:v>-69.539147642489411</c:v>
                </c:pt>
                <c:pt idx="73">
                  <c:v>-70.611516352514101</c:v>
                </c:pt>
                <c:pt idx="74">
                  <c:v>-71.683885062538778</c:v>
                </c:pt>
                <c:pt idx="75">
                  <c:v>-72.756253772563468</c:v>
                </c:pt>
                <c:pt idx="76">
                  <c:v>-73.828622482588145</c:v>
                </c:pt>
                <c:pt idx="77">
                  <c:v>-74.900991192612821</c:v>
                </c:pt>
                <c:pt idx="78">
                  <c:v>-75.973359902637512</c:v>
                </c:pt>
                <c:pt idx="79">
                  <c:v>-77.045728612662188</c:v>
                </c:pt>
                <c:pt idx="80">
                  <c:v>-78.118097322686879</c:v>
                </c:pt>
                <c:pt idx="81">
                  <c:v>-79.190466032711555</c:v>
                </c:pt>
                <c:pt idx="82">
                  <c:v>-80.262834742736246</c:v>
                </c:pt>
                <c:pt idx="83">
                  <c:v>-81.335203452760922</c:v>
                </c:pt>
                <c:pt idx="84">
                  <c:v>-82.407572162785598</c:v>
                </c:pt>
                <c:pt idx="85">
                  <c:v>-83.479940872810289</c:v>
                </c:pt>
                <c:pt idx="86">
                  <c:v>-84.552309582834965</c:v>
                </c:pt>
                <c:pt idx="87">
                  <c:v>-85.624678292859656</c:v>
                </c:pt>
                <c:pt idx="88">
                  <c:v>-86.697047002884332</c:v>
                </c:pt>
                <c:pt idx="89">
                  <c:v>-87.769415712909023</c:v>
                </c:pt>
                <c:pt idx="90">
                  <c:v>-88.841784422933699</c:v>
                </c:pt>
                <c:pt idx="91">
                  <c:v>-89.914153132958376</c:v>
                </c:pt>
                <c:pt idx="92">
                  <c:v>-90.986521842983066</c:v>
                </c:pt>
                <c:pt idx="93">
                  <c:v>-92.058890553007743</c:v>
                </c:pt>
                <c:pt idx="94">
                  <c:v>-93.131259263032433</c:v>
                </c:pt>
                <c:pt idx="95">
                  <c:v>-94.20362797305711</c:v>
                </c:pt>
                <c:pt idx="96">
                  <c:v>-95.2759966830818</c:v>
                </c:pt>
                <c:pt idx="97">
                  <c:v>-96.348365393106477</c:v>
                </c:pt>
                <c:pt idx="98">
                  <c:v>-97.420734103131167</c:v>
                </c:pt>
                <c:pt idx="99">
                  <c:v>-98.493102813155843</c:v>
                </c:pt>
                <c:pt idx="100">
                  <c:v>-99.56547152318052</c:v>
                </c:pt>
                <c:pt idx="101">
                  <c:v>-100.63784023320521</c:v>
                </c:pt>
                <c:pt idx="102">
                  <c:v>-101.71020894322989</c:v>
                </c:pt>
                <c:pt idx="103">
                  <c:v>-102.78257765325458</c:v>
                </c:pt>
                <c:pt idx="104">
                  <c:v>-103.85494636327925</c:v>
                </c:pt>
                <c:pt idx="105">
                  <c:v>-104.92731507330394</c:v>
                </c:pt>
                <c:pt idx="106">
                  <c:v>-105.99968378332862</c:v>
                </c:pt>
                <c:pt idx="107">
                  <c:v>-107.07205249335331</c:v>
                </c:pt>
                <c:pt idx="108">
                  <c:v>-108.14442120337799</c:v>
                </c:pt>
                <c:pt idx="109">
                  <c:v>-109.21678991340266</c:v>
                </c:pt>
                <c:pt idx="110">
                  <c:v>-110.28915862342735</c:v>
                </c:pt>
                <c:pt idx="111">
                  <c:v>-111.36152733345203</c:v>
                </c:pt>
                <c:pt idx="112">
                  <c:v>-112.43389604347672</c:v>
                </c:pt>
                <c:pt idx="113">
                  <c:v>-113.5062647535014</c:v>
                </c:pt>
                <c:pt idx="114">
                  <c:v>-114.57863346352607</c:v>
                </c:pt>
                <c:pt idx="115">
                  <c:v>-115.65100217355076</c:v>
                </c:pt>
                <c:pt idx="116">
                  <c:v>-116.72337088357546</c:v>
                </c:pt>
                <c:pt idx="117">
                  <c:v>-117.79573959360013</c:v>
                </c:pt>
                <c:pt idx="118">
                  <c:v>-118.86810830362481</c:v>
                </c:pt>
                <c:pt idx="119">
                  <c:v>-119.9404770136495</c:v>
                </c:pt>
                <c:pt idx="120">
                  <c:v>-121.01284572367418</c:v>
                </c:pt>
                <c:pt idx="121">
                  <c:v>-122.08521443369887</c:v>
                </c:pt>
                <c:pt idx="122">
                  <c:v>-123.15758314372354</c:v>
                </c:pt>
                <c:pt idx="123">
                  <c:v>-124.22995185374822</c:v>
                </c:pt>
                <c:pt idx="124">
                  <c:v>-125.30232056377291</c:v>
                </c:pt>
                <c:pt idx="125">
                  <c:v>-126.3746892737976</c:v>
                </c:pt>
                <c:pt idx="126">
                  <c:v>-127.44705798382228</c:v>
                </c:pt>
                <c:pt idx="127">
                  <c:v>-128.51942669384695</c:v>
                </c:pt>
                <c:pt idx="128">
                  <c:v>-129.59179540387163</c:v>
                </c:pt>
                <c:pt idx="129">
                  <c:v>-130.66416411389633</c:v>
                </c:pt>
                <c:pt idx="130">
                  <c:v>-131.73653282392101</c:v>
                </c:pt>
                <c:pt idx="131">
                  <c:v>-132.80890153394569</c:v>
                </c:pt>
                <c:pt idx="132">
                  <c:v>-133.88127024397036</c:v>
                </c:pt>
                <c:pt idx="133">
                  <c:v>-134.95363895399504</c:v>
                </c:pt>
                <c:pt idx="134">
                  <c:v>-136.02600766401974</c:v>
                </c:pt>
                <c:pt idx="135">
                  <c:v>-137.09837637404442</c:v>
                </c:pt>
                <c:pt idx="136">
                  <c:v>-138.1707450840691</c:v>
                </c:pt>
                <c:pt idx="137">
                  <c:v>-139.24311379409377</c:v>
                </c:pt>
                <c:pt idx="138">
                  <c:v>-140.31548250411845</c:v>
                </c:pt>
                <c:pt idx="139">
                  <c:v>-141.38785121414315</c:v>
                </c:pt>
                <c:pt idx="140">
                  <c:v>-142.46021992416783</c:v>
                </c:pt>
                <c:pt idx="141">
                  <c:v>-143.53258863419251</c:v>
                </c:pt>
                <c:pt idx="142">
                  <c:v>-144.60495734421721</c:v>
                </c:pt>
                <c:pt idx="143">
                  <c:v>-145.67732605424189</c:v>
                </c:pt>
                <c:pt idx="144">
                  <c:v>-146.74969476426656</c:v>
                </c:pt>
                <c:pt idx="145">
                  <c:v>-147.82206347429124</c:v>
                </c:pt>
                <c:pt idx="146">
                  <c:v>-148.89443218431592</c:v>
                </c:pt>
                <c:pt idx="147">
                  <c:v>-149.96680089434062</c:v>
                </c:pt>
                <c:pt idx="148">
                  <c:v>-151.03916960436527</c:v>
                </c:pt>
                <c:pt idx="149">
                  <c:v>-152.11153831438997</c:v>
                </c:pt>
                <c:pt idx="150">
                  <c:v>-153.18390702441465</c:v>
                </c:pt>
                <c:pt idx="151">
                  <c:v>-154.25627573443933</c:v>
                </c:pt>
                <c:pt idx="152">
                  <c:v>-155.32864444446403</c:v>
                </c:pt>
                <c:pt idx="153">
                  <c:v>-156.40101315448871</c:v>
                </c:pt>
                <c:pt idx="154">
                  <c:v>-157.47338186451339</c:v>
                </c:pt>
                <c:pt idx="155">
                  <c:v>-158.54575057453809</c:v>
                </c:pt>
                <c:pt idx="156">
                  <c:v>-159.61811928456274</c:v>
                </c:pt>
                <c:pt idx="157">
                  <c:v>-160.69048799458744</c:v>
                </c:pt>
                <c:pt idx="158">
                  <c:v>-161.76285670461212</c:v>
                </c:pt>
                <c:pt idx="159">
                  <c:v>-162.8352254146368</c:v>
                </c:pt>
                <c:pt idx="160">
                  <c:v>-163.9075941246615</c:v>
                </c:pt>
                <c:pt idx="161">
                  <c:v>-164.97996283468615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E55-4677-AC9D-28DE0773B65B}"/>
            </c:ext>
          </c:extLst>
        </c:ser>
        <c:ser>
          <c:idx val="5"/>
          <c:order val="9"/>
          <c:tx>
            <c:v>Flow 1 line projection</c:v>
          </c:tx>
          <c:spPr>
            <a:ln w="15875">
              <a:solidFill>
                <a:schemeClr val="bg1">
                  <a:lumMod val="95000"/>
                </a:schemeClr>
              </a:solidFill>
              <a:prstDash val="sysDash"/>
              <a:headEnd type="none" w="lg" len="lg"/>
              <a:tailEnd type="none" w="lg" len="lg"/>
            </a:ln>
          </c:spPr>
          <c:marker>
            <c:symbol val="none"/>
          </c:marker>
          <c:trendline>
            <c:spPr>
              <a:ln w="28575">
                <a:solidFill>
                  <a:srgbClr val="FF0000"/>
                </a:solidFill>
                <a:prstDash val="dash"/>
                <a:headEnd type="stealth" w="lg" len="lg"/>
                <a:tailEnd type="oval" w="lg" len="lg"/>
              </a:ln>
              <a:effectLst>
                <a:glow rad="127000">
                  <a:srgbClr val="FFFF00">
                    <a:alpha val="60000"/>
                  </a:srgbClr>
                </a:glow>
              </a:effectLst>
            </c:spPr>
            <c:trendlineType val="linear"/>
            <c:forward val="55"/>
            <c:backward val="20"/>
            <c:dispRSqr val="0"/>
            <c:dispEq val="0"/>
          </c:trendline>
          <c:xVal>
            <c:numRef>
              <c:f>'θ ϵ (0,90)'!$BN$25:$BN$55</c:f>
              <c:numCache>
                <c:formatCode>General</c:formatCode>
                <c:ptCount val="31"/>
                <c:pt idx="0">
                  <c:v>57.684497283634997</c:v>
                </c:pt>
                <c:pt idx="1">
                  <c:v>58.684497283634997</c:v>
                </c:pt>
                <c:pt idx="2">
                  <c:v>59.684497283634997</c:v>
                </c:pt>
                <c:pt idx="3">
                  <c:v>60.684497283634997</c:v>
                </c:pt>
                <c:pt idx="4">
                  <c:v>61.684497283634997</c:v>
                </c:pt>
                <c:pt idx="5">
                  <c:v>62.684497283634997</c:v>
                </c:pt>
                <c:pt idx="6">
                  <c:v>63.684497283634997</c:v>
                </c:pt>
                <c:pt idx="7">
                  <c:v>64.684497283634997</c:v>
                </c:pt>
                <c:pt idx="8">
                  <c:v>65.684497283634997</c:v>
                </c:pt>
                <c:pt idx="9">
                  <c:v>66.684497283634997</c:v>
                </c:pt>
                <c:pt idx="10">
                  <c:v>67.684497283634997</c:v>
                </c:pt>
                <c:pt idx="11">
                  <c:v>68.684497283634997</c:v>
                </c:pt>
                <c:pt idx="12">
                  <c:v>69.684497283634997</c:v>
                </c:pt>
                <c:pt idx="13">
                  <c:v>70.684497283634997</c:v>
                </c:pt>
                <c:pt idx="14">
                  <c:v>71.684497283634997</c:v>
                </c:pt>
                <c:pt idx="15">
                  <c:v>72.684497283634997</c:v>
                </c:pt>
                <c:pt idx="16">
                  <c:v>73.684497283634997</c:v>
                </c:pt>
                <c:pt idx="17">
                  <c:v>74.684497283634997</c:v>
                </c:pt>
                <c:pt idx="18">
                  <c:v>75.684497283634997</c:v>
                </c:pt>
                <c:pt idx="19">
                  <c:v>76.684497283634997</c:v>
                </c:pt>
                <c:pt idx="20">
                  <c:v>77.684497283634997</c:v>
                </c:pt>
                <c:pt idx="21">
                  <c:v>78.684497283634997</c:v>
                </c:pt>
                <c:pt idx="22">
                  <c:v>79.684497283634997</c:v>
                </c:pt>
                <c:pt idx="23">
                  <c:v>80.684497283634997</c:v>
                </c:pt>
                <c:pt idx="24">
                  <c:v>81.684497283634997</c:v>
                </c:pt>
                <c:pt idx="25">
                  <c:v>82.684497283634997</c:v>
                </c:pt>
                <c:pt idx="26">
                  <c:v>83.684497283634997</c:v>
                </c:pt>
                <c:pt idx="27">
                  <c:v>84.684497283634997</c:v>
                </c:pt>
                <c:pt idx="28">
                  <c:v>85.684497283634997</c:v>
                </c:pt>
                <c:pt idx="29">
                  <c:v>86.684497283634997</c:v>
                </c:pt>
                <c:pt idx="30">
                  <c:v>87.684497283634997</c:v>
                </c:pt>
              </c:numCache>
            </c:numRef>
          </c:xVal>
          <c:yVal>
            <c:numRef>
              <c:f>'θ ϵ (0,90)'!$BM$25:$BM$55</c:f>
              <c:numCache>
                <c:formatCode>General</c:formatCode>
                <c:ptCount val="31"/>
                <c:pt idx="0">
                  <c:v>30.278020982371565</c:v>
                </c:pt>
                <c:pt idx="1">
                  <c:v>29.524466932268773</c:v>
                </c:pt>
                <c:pt idx="2">
                  <c:v>28.77091288216598</c:v>
                </c:pt>
                <c:pt idx="3">
                  <c:v>28.017358832063181</c:v>
                </c:pt>
                <c:pt idx="4">
                  <c:v>27.263804781960388</c:v>
                </c:pt>
                <c:pt idx="5">
                  <c:v>26.510250731857596</c:v>
                </c:pt>
                <c:pt idx="6">
                  <c:v>25.756696681754804</c:v>
                </c:pt>
                <c:pt idx="7">
                  <c:v>25.003142631652004</c:v>
                </c:pt>
                <c:pt idx="8">
                  <c:v>24.249588581549212</c:v>
                </c:pt>
                <c:pt idx="9">
                  <c:v>23.496034531446419</c:v>
                </c:pt>
                <c:pt idx="10">
                  <c:v>22.742480481343627</c:v>
                </c:pt>
                <c:pt idx="11">
                  <c:v>21.988926431240827</c:v>
                </c:pt>
                <c:pt idx="12">
                  <c:v>21.235372381138035</c:v>
                </c:pt>
                <c:pt idx="13">
                  <c:v>20.481818331035242</c:v>
                </c:pt>
                <c:pt idx="14">
                  <c:v>19.72826428093245</c:v>
                </c:pt>
                <c:pt idx="15">
                  <c:v>18.97471023082965</c:v>
                </c:pt>
                <c:pt idx="16">
                  <c:v>18.221156180726858</c:v>
                </c:pt>
                <c:pt idx="17">
                  <c:v>17.467602130624066</c:v>
                </c:pt>
                <c:pt idx="18">
                  <c:v>16.714048080521273</c:v>
                </c:pt>
                <c:pt idx="19">
                  <c:v>15.960494030418474</c:v>
                </c:pt>
                <c:pt idx="20">
                  <c:v>15.206939980315681</c:v>
                </c:pt>
                <c:pt idx="21">
                  <c:v>14.453385930212889</c:v>
                </c:pt>
                <c:pt idx="22">
                  <c:v>13.699831880110096</c:v>
                </c:pt>
                <c:pt idx="23">
                  <c:v>12.946277830007297</c:v>
                </c:pt>
                <c:pt idx="24">
                  <c:v>12.192723779904505</c:v>
                </c:pt>
                <c:pt idx="25">
                  <c:v>11.439169729801712</c:v>
                </c:pt>
                <c:pt idx="26">
                  <c:v>10.68561567969892</c:v>
                </c:pt>
                <c:pt idx="27">
                  <c:v>9.9320616295961202</c:v>
                </c:pt>
                <c:pt idx="28">
                  <c:v>9.1785075794933277</c:v>
                </c:pt>
                <c:pt idx="29">
                  <c:v>8.4249535293905353</c:v>
                </c:pt>
                <c:pt idx="30">
                  <c:v>7.6713994792877429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E55-4677-AC9D-28DE0773B65B}"/>
            </c:ext>
          </c:extLst>
        </c:ser>
        <c:ser>
          <c:idx val="10"/>
          <c:order val="10"/>
          <c:tx>
            <c:v>CZnew</c:v>
          </c:tx>
          <c:spPr>
            <a:ln w="38100">
              <a:prstDash val="sysDash"/>
            </a:ln>
          </c:spPr>
          <c:marker>
            <c:symbol val="dot"/>
            <c:size val="2"/>
            <c:spPr>
              <a:ln>
                <a:solidFill>
                  <a:schemeClr val="accent5"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'θ ϵ (0,90)'!$BE$442:$BE$802</c:f>
              <c:numCache>
                <c:formatCode>General</c:formatCode>
                <c:ptCount val="361"/>
                <c:pt idx="0">
                  <c:v>110.70393510196357</c:v>
                </c:pt>
                <c:pt idx="1">
                  <c:v>110.70042913008669</c:v>
                </c:pt>
                <c:pt idx="2">
                  <c:v>110.68991228240904</c:v>
                </c:pt>
                <c:pt idx="3">
                  <c:v>110.6723877624643</c:v>
                </c:pt>
                <c:pt idx="4">
                  <c:v>110.64786090839101</c:v>
                </c:pt>
                <c:pt idx="5">
                  <c:v>110.61633919130654</c:v>
                </c:pt>
                <c:pt idx="6">
                  <c:v>110.57783221303123</c:v>
                </c:pt>
                <c:pt idx="7">
                  <c:v>110.53235170316373</c:v>
                </c:pt>
                <c:pt idx="8">
                  <c:v>110.47991151550789</c:v>
                </c:pt>
                <c:pt idx="9">
                  <c:v>110.42052762385291</c:v>
                </c:pt>
                <c:pt idx="10">
                  <c:v>110.35421811710739</c:v>
                </c:pt>
                <c:pt idx="11">
                  <c:v>110.2810031937895</c:v>
                </c:pt>
                <c:pt idx="12">
                  <c:v>110.20090515587412</c:v>
                </c:pt>
                <c:pt idx="13">
                  <c:v>110.11394840199949</c:v>
                </c:pt>
                <c:pt idx="14">
                  <c:v>110.02015942003526</c:v>
                </c:pt>
                <c:pt idx="15">
                  <c:v>109.91956677901385</c:v>
                </c:pt>
                <c:pt idx="16">
                  <c:v>109.8122011204282</c:v>
                </c:pt>
                <c:pt idx="17">
                  <c:v>109.69809514889796</c:v>
                </c:pt>
                <c:pt idx="18">
                  <c:v>109.57728362220747</c:v>
                </c:pt>
                <c:pt idx="19">
                  <c:v>109.44980334071806</c:v>
                </c:pt>
                <c:pt idx="20">
                  <c:v>109.31569313615842</c:v>
                </c:pt>
                <c:pt idx="21">
                  <c:v>109.17499385979599</c:v>
                </c:pt>
                <c:pt idx="22">
                  <c:v>109.02774836999336</c:v>
                </c:pt>
                <c:pt idx="23">
                  <c:v>108.8740015191531</c:v>
                </c:pt>
                <c:pt idx="24">
                  <c:v>108.71380014005535</c:v>
                </c:pt>
                <c:pt idx="25">
                  <c:v>108.54719303159213</c:v>
                </c:pt>
                <c:pt idx="26">
                  <c:v>108.3742309439026</c:v>
                </c:pt>
                <c:pt idx="27">
                  <c:v>108.1949665629142</c:v>
                </c:pt>
                <c:pt idx="28">
                  <c:v>108.00945449429396</c:v>
                </c:pt>
                <c:pt idx="29">
                  <c:v>107.81775124681506</c:v>
                </c:pt>
                <c:pt idx="30">
                  <c:v>107.61991521514378</c:v>
                </c:pt>
                <c:pt idx="31">
                  <c:v>107.41600666205181</c:v>
                </c:pt>
                <c:pt idx="32">
                  <c:v>107.20608770005977</c:v>
                </c:pt>
                <c:pt idx="33">
                  <c:v>106.99022227251699</c:v>
                </c:pt>
                <c:pt idx="34">
                  <c:v>106.76847613412383</c:v>
                </c:pt>
                <c:pt idx="35">
                  <c:v>106.54091683090218</c:v>
                </c:pt>
                <c:pt idx="36">
                  <c:v>106.30761367962018</c:v>
                </c:pt>
                <c:pt idx="37">
                  <c:v>106.06863774667778</c:v>
                </c:pt>
                <c:pt idx="38">
                  <c:v>105.82406182645917</c:v>
                </c:pt>
                <c:pt idx="39">
                  <c:v>105.57396041915891</c:v>
                </c:pt>
                <c:pt idx="40">
                  <c:v>105.31840970808845</c:v>
                </c:pt>
                <c:pt idx="41">
                  <c:v>105.05748753646995</c:v>
                </c:pt>
                <c:pt idx="42">
                  <c:v>104.7912733837245</c:v>
                </c:pt>
                <c:pt idx="43">
                  <c:v>104.51984834126192</c:v>
                </c:pt>
                <c:pt idx="44">
                  <c:v>104.24329508777947</c:v>
                </c:pt>
                <c:pt idx="45">
                  <c:v>103.96169786407719</c:v>
                </c:pt>
                <c:pt idx="46">
                  <c:v>103.67514244739733</c:v>
                </c:pt>
                <c:pt idx="47">
                  <c:v>103.38371612529573</c:v>
                </c:pt>
                <c:pt idx="48">
                  <c:v>103.08750766905322</c:v>
                </c:pt>
                <c:pt idx="49">
                  <c:v>102.78660730663501</c:v>
                </c:pt>
                <c:pt idx="50">
                  <c:v>102.48110669520635</c:v>
                </c:pt>
                <c:pt idx="51">
                  <c:v>102.17109889321296</c:v>
                </c:pt>
                <c:pt idx="52">
                  <c:v>101.85667833203442</c:v>
                </c:pt>
                <c:pt idx="53">
                  <c:v>101.53794078721954</c:v>
                </c:pt>
                <c:pt idx="54">
                  <c:v>101.21498334931215</c:v>
                </c:pt>
                <c:pt idx="55">
                  <c:v>100.8879043942764</c:v>
                </c:pt>
                <c:pt idx="56">
                  <c:v>100.55680355353046</c:v>
                </c:pt>
                <c:pt idx="57">
                  <c:v>100.2217816835979</c:v>
                </c:pt>
                <c:pt idx="58">
                  <c:v>99.882940835385682</c:v>
                </c:pt>
                <c:pt idx="59">
                  <c:v>99.540384223098641</c:v>
                </c:pt>
                <c:pt idx="60">
                  <c:v>99.194216192799288</c:v>
                </c:pt>
                <c:pt idx="61">
                  <c:v>98.844542190623045</c:v>
                </c:pt>
                <c:pt idx="62">
                  <c:v>98.49146873065834</c:v>
                </c:pt>
                <c:pt idx="63">
                  <c:v>98.135103362501411</c:v>
                </c:pt>
                <c:pt idx="64">
                  <c:v>97.775554638495549</c:v>
                </c:pt>
                <c:pt idx="65">
                  <c:v>97.412932080665129</c:v>
                </c:pt>
                <c:pt idx="66">
                  <c:v>97.047346147354077</c:v>
                </c:pt>
                <c:pt idx="67">
                  <c:v>96.678908199579183</c:v>
                </c:pt>
                <c:pt idx="68">
                  <c:v>96.30773046710847</c:v>
                </c:pt>
                <c:pt idx="69">
                  <c:v>95.933926014274945</c:v>
                </c:pt>
                <c:pt idx="70">
                  <c:v>95.557608705536055</c:v>
                </c:pt>
                <c:pt idx="71">
                  <c:v>95.178893170789507</c:v>
                </c:pt>
                <c:pt idx="72">
                  <c:v>94.797894770455883</c:v>
                </c:pt>
                <c:pt idx="73">
                  <c:v>94.414729560338756</c:v>
                </c:pt>
                <c:pt idx="74">
                  <c:v>94.029514256272918</c:v>
                </c:pt>
                <c:pt idx="75">
                  <c:v>93.642366198571651</c:v>
                </c:pt>
                <c:pt idx="76">
                  <c:v>93.253403316283723</c:v>
                </c:pt>
                <c:pt idx="77">
                  <c:v>92.86274409127104</c:v>
                </c:pt>
                <c:pt idx="78">
                  <c:v>92.47050752211797</c:v>
                </c:pt>
                <c:pt idx="79">
                  <c:v>92.07681308788311</c:v>
                </c:pt>
                <c:pt idx="80">
                  <c:v>91.681780711704974</c:v>
                </c:pt>
                <c:pt idx="81">
                  <c:v>91.285530724272093</c:v>
                </c:pt>
                <c:pt idx="82">
                  <c:v>90.888183827169186</c:v>
                </c:pt>
                <c:pt idx="83">
                  <c:v>90.489861056110314</c:v>
                </c:pt>
                <c:pt idx="84">
                  <c:v>90.090683744070191</c:v>
                </c:pt>
                <c:pt idx="85">
                  <c:v>89.69077348432495</c:v>
                </c:pt>
                <c:pt idx="86">
                  <c:v>89.290252093413756</c:v>
                </c:pt>
                <c:pt idx="87">
                  <c:v>88.889241574032212</c:v>
                </c:pt>
                <c:pt idx="88">
                  <c:v>88.48786407786919</c:v>
                </c:pt>
                <c:pt idx="89">
                  <c:v>88.086241868398233</c:v>
                </c:pt>
                <c:pt idx="90">
                  <c:v>87.684497283634997</c:v>
                </c:pt>
                <c:pt idx="91">
                  <c:v>87.282752698871747</c:v>
                </c:pt>
                <c:pt idx="92">
                  <c:v>86.881130489400817</c:v>
                </c:pt>
                <c:pt idx="93">
                  <c:v>86.479752993237796</c:v>
                </c:pt>
                <c:pt idx="94">
                  <c:v>86.078742473856238</c:v>
                </c:pt>
                <c:pt idx="95">
                  <c:v>85.678221082945043</c:v>
                </c:pt>
                <c:pt idx="96">
                  <c:v>85.278310823199803</c:v>
                </c:pt>
                <c:pt idx="97">
                  <c:v>84.879133511159679</c:v>
                </c:pt>
                <c:pt idx="98">
                  <c:v>84.480810740100807</c:v>
                </c:pt>
                <c:pt idx="99">
                  <c:v>84.083463842997901</c:v>
                </c:pt>
                <c:pt idx="100">
                  <c:v>83.68721385556502</c:v>
                </c:pt>
                <c:pt idx="101">
                  <c:v>83.292181479386883</c:v>
                </c:pt>
                <c:pt idx="102">
                  <c:v>82.898487045152038</c:v>
                </c:pt>
                <c:pt idx="103">
                  <c:v>82.506250475998954</c:v>
                </c:pt>
                <c:pt idx="104">
                  <c:v>82.11559125098627</c:v>
                </c:pt>
                <c:pt idx="105">
                  <c:v>81.726628368698343</c:v>
                </c:pt>
                <c:pt idx="106">
                  <c:v>81.339480310997075</c:v>
                </c:pt>
                <c:pt idx="107">
                  <c:v>80.954265006931237</c:v>
                </c:pt>
                <c:pt idx="108">
                  <c:v>80.57109979681411</c:v>
                </c:pt>
                <c:pt idx="109">
                  <c:v>80.190101396480486</c:v>
                </c:pt>
                <c:pt idx="110">
                  <c:v>79.811385861733939</c:v>
                </c:pt>
                <c:pt idx="111">
                  <c:v>79.435068552995048</c:v>
                </c:pt>
                <c:pt idx="112">
                  <c:v>79.061264100161509</c:v>
                </c:pt>
                <c:pt idx="113">
                  <c:v>78.69008636769081</c:v>
                </c:pt>
                <c:pt idx="114">
                  <c:v>78.321648419915917</c:v>
                </c:pt>
                <c:pt idx="115">
                  <c:v>77.956062486604864</c:v>
                </c:pt>
                <c:pt idx="116">
                  <c:v>77.593439928774444</c:v>
                </c:pt>
                <c:pt idx="117">
                  <c:v>77.233891204768582</c:v>
                </c:pt>
                <c:pt idx="118">
                  <c:v>76.877525836611653</c:v>
                </c:pt>
                <c:pt idx="119">
                  <c:v>76.524452376646963</c:v>
                </c:pt>
                <c:pt idx="120">
                  <c:v>76.174778374470719</c:v>
                </c:pt>
                <c:pt idx="121">
                  <c:v>75.828610344171352</c:v>
                </c:pt>
                <c:pt idx="122">
                  <c:v>75.486053731884311</c:v>
                </c:pt>
                <c:pt idx="123">
                  <c:v>75.147212883672097</c:v>
                </c:pt>
                <c:pt idx="124">
                  <c:v>74.812191013739536</c:v>
                </c:pt>
                <c:pt idx="125">
                  <c:v>74.481090172993603</c:v>
                </c:pt>
                <c:pt idx="126">
                  <c:v>74.154011217957844</c:v>
                </c:pt>
                <c:pt idx="127">
                  <c:v>73.831053780050453</c:v>
                </c:pt>
                <c:pt idx="128">
                  <c:v>73.512316235235573</c:v>
                </c:pt>
                <c:pt idx="129">
                  <c:v>73.197895674057051</c:v>
                </c:pt>
                <c:pt idx="130">
                  <c:v>72.887887872063644</c:v>
                </c:pt>
                <c:pt idx="131">
                  <c:v>72.582387260634988</c:v>
                </c:pt>
                <c:pt idx="132">
                  <c:v>72.28148689821677</c:v>
                </c:pt>
                <c:pt idx="133">
                  <c:v>71.985278441974259</c:v>
                </c:pt>
                <c:pt idx="134">
                  <c:v>71.693852119872659</c:v>
                </c:pt>
                <c:pt idx="135">
                  <c:v>71.407296703192799</c:v>
                </c:pt>
                <c:pt idx="136">
                  <c:v>71.125699479490521</c:v>
                </c:pt>
                <c:pt idx="137">
                  <c:v>70.849146226008074</c:v>
                </c:pt>
                <c:pt idx="138">
                  <c:v>70.577721183545492</c:v>
                </c:pt>
                <c:pt idx="139">
                  <c:v>70.311507030800044</c:v>
                </c:pt>
                <c:pt idx="140">
                  <c:v>70.050584859181555</c:v>
                </c:pt>
                <c:pt idx="141">
                  <c:v>69.795034148111085</c:v>
                </c:pt>
                <c:pt idx="142">
                  <c:v>69.544932740810822</c:v>
                </c:pt>
                <c:pt idx="143">
                  <c:v>69.300356820592214</c:v>
                </c:pt>
                <c:pt idx="144">
                  <c:v>69.061380887649818</c:v>
                </c:pt>
                <c:pt idx="145">
                  <c:v>68.828077736367817</c:v>
                </c:pt>
                <c:pt idx="146">
                  <c:v>68.600518433146163</c:v>
                </c:pt>
                <c:pt idx="147">
                  <c:v>68.378772294752991</c:v>
                </c:pt>
                <c:pt idx="148">
                  <c:v>68.162906867210225</c:v>
                </c:pt>
                <c:pt idx="149">
                  <c:v>67.95298790521818</c:v>
                </c:pt>
                <c:pt idx="150">
                  <c:v>67.749079352126216</c:v>
                </c:pt>
                <c:pt idx="151">
                  <c:v>67.55124332045493</c:v>
                </c:pt>
                <c:pt idx="152">
                  <c:v>67.359540072976046</c:v>
                </c:pt>
                <c:pt idx="153">
                  <c:v>67.17402800435579</c:v>
                </c:pt>
                <c:pt idx="154">
                  <c:v>66.99476362336739</c:v>
                </c:pt>
                <c:pt idx="155">
                  <c:v>66.821801535677864</c:v>
                </c:pt>
                <c:pt idx="156">
                  <c:v>66.655194427214639</c:v>
                </c:pt>
                <c:pt idx="157">
                  <c:v>66.494993048116896</c:v>
                </c:pt>
                <c:pt idx="158">
                  <c:v>66.341246197276632</c:v>
                </c:pt>
                <c:pt idx="159">
                  <c:v>66.194000707474004</c:v>
                </c:pt>
                <c:pt idx="160">
                  <c:v>66.053301431111578</c:v>
                </c:pt>
                <c:pt idx="161">
                  <c:v>65.919191226551931</c:v>
                </c:pt>
                <c:pt idx="162">
                  <c:v>65.791710945062519</c:v>
                </c:pt>
                <c:pt idx="163">
                  <c:v>65.670899418372031</c:v>
                </c:pt>
                <c:pt idx="164">
                  <c:v>65.556793446841809</c:v>
                </c:pt>
                <c:pt idx="165">
                  <c:v>65.449427788256145</c:v>
                </c:pt>
                <c:pt idx="166">
                  <c:v>65.348835147234738</c:v>
                </c:pt>
                <c:pt idx="167">
                  <c:v>65.2550461652705</c:v>
                </c:pt>
                <c:pt idx="168">
                  <c:v>65.168089411395869</c:v>
                </c:pt>
                <c:pt idx="169">
                  <c:v>65.087991373480492</c:v>
                </c:pt>
                <c:pt idx="170">
                  <c:v>65.0147764501626</c:v>
                </c:pt>
                <c:pt idx="171">
                  <c:v>64.948466943417088</c:v>
                </c:pt>
                <c:pt idx="172">
                  <c:v>64.8890830517621</c:v>
                </c:pt>
                <c:pt idx="173">
                  <c:v>64.836642864106267</c:v>
                </c:pt>
                <c:pt idx="174">
                  <c:v>64.791162354238764</c:v>
                </c:pt>
                <c:pt idx="175">
                  <c:v>64.752655375963457</c:v>
                </c:pt>
                <c:pt idx="176">
                  <c:v>64.721133658878983</c:v>
                </c:pt>
                <c:pt idx="177">
                  <c:v>64.696606804805697</c:v>
                </c:pt>
                <c:pt idx="178">
                  <c:v>64.679082284860954</c:v>
                </c:pt>
                <c:pt idx="179">
                  <c:v>64.668565437183304</c:v>
                </c:pt>
                <c:pt idx="180">
                  <c:v>64.665059465306427</c:v>
                </c:pt>
                <c:pt idx="181">
                  <c:v>64.668565437183304</c:v>
                </c:pt>
                <c:pt idx="182">
                  <c:v>64.679082284860954</c:v>
                </c:pt>
                <c:pt idx="183">
                  <c:v>64.696606804805697</c:v>
                </c:pt>
                <c:pt idx="184">
                  <c:v>64.721133658878983</c:v>
                </c:pt>
                <c:pt idx="185">
                  <c:v>64.752655375963457</c:v>
                </c:pt>
                <c:pt idx="186">
                  <c:v>64.791162354238764</c:v>
                </c:pt>
                <c:pt idx="187">
                  <c:v>64.836642864106267</c:v>
                </c:pt>
                <c:pt idx="188">
                  <c:v>64.8890830517621</c:v>
                </c:pt>
                <c:pt idx="189">
                  <c:v>64.948466943417088</c:v>
                </c:pt>
                <c:pt idx="190">
                  <c:v>65.0147764501626</c:v>
                </c:pt>
                <c:pt idx="191">
                  <c:v>65.087991373480492</c:v>
                </c:pt>
                <c:pt idx="192">
                  <c:v>65.168089411395869</c:v>
                </c:pt>
                <c:pt idx="193">
                  <c:v>65.2550461652705</c:v>
                </c:pt>
                <c:pt idx="194">
                  <c:v>65.348835147234738</c:v>
                </c:pt>
                <c:pt idx="195">
                  <c:v>65.449427788256145</c:v>
                </c:pt>
                <c:pt idx="196">
                  <c:v>65.556793446841795</c:v>
                </c:pt>
                <c:pt idx="197">
                  <c:v>65.670899418372016</c:v>
                </c:pt>
                <c:pt idx="198">
                  <c:v>65.791710945062519</c:v>
                </c:pt>
                <c:pt idx="199">
                  <c:v>65.919191226551931</c:v>
                </c:pt>
                <c:pt idx="200">
                  <c:v>66.053301431111578</c:v>
                </c:pt>
                <c:pt idx="201">
                  <c:v>66.194000707474004</c:v>
                </c:pt>
                <c:pt idx="202">
                  <c:v>66.341246197276632</c:v>
                </c:pt>
                <c:pt idx="203">
                  <c:v>66.494993048116896</c:v>
                </c:pt>
                <c:pt idx="204">
                  <c:v>66.655194427214624</c:v>
                </c:pt>
                <c:pt idx="205">
                  <c:v>66.821801535677864</c:v>
                </c:pt>
                <c:pt idx="206">
                  <c:v>66.99476362336739</c:v>
                </c:pt>
                <c:pt idx="207">
                  <c:v>67.17402800435579</c:v>
                </c:pt>
                <c:pt idx="208">
                  <c:v>67.359540072976046</c:v>
                </c:pt>
                <c:pt idx="209">
                  <c:v>67.55124332045493</c:v>
                </c:pt>
                <c:pt idx="210">
                  <c:v>67.749079352126216</c:v>
                </c:pt>
                <c:pt idx="211">
                  <c:v>67.95298790521818</c:v>
                </c:pt>
                <c:pt idx="212">
                  <c:v>68.162906867210211</c:v>
                </c:pt>
                <c:pt idx="213">
                  <c:v>68.378772294753006</c:v>
                </c:pt>
                <c:pt idx="214">
                  <c:v>68.600518433146149</c:v>
                </c:pt>
                <c:pt idx="215">
                  <c:v>68.828077736367817</c:v>
                </c:pt>
                <c:pt idx="216">
                  <c:v>69.061380887649818</c:v>
                </c:pt>
                <c:pt idx="217">
                  <c:v>69.300356820592214</c:v>
                </c:pt>
                <c:pt idx="218">
                  <c:v>69.544932740810822</c:v>
                </c:pt>
                <c:pt idx="219">
                  <c:v>69.795034148111085</c:v>
                </c:pt>
                <c:pt idx="220">
                  <c:v>70.050584859181541</c:v>
                </c:pt>
                <c:pt idx="221">
                  <c:v>70.311507030800044</c:v>
                </c:pt>
                <c:pt idx="222">
                  <c:v>70.577721183545492</c:v>
                </c:pt>
                <c:pt idx="223">
                  <c:v>70.849146226008074</c:v>
                </c:pt>
                <c:pt idx="224">
                  <c:v>71.125699479490521</c:v>
                </c:pt>
                <c:pt idx="225">
                  <c:v>71.407296703192799</c:v>
                </c:pt>
                <c:pt idx="226">
                  <c:v>71.693852119872645</c:v>
                </c:pt>
                <c:pt idx="227">
                  <c:v>71.985278441974245</c:v>
                </c:pt>
                <c:pt idx="228">
                  <c:v>72.28148689821677</c:v>
                </c:pt>
                <c:pt idx="229">
                  <c:v>72.582387260634988</c:v>
                </c:pt>
                <c:pt idx="230">
                  <c:v>72.887887872063644</c:v>
                </c:pt>
                <c:pt idx="231">
                  <c:v>73.197895674057051</c:v>
                </c:pt>
                <c:pt idx="232">
                  <c:v>73.512316235235588</c:v>
                </c:pt>
                <c:pt idx="233">
                  <c:v>73.831053780050453</c:v>
                </c:pt>
                <c:pt idx="234">
                  <c:v>74.154011217957844</c:v>
                </c:pt>
                <c:pt idx="235">
                  <c:v>74.481090172993589</c:v>
                </c:pt>
                <c:pt idx="236">
                  <c:v>74.812191013739522</c:v>
                </c:pt>
                <c:pt idx="237">
                  <c:v>75.147212883672111</c:v>
                </c:pt>
                <c:pt idx="238">
                  <c:v>75.486053731884311</c:v>
                </c:pt>
                <c:pt idx="239">
                  <c:v>75.828610344171352</c:v>
                </c:pt>
                <c:pt idx="240">
                  <c:v>76.174778374470705</c:v>
                </c:pt>
                <c:pt idx="241">
                  <c:v>76.524452376646963</c:v>
                </c:pt>
                <c:pt idx="242">
                  <c:v>76.877525836611653</c:v>
                </c:pt>
                <c:pt idx="243">
                  <c:v>77.233891204768582</c:v>
                </c:pt>
                <c:pt idx="244">
                  <c:v>77.593439928774444</c:v>
                </c:pt>
                <c:pt idx="245">
                  <c:v>77.95606248660485</c:v>
                </c:pt>
                <c:pt idx="246">
                  <c:v>78.321648419915917</c:v>
                </c:pt>
                <c:pt idx="247">
                  <c:v>78.69008636769081</c:v>
                </c:pt>
                <c:pt idx="248">
                  <c:v>79.061264100161509</c:v>
                </c:pt>
                <c:pt idx="249">
                  <c:v>79.435068552995034</c:v>
                </c:pt>
                <c:pt idx="250">
                  <c:v>79.811385861733925</c:v>
                </c:pt>
                <c:pt idx="251">
                  <c:v>80.190101396480486</c:v>
                </c:pt>
                <c:pt idx="252">
                  <c:v>80.571099796814096</c:v>
                </c:pt>
                <c:pt idx="253">
                  <c:v>80.954265006931223</c:v>
                </c:pt>
                <c:pt idx="254">
                  <c:v>81.339480310997089</c:v>
                </c:pt>
                <c:pt idx="255">
                  <c:v>81.726628368698343</c:v>
                </c:pt>
                <c:pt idx="256">
                  <c:v>82.11559125098627</c:v>
                </c:pt>
                <c:pt idx="257">
                  <c:v>82.506250475998939</c:v>
                </c:pt>
                <c:pt idx="258">
                  <c:v>82.898487045152024</c:v>
                </c:pt>
                <c:pt idx="259">
                  <c:v>83.292181479386869</c:v>
                </c:pt>
                <c:pt idx="260">
                  <c:v>83.68721385556502</c:v>
                </c:pt>
                <c:pt idx="261">
                  <c:v>84.083463842997901</c:v>
                </c:pt>
                <c:pt idx="262">
                  <c:v>84.480810740100821</c:v>
                </c:pt>
                <c:pt idx="263">
                  <c:v>84.879133511159679</c:v>
                </c:pt>
                <c:pt idx="264">
                  <c:v>85.278310823199803</c:v>
                </c:pt>
                <c:pt idx="265">
                  <c:v>85.678221082945043</c:v>
                </c:pt>
                <c:pt idx="266">
                  <c:v>86.078742473856224</c:v>
                </c:pt>
                <c:pt idx="267">
                  <c:v>86.479752993237781</c:v>
                </c:pt>
                <c:pt idx="268">
                  <c:v>86.881130489400803</c:v>
                </c:pt>
                <c:pt idx="269">
                  <c:v>87.282752698871747</c:v>
                </c:pt>
                <c:pt idx="270">
                  <c:v>87.684497283634997</c:v>
                </c:pt>
                <c:pt idx="271">
                  <c:v>88.086241868398233</c:v>
                </c:pt>
                <c:pt idx="272">
                  <c:v>88.48786407786919</c:v>
                </c:pt>
                <c:pt idx="273">
                  <c:v>88.889241574032212</c:v>
                </c:pt>
                <c:pt idx="274">
                  <c:v>89.290252093413756</c:v>
                </c:pt>
                <c:pt idx="275">
                  <c:v>89.69077348432495</c:v>
                </c:pt>
                <c:pt idx="276">
                  <c:v>90.090683744070176</c:v>
                </c:pt>
                <c:pt idx="277">
                  <c:v>90.489861056110328</c:v>
                </c:pt>
                <c:pt idx="278">
                  <c:v>90.888183827169186</c:v>
                </c:pt>
                <c:pt idx="279">
                  <c:v>91.285530724272078</c:v>
                </c:pt>
                <c:pt idx="280">
                  <c:v>91.68178071170496</c:v>
                </c:pt>
                <c:pt idx="281">
                  <c:v>92.076813087883096</c:v>
                </c:pt>
                <c:pt idx="282">
                  <c:v>92.470507522117941</c:v>
                </c:pt>
                <c:pt idx="283">
                  <c:v>92.86274409127104</c:v>
                </c:pt>
                <c:pt idx="284">
                  <c:v>93.253403316283723</c:v>
                </c:pt>
                <c:pt idx="285">
                  <c:v>93.642366198571665</c:v>
                </c:pt>
                <c:pt idx="286">
                  <c:v>94.029514256272918</c:v>
                </c:pt>
                <c:pt idx="287">
                  <c:v>94.414729560338756</c:v>
                </c:pt>
                <c:pt idx="288">
                  <c:v>94.797894770455883</c:v>
                </c:pt>
                <c:pt idx="289">
                  <c:v>95.178893170789493</c:v>
                </c:pt>
                <c:pt idx="290">
                  <c:v>95.55760870553604</c:v>
                </c:pt>
                <c:pt idx="291">
                  <c:v>95.933926014274931</c:v>
                </c:pt>
                <c:pt idx="292">
                  <c:v>96.30773046710847</c:v>
                </c:pt>
                <c:pt idx="293">
                  <c:v>96.678908199579183</c:v>
                </c:pt>
                <c:pt idx="294">
                  <c:v>97.047346147354091</c:v>
                </c:pt>
                <c:pt idx="295">
                  <c:v>97.412932080665144</c:v>
                </c:pt>
                <c:pt idx="296">
                  <c:v>97.775554638495549</c:v>
                </c:pt>
                <c:pt idx="297">
                  <c:v>98.135103362501411</c:v>
                </c:pt>
                <c:pt idx="298">
                  <c:v>98.49146873065834</c:v>
                </c:pt>
                <c:pt idx="299">
                  <c:v>98.844542190623031</c:v>
                </c:pt>
                <c:pt idx="300">
                  <c:v>99.194216192799288</c:v>
                </c:pt>
                <c:pt idx="301">
                  <c:v>99.540384223098641</c:v>
                </c:pt>
                <c:pt idx="302">
                  <c:v>99.882940835385682</c:v>
                </c:pt>
                <c:pt idx="303">
                  <c:v>100.22178168359788</c:v>
                </c:pt>
                <c:pt idx="304">
                  <c:v>100.55680355353044</c:v>
                </c:pt>
                <c:pt idx="305">
                  <c:v>100.88790439427639</c:v>
                </c:pt>
                <c:pt idx="306">
                  <c:v>101.21498334931215</c:v>
                </c:pt>
                <c:pt idx="307">
                  <c:v>101.53794078721953</c:v>
                </c:pt>
                <c:pt idx="308">
                  <c:v>101.85667833203442</c:v>
                </c:pt>
                <c:pt idx="309">
                  <c:v>102.17109889321296</c:v>
                </c:pt>
                <c:pt idx="310">
                  <c:v>102.48110669520634</c:v>
                </c:pt>
                <c:pt idx="311">
                  <c:v>102.78660730663499</c:v>
                </c:pt>
                <c:pt idx="312">
                  <c:v>103.08750766905321</c:v>
                </c:pt>
                <c:pt idx="313">
                  <c:v>103.38371612529573</c:v>
                </c:pt>
                <c:pt idx="314">
                  <c:v>103.67514244739732</c:v>
                </c:pt>
                <c:pt idx="315">
                  <c:v>103.96169786407719</c:v>
                </c:pt>
                <c:pt idx="316">
                  <c:v>104.24329508777946</c:v>
                </c:pt>
                <c:pt idx="317">
                  <c:v>104.51984834126192</c:v>
                </c:pt>
                <c:pt idx="318">
                  <c:v>104.7912733837245</c:v>
                </c:pt>
                <c:pt idx="319">
                  <c:v>105.05748753646995</c:v>
                </c:pt>
                <c:pt idx="320">
                  <c:v>105.31840970808844</c:v>
                </c:pt>
                <c:pt idx="321">
                  <c:v>105.57396041915891</c:v>
                </c:pt>
                <c:pt idx="322">
                  <c:v>105.82406182645916</c:v>
                </c:pt>
                <c:pt idx="323">
                  <c:v>106.06863774667778</c:v>
                </c:pt>
                <c:pt idx="324">
                  <c:v>106.30761367962018</c:v>
                </c:pt>
                <c:pt idx="325">
                  <c:v>106.54091683090218</c:v>
                </c:pt>
                <c:pt idx="326">
                  <c:v>106.76847613412383</c:v>
                </c:pt>
                <c:pt idx="327">
                  <c:v>106.99022227251699</c:v>
                </c:pt>
                <c:pt idx="328">
                  <c:v>107.20608770005975</c:v>
                </c:pt>
                <c:pt idx="329">
                  <c:v>107.41600666205181</c:v>
                </c:pt>
                <c:pt idx="330">
                  <c:v>107.61991521514376</c:v>
                </c:pt>
                <c:pt idx="331">
                  <c:v>107.81775124681506</c:v>
                </c:pt>
                <c:pt idx="332">
                  <c:v>108.00945449429395</c:v>
                </c:pt>
                <c:pt idx="333">
                  <c:v>108.1949665629142</c:v>
                </c:pt>
                <c:pt idx="334">
                  <c:v>108.3742309439026</c:v>
                </c:pt>
                <c:pt idx="335">
                  <c:v>108.54719303159213</c:v>
                </c:pt>
                <c:pt idx="336">
                  <c:v>108.71380014005537</c:v>
                </c:pt>
                <c:pt idx="337">
                  <c:v>108.8740015191531</c:v>
                </c:pt>
                <c:pt idx="338">
                  <c:v>109.02774836999336</c:v>
                </c:pt>
                <c:pt idx="339">
                  <c:v>109.17499385979599</c:v>
                </c:pt>
                <c:pt idx="340">
                  <c:v>109.31569313615842</c:v>
                </c:pt>
                <c:pt idx="341">
                  <c:v>109.44980334071806</c:v>
                </c:pt>
                <c:pt idx="342">
                  <c:v>109.57728362220747</c:v>
                </c:pt>
                <c:pt idx="343">
                  <c:v>109.69809514889798</c:v>
                </c:pt>
                <c:pt idx="344">
                  <c:v>109.81220112042818</c:v>
                </c:pt>
                <c:pt idx="345">
                  <c:v>109.91956677901385</c:v>
                </c:pt>
                <c:pt idx="346">
                  <c:v>110.02015942003526</c:v>
                </c:pt>
                <c:pt idx="347">
                  <c:v>110.11394840199949</c:v>
                </c:pt>
                <c:pt idx="348">
                  <c:v>110.20090515587411</c:v>
                </c:pt>
                <c:pt idx="349">
                  <c:v>110.2810031937895</c:v>
                </c:pt>
                <c:pt idx="350">
                  <c:v>110.35421811710739</c:v>
                </c:pt>
                <c:pt idx="351">
                  <c:v>110.42052762385291</c:v>
                </c:pt>
                <c:pt idx="352">
                  <c:v>110.47991151550789</c:v>
                </c:pt>
                <c:pt idx="353">
                  <c:v>110.53235170316373</c:v>
                </c:pt>
                <c:pt idx="354">
                  <c:v>110.57783221303123</c:v>
                </c:pt>
                <c:pt idx="355">
                  <c:v>110.61633919130654</c:v>
                </c:pt>
                <c:pt idx="356">
                  <c:v>110.64786090839101</c:v>
                </c:pt>
                <c:pt idx="357">
                  <c:v>110.6723877624643</c:v>
                </c:pt>
                <c:pt idx="358">
                  <c:v>110.68991228240904</c:v>
                </c:pt>
                <c:pt idx="359">
                  <c:v>110.70042913008669</c:v>
                </c:pt>
                <c:pt idx="360">
                  <c:v>110.70393510196357</c:v>
                </c:pt>
              </c:numCache>
            </c:numRef>
          </c:xVal>
          <c:yVal>
            <c:numRef>
              <c:f>'θ ϵ (0,90)'!$BF$442:$BF$802</c:f>
              <c:numCache>
                <c:formatCode>General</c:formatCode>
                <c:ptCount val="361"/>
                <c:pt idx="0">
                  <c:v>7.6713994792877376</c:v>
                </c:pt>
                <c:pt idx="1">
                  <c:v>8.0731440640509824</c:v>
                </c:pt>
                <c:pt idx="2">
                  <c:v>8.4747662735219222</c:v>
                </c:pt>
                <c:pt idx="3">
                  <c:v>8.8761437696849477</c:v>
                </c:pt>
                <c:pt idx="4">
                  <c:v>9.2771542890665</c:v>
                </c:pt>
                <c:pt idx="5">
                  <c:v>9.6776756799776962</c:v>
                </c:pt>
                <c:pt idx="6">
                  <c:v>10.077585939722928</c:v>
                </c:pt>
                <c:pt idx="7">
                  <c:v>10.47676325176306</c:v>
                </c:pt>
                <c:pt idx="8">
                  <c:v>10.875086022821929</c:v>
                </c:pt>
                <c:pt idx="9">
                  <c:v>11.272432919924826</c:v>
                </c:pt>
                <c:pt idx="10">
                  <c:v>11.668682907357713</c:v>
                </c:pt>
                <c:pt idx="11">
                  <c:v>12.063715283535855</c:v>
                </c:pt>
                <c:pt idx="12">
                  <c:v>12.457409717770703</c:v>
                </c:pt>
                <c:pt idx="13">
                  <c:v>12.84964628692379</c:v>
                </c:pt>
                <c:pt idx="14">
                  <c:v>13.240305511936466</c:v>
                </c:pt>
                <c:pt idx="15">
                  <c:v>13.629268394224392</c:v>
                </c:pt>
                <c:pt idx="16">
                  <c:v>14.016416451925657</c:v>
                </c:pt>
                <c:pt idx="17">
                  <c:v>14.401631755991499</c:v>
                </c:pt>
                <c:pt idx="18">
                  <c:v>14.78479696610863</c:v>
                </c:pt>
                <c:pt idx="19">
                  <c:v>15.165795366442246</c:v>
                </c:pt>
                <c:pt idx="20">
                  <c:v>15.544510901188794</c:v>
                </c:pt>
                <c:pt idx="21">
                  <c:v>15.920828209927688</c:v>
                </c:pt>
                <c:pt idx="22">
                  <c:v>16.294632662761217</c:v>
                </c:pt>
                <c:pt idx="23">
                  <c:v>16.665810395231922</c:v>
                </c:pt>
                <c:pt idx="24">
                  <c:v>17.034248343006823</c:v>
                </c:pt>
                <c:pt idx="25">
                  <c:v>17.399834276317875</c:v>
                </c:pt>
                <c:pt idx="26">
                  <c:v>17.762456834148288</c:v>
                </c:pt>
                <c:pt idx="27">
                  <c:v>18.122005558154147</c:v>
                </c:pt>
                <c:pt idx="28">
                  <c:v>18.478370926311086</c:v>
                </c:pt>
                <c:pt idx="29">
                  <c:v>18.831444386275781</c:v>
                </c:pt>
                <c:pt idx="30">
                  <c:v>19.18111838845202</c:v>
                </c:pt>
                <c:pt idx="31">
                  <c:v>19.52728641875138</c:v>
                </c:pt>
                <c:pt idx="32">
                  <c:v>19.869843031038425</c:v>
                </c:pt>
                <c:pt idx="33">
                  <c:v>20.208683879250628</c:v>
                </c:pt>
                <c:pt idx="34">
                  <c:v>20.543705749183204</c:v>
                </c:pt>
                <c:pt idx="35">
                  <c:v>20.874806589929136</c:v>
                </c:pt>
                <c:pt idx="36">
                  <c:v>21.201885544964895</c:v>
                </c:pt>
                <c:pt idx="37">
                  <c:v>21.524842982872279</c:v>
                </c:pt>
                <c:pt idx="38">
                  <c:v>21.843580527687156</c:v>
                </c:pt>
                <c:pt idx="39">
                  <c:v>22.158001088865689</c:v>
                </c:pt>
                <c:pt idx="40">
                  <c:v>22.468008890859082</c:v>
                </c:pt>
                <c:pt idx="41">
                  <c:v>22.773509502287737</c:v>
                </c:pt>
                <c:pt idx="42">
                  <c:v>23.074409864705967</c:v>
                </c:pt>
                <c:pt idx="43">
                  <c:v>23.370618320948481</c:v>
                </c:pt>
                <c:pt idx="44">
                  <c:v>23.662044643050077</c:v>
                </c:pt>
                <c:pt idx="45">
                  <c:v>23.948600059729934</c:v>
                </c:pt>
                <c:pt idx="46">
                  <c:v>24.230197283432204</c:v>
                </c:pt>
                <c:pt idx="47">
                  <c:v>24.506750536914659</c:v>
                </c:pt>
                <c:pt idx="48">
                  <c:v>24.778175579377248</c:v>
                </c:pt>
                <c:pt idx="49">
                  <c:v>25.044389732122696</c:v>
                </c:pt>
                <c:pt idx="50">
                  <c:v>25.305311903741192</c:v>
                </c:pt>
                <c:pt idx="51">
                  <c:v>25.560862614811647</c:v>
                </c:pt>
                <c:pt idx="52">
                  <c:v>25.810964022111911</c:v>
                </c:pt>
                <c:pt idx="53">
                  <c:v>26.055539942330519</c:v>
                </c:pt>
                <c:pt idx="54">
                  <c:v>26.294515875272914</c:v>
                </c:pt>
                <c:pt idx="55">
                  <c:v>26.527819026554916</c:v>
                </c:pt>
                <c:pt idx="56">
                  <c:v>26.755378329776583</c:v>
                </c:pt>
                <c:pt idx="57">
                  <c:v>26.977124468169727</c:v>
                </c:pt>
                <c:pt idx="58">
                  <c:v>27.192989895712515</c:v>
                </c:pt>
                <c:pt idx="59">
                  <c:v>27.40290885770456</c:v>
                </c:pt>
                <c:pt idx="60">
                  <c:v>27.606817410796516</c:v>
                </c:pt>
                <c:pt idx="61">
                  <c:v>27.804653442467803</c:v>
                </c:pt>
                <c:pt idx="62">
                  <c:v>27.996356689946694</c:v>
                </c:pt>
                <c:pt idx="63">
                  <c:v>28.181868758566942</c:v>
                </c:pt>
                <c:pt idx="64">
                  <c:v>28.361133139555342</c:v>
                </c:pt>
                <c:pt idx="65">
                  <c:v>28.534095227244869</c:v>
                </c:pt>
                <c:pt idx="66">
                  <c:v>28.700702335708101</c:v>
                </c:pt>
                <c:pt idx="67">
                  <c:v>28.860903714805836</c:v>
                </c:pt>
                <c:pt idx="68">
                  <c:v>29.0146505656461</c:v>
                </c:pt>
                <c:pt idx="69">
                  <c:v>29.161896055448736</c:v>
                </c:pt>
                <c:pt idx="70">
                  <c:v>29.302595331811162</c:v>
                </c:pt>
                <c:pt idx="71">
                  <c:v>29.436705536370809</c:v>
                </c:pt>
                <c:pt idx="72">
                  <c:v>29.564185817860213</c:v>
                </c:pt>
                <c:pt idx="73">
                  <c:v>29.684997344550709</c:v>
                </c:pt>
                <c:pt idx="74">
                  <c:v>29.799103316080931</c:v>
                </c:pt>
                <c:pt idx="75">
                  <c:v>29.906468974666588</c:v>
                </c:pt>
                <c:pt idx="76">
                  <c:v>30.007061615687995</c:v>
                </c:pt>
                <c:pt idx="77">
                  <c:v>30.10085059765224</c:v>
                </c:pt>
                <c:pt idx="78">
                  <c:v>30.187807351526857</c:v>
                </c:pt>
                <c:pt idx="79">
                  <c:v>30.267905389442248</c:v>
                </c:pt>
                <c:pt idx="80">
                  <c:v>30.34112031276014</c:v>
                </c:pt>
                <c:pt idx="81">
                  <c:v>30.407429819505637</c:v>
                </c:pt>
                <c:pt idx="82">
                  <c:v>30.466813711160633</c:v>
                </c:pt>
                <c:pt idx="83">
                  <c:v>30.519253898816466</c:v>
                </c:pt>
                <c:pt idx="84">
                  <c:v>30.564734408683975</c:v>
                </c:pt>
                <c:pt idx="85">
                  <c:v>30.603241386959276</c:v>
                </c:pt>
                <c:pt idx="86">
                  <c:v>30.634763104043756</c:v>
                </c:pt>
                <c:pt idx="87">
                  <c:v>30.659289958117036</c:v>
                </c:pt>
                <c:pt idx="88">
                  <c:v>30.676814478061779</c:v>
                </c:pt>
                <c:pt idx="89">
                  <c:v>30.687331325739429</c:v>
                </c:pt>
                <c:pt idx="90">
                  <c:v>30.690837297616305</c:v>
                </c:pt>
                <c:pt idx="91">
                  <c:v>30.687331325739429</c:v>
                </c:pt>
                <c:pt idx="92">
                  <c:v>30.676814478061779</c:v>
                </c:pt>
                <c:pt idx="93">
                  <c:v>30.659289958117036</c:v>
                </c:pt>
                <c:pt idx="94">
                  <c:v>30.634763104043756</c:v>
                </c:pt>
                <c:pt idx="95">
                  <c:v>30.603241386959276</c:v>
                </c:pt>
                <c:pt idx="96">
                  <c:v>30.564734408683975</c:v>
                </c:pt>
                <c:pt idx="97">
                  <c:v>30.519253898816473</c:v>
                </c:pt>
                <c:pt idx="98">
                  <c:v>30.46681371116064</c:v>
                </c:pt>
                <c:pt idx="99">
                  <c:v>30.407429819505637</c:v>
                </c:pt>
                <c:pt idx="100">
                  <c:v>30.34112031276014</c:v>
                </c:pt>
                <c:pt idx="101">
                  <c:v>30.267905389442248</c:v>
                </c:pt>
                <c:pt idx="102">
                  <c:v>30.187807351526857</c:v>
                </c:pt>
                <c:pt idx="103">
                  <c:v>30.10085059765224</c:v>
                </c:pt>
                <c:pt idx="104">
                  <c:v>30.007061615687995</c:v>
                </c:pt>
                <c:pt idx="105">
                  <c:v>29.906468974666588</c:v>
                </c:pt>
                <c:pt idx="106">
                  <c:v>29.799103316080931</c:v>
                </c:pt>
                <c:pt idx="107">
                  <c:v>29.684997344550709</c:v>
                </c:pt>
                <c:pt idx="108">
                  <c:v>29.564185817860221</c:v>
                </c:pt>
                <c:pt idx="109">
                  <c:v>29.436705536370809</c:v>
                </c:pt>
                <c:pt idx="110">
                  <c:v>29.302595331811162</c:v>
                </c:pt>
                <c:pt idx="111">
                  <c:v>29.161896055448736</c:v>
                </c:pt>
                <c:pt idx="112">
                  <c:v>29.0146505656461</c:v>
                </c:pt>
                <c:pt idx="113">
                  <c:v>28.860903714805843</c:v>
                </c:pt>
                <c:pt idx="114">
                  <c:v>28.700702335708108</c:v>
                </c:pt>
                <c:pt idx="115">
                  <c:v>28.534095227244876</c:v>
                </c:pt>
                <c:pt idx="116">
                  <c:v>28.361133139555342</c:v>
                </c:pt>
                <c:pt idx="117">
                  <c:v>28.181868758566942</c:v>
                </c:pt>
                <c:pt idx="118">
                  <c:v>27.996356689946701</c:v>
                </c:pt>
                <c:pt idx="119">
                  <c:v>27.804653442467803</c:v>
                </c:pt>
                <c:pt idx="120">
                  <c:v>27.606817410796516</c:v>
                </c:pt>
                <c:pt idx="121">
                  <c:v>27.40290885770456</c:v>
                </c:pt>
                <c:pt idx="122">
                  <c:v>27.192989895712515</c:v>
                </c:pt>
                <c:pt idx="123">
                  <c:v>26.977124468169727</c:v>
                </c:pt>
                <c:pt idx="124">
                  <c:v>26.755378329776583</c:v>
                </c:pt>
                <c:pt idx="125">
                  <c:v>26.527819026554923</c:v>
                </c:pt>
                <c:pt idx="126">
                  <c:v>26.294515875272914</c:v>
                </c:pt>
                <c:pt idx="127">
                  <c:v>26.055539942330512</c:v>
                </c:pt>
                <c:pt idx="128">
                  <c:v>25.810964022111911</c:v>
                </c:pt>
                <c:pt idx="129">
                  <c:v>25.560862614811654</c:v>
                </c:pt>
                <c:pt idx="130">
                  <c:v>25.305311903741192</c:v>
                </c:pt>
                <c:pt idx="131">
                  <c:v>25.044389732122688</c:v>
                </c:pt>
                <c:pt idx="132">
                  <c:v>24.778175579377248</c:v>
                </c:pt>
                <c:pt idx="133">
                  <c:v>24.506750536914659</c:v>
                </c:pt>
                <c:pt idx="134">
                  <c:v>24.230197283432211</c:v>
                </c:pt>
                <c:pt idx="135">
                  <c:v>23.948600059729934</c:v>
                </c:pt>
                <c:pt idx="136">
                  <c:v>23.662044643050073</c:v>
                </c:pt>
                <c:pt idx="137">
                  <c:v>23.370618320948481</c:v>
                </c:pt>
                <c:pt idx="138">
                  <c:v>23.07440986470597</c:v>
                </c:pt>
                <c:pt idx="139">
                  <c:v>22.773509502287737</c:v>
                </c:pt>
                <c:pt idx="140">
                  <c:v>22.468008890859089</c:v>
                </c:pt>
                <c:pt idx="141">
                  <c:v>22.158001088865696</c:v>
                </c:pt>
                <c:pt idx="142">
                  <c:v>21.843580527687159</c:v>
                </c:pt>
                <c:pt idx="143">
                  <c:v>21.524842982872279</c:v>
                </c:pt>
                <c:pt idx="144">
                  <c:v>21.201885544964895</c:v>
                </c:pt>
                <c:pt idx="145">
                  <c:v>20.874806589929143</c:v>
                </c:pt>
                <c:pt idx="146">
                  <c:v>20.543705749183204</c:v>
                </c:pt>
                <c:pt idx="147">
                  <c:v>20.208683879250628</c:v>
                </c:pt>
                <c:pt idx="148">
                  <c:v>19.869843031038425</c:v>
                </c:pt>
                <c:pt idx="149">
                  <c:v>19.527286418751387</c:v>
                </c:pt>
                <c:pt idx="150">
                  <c:v>19.18111838845202</c:v>
                </c:pt>
                <c:pt idx="151">
                  <c:v>18.831444386275784</c:v>
                </c:pt>
                <c:pt idx="152">
                  <c:v>18.478370926311094</c:v>
                </c:pt>
                <c:pt idx="153">
                  <c:v>18.12200555815415</c:v>
                </c:pt>
                <c:pt idx="154">
                  <c:v>17.762456834148288</c:v>
                </c:pt>
                <c:pt idx="155">
                  <c:v>17.399834276317875</c:v>
                </c:pt>
                <c:pt idx="156">
                  <c:v>17.034248343006826</c:v>
                </c:pt>
                <c:pt idx="157">
                  <c:v>16.665810395231937</c:v>
                </c:pt>
                <c:pt idx="158">
                  <c:v>16.294632662761224</c:v>
                </c:pt>
                <c:pt idx="159">
                  <c:v>15.920828209927686</c:v>
                </c:pt>
                <c:pt idx="160">
                  <c:v>15.544510901188797</c:v>
                </c:pt>
                <c:pt idx="161">
                  <c:v>15.165795366442255</c:v>
                </c:pt>
                <c:pt idx="162">
                  <c:v>14.784796966108631</c:v>
                </c:pt>
                <c:pt idx="163">
                  <c:v>14.401631755991504</c:v>
                </c:pt>
                <c:pt idx="164">
                  <c:v>14.016416451925668</c:v>
                </c:pt>
                <c:pt idx="165">
                  <c:v>13.629268394224397</c:v>
                </c:pt>
                <c:pt idx="166">
                  <c:v>13.240305511936466</c:v>
                </c:pt>
                <c:pt idx="167">
                  <c:v>12.849646286923782</c:v>
                </c:pt>
                <c:pt idx="168">
                  <c:v>12.457409717770703</c:v>
                </c:pt>
                <c:pt idx="169">
                  <c:v>12.063715283535858</c:v>
                </c:pt>
                <c:pt idx="170">
                  <c:v>11.668682907357711</c:v>
                </c:pt>
                <c:pt idx="171">
                  <c:v>11.272432919924828</c:v>
                </c:pt>
                <c:pt idx="172">
                  <c:v>10.875086022821936</c:v>
                </c:pt>
                <c:pt idx="173">
                  <c:v>10.476763251763062</c:v>
                </c:pt>
                <c:pt idx="174">
                  <c:v>10.077585939722935</c:v>
                </c:pt>
                <c:pt idx="175">
                  <c:v>9.6776756799777068</c:v>
                </c:pt>
                <c:pt idx="176">
                  <c:v>9.2771542890665053</c:v>
                </c:pt>
                <c:pt idx="177">
                  <c:v>8.8761437696849477</c:v>
                </c:pt>
                <c:pt idx="178">
                  <c:v>8.4747662735219151</c:v>
                </c:pt>
                <c:pt idx="179">
                  <c:v>8.0731440640509806</c:v>
                </c:pt>
                <c:pt idx="180">
                  <c:v>7.6713994792877402</c:v>
                </c:pt>
                <c:pt idx="181">
                  <c:v>7.2696548945244999</c:v>
                </c:pt>
                <c:pt idx="182">
                  <c:v>6.8680326850535547</c:v>
                </c:pt>
                <c:pt idx="183">
                  <c:v>6.4666551888905337</c:v>
                </c:pt>
                <c:pt idx="184">
                  <c:v>6.0656446695089867</c:v>
                </c:pt>
                <c:pt idx="185">
                  <c:v>5.6651232785977843</c:v>
                </c:pt>
                <c:pt idx="186">
                  <c:v>5.2652130188525561</c:v>
                </c:pt>
                <c:pt idx="187">
                  <c:v>4.8660357068124078</c:v>
                </c:pt>
                <c:pt idx="188">
                  <c:v>4.4677129357535446</c:v>
                </c:pt>
                <c:pt idx="189">
                  <c:v>4.0703660386506524</c:v>
                </c:pt>
                <c:pt idx="190">
                  <c:v>3.67411605121776</c:v>
                </c:pt>
                <c:pt idx="191">
                  <c:v>3.2790836750396233</c:v>
                </c:pt>
                <c:pt idx="192">
                  <c:v>2.8853892408047779</c:v>
                </c:pt>
                <c:pt idx="193">
                  <c:v>2.4931526716516874</c:v>
                </c:pt>
                <c:pt idx="194">
                  <c:v>2.1024934466390155</c:v>
                </c:pt>
                <c:pt idx="195">
                  <c:v>1.7135305643510925</c:v>
                </c:pt>
                <c:pt idx="196">
                  <c:v>1.3263825066498223</c:v>
                </c:pt>
                <c:pt idx="197">
                  <c:v>0.94116720258398612</c:v>
                </c:pt>
                <c:pt idx="198">
                  <c:v>0.55800199246683935</c:v>
                </c:pt>
                <c:pt idx="199">
                  <c:v>0.17700359213322603</c:v>
                </c:pt>
                <c:pt idx="200">
                  <c:v>-0.20171194261331671</c:v>
                </c:pt>
                <c:pt idx="201">
                  <c:v>-0.57802925135221628</c:v>
                </c:pt>
                <c:pt idx="202">
                  <c:v>-0.95183370418574142</c:v>
                </c:pt>
                <c:pt idx="203">
                  <c:v>-1.3230114366564454</c:v>
                </c:pt>
                <c:pt idx="204">
                  <c:v>-1.691449384431337</c:v>
                </c:pt>
                <c:pt idx="205">
                  <c:v>-2.0570353177423968</c:v>
                </c:pt>
                <c:pt idx="206">
                  <c:v>-2.419657875572808</c:v>
                </c:pt>
                <c:pt idx="207">
                  <c:v>-2.779206599578659</c:v>
                </c:pt>
                <c:pt idx="208">
                  <c:v>-3.1355719677356131</c:v>
                </c:pt>
                <c:pt idx="209">
                  <c:v>-3.4886454277003036</c:v>
                </c:pt>
                <c:pt idx="210">
                  <c:v>-3.8383194298765488</c:v>
                </c:pt>
                <c:pt idx="211">
                  <c:v>-4.1844874601759052</c:v>
                </c:pt>
                <c:pt idx="212">
                  <c:v>-4.5270440724629459</c:v>
                </c:pt>
                <c:pt idx="213">
                  <c:v>-4.8658849206751551</c:v>
                </c:pt>
                <c:pt idx="214">
                  <c:v>-5.2009067906077249</c:v>
                </c:pt>
                <c:pt idx="215">
                  <c:v>-5.5320076313536557</c:v>
                </c:pt>
                <c:pt idx="216">
                  <c:v>-5.8590865863894148</c:v>
                </c:pt>
                <c:pt idx="217">
                  <c:v>-6.1820440242968004</c:v>
                </c:pt>
                <c:pt idx="218">
                  <c:v>-6.5007815691116715</c:v>
                </c:pt>
                <c:pt idx="219">
                  <c:v>-6.8152021302902188</c:v>
                </c:pt>
                <c:pt idx="220">
                  <c:v>-7.1252099322836067</c:v>
                </c:pt>
                <c:pt idx="221">
                  <c:v>-7.4307105437122676</c:v>
                </c:pt>
                <c:pt idx="222">
                  <c:v>-7.7316109061304914</c:v>
                </c:pt>
                <c:pt idx="223">
                  <c:v>-8.0278193623730019</c:v>
                </c:pt>
                <c:pt idx="224">
                  <c:v>-8.3192456844746037</c:v>
                </c:pt>
                <c:pt idx="225">
                  <c:v>-8.6058011011544568</c:v>
                </c:pt>
                <c:pt idx="226">
                  <c:v>-8.8873983248567239</c:v>
                </c:pt>
                <c:pt idx="227">
                  <c:v>-9.1639515783391747</c:v>
                </c:pt>
                <c:pt idx="228">
                  <c:v>-9.4353766208017706</c:v>
                </c:pt>
                <c:pt idx="229">
                  <c:v>-9.7015907735472116</c:v>
                </c:pt>
                <c:pt idx="230">
                  <c:v>-9.9625129451657113</c:v>
                </c:pt>
                <c:pt idx="231">
                  <c:v>-10.218063656236181</c:v>
                </c:pt>
                <c:pt idx="232">
                  <c:v>-10.468165063536437</c:v>
                </c:pt>
                <c:pt idx="233">
                  <c:v>-10.712740983755042</c:v>
                </c:pt>
                <c:pt idx="234">
                  <c:v>-10.951716916697437</c:v>
                </c:pt>
                <c:pt idx="235">
                  <c:v>-11.185020067979435</c:v>
                </c:pt>
                <c:pt idx="236">
                  <c:v>-11.412579371201099</c:v>
                </c:pt>
                <c:pt idx="237">
                  <c:v>-11.634325509594257</c:v>
                </c:pt>
                <c:pt idx="238">
                  <c:v>-11.850190937137038</c:v>
                </c:pt>
                <c:pt idx="239">
                  <c:v>-12.060109899129079</c:v>
                </c:pt>
                <c:pt idx="240">
                  <c:v>-12.264018452221032</c:v>
                </c:pt>
                <c:pt idx="241">
                  <c:v>-12.461854483892333</c:v>
                </c:pt>
                <c:pt idx="242">
                  <c:v>-12.653557731371224</c:v>
                </c:pt>
                <c:pt idx="243">
                  <c:v>-12.839069799991465</c:v>
                </c:pt>
                <c:pt idx="244">
                  <c:v>-13.018334180979862</c:v>
                </c:pt>
                <c:pt idx="245">
                  <c:v>-13.191296268669392</c:v>
                </c:pt>
                <c:pt idx="246">
                  <c:v>-13.357903377132631</c:v>
                </c:pt>
                <c:pt idx="247">
                  <c:v>-13.518104756230363</c:v>
                </c:pt>
                <c:pt idx="248">
                  <c:v>-13.671851607070623</c:v>
                </c:pt>
                <c:pt idx="249">
                  <c:v>-13.819097096873262</c:v>
                </c:pt>
                <c:pt idx="250">
                  <c:v>-13.959796373235685</c:v>
                </c:pt>
                <c:pt idx="251">
                  <c:v>-14.093906577795336</c:v>
                </c:pt>
                <c:pt idx="252">
                  <c:v>-14.22138685928474</c:v>
                </c:pt>
                <c:pt idx="253">
                  <c:v>-14.342198385975232</c:v>
                </c:pt>
                <c:pt idx="254">
                  <c:v>-14.456304357505461</c:v>
                </c:pt>
                <c:pt idx="255">
                  <c:v>-14.563670016091114</c:v>
                </c:pt>
                <c:pt idx="256">
                  <c:v>-14.664262657112522</c:v>
                </c:pt>
                <c:pt idx="257">
                  <c:v>-14.758051639076763</c:v>
                </c:pt>
                <c:pt idx="258">
                  <c:v>-14.84500839295138</c:v>
                </c:pt>
                <c:pt idx="259">
                  <c:v>-14.925106430866771</c:v>
                </c:pt>
                <c:pt idx="260">
                  <c:v>-14.998321354184666</c:v>
                </c:pt>
                <c:pt idx="261">
                  <c:v>-15.064630860930164</c:v>
                </c:pt>
                <c:pt idx="262">
                  <c:v>-15.124014752585163</c:v>
                </c:pt>
                <c:pt idx="263">
                  <c:v>-15.176454940240996</c:v>
                </c:pt>
                <c:pt idx="264">
                  <c:v>-15.221935450108502</c:v>
                </c:pt>
                <c:pt idx="265">
                  <c:v>-15.260442428383802</c:v>
                </c:pt>
                <c:pt idx="266">
                  <c:v>-15.291964145468283</c:v>
                </c:pt>
                <c:pt idx="267">
                  <c:v>-15.316490999541562</c:v>
                </c:pt>
                <c:pt idx="268">
                  <c:v>-15.334015519486298</c:v>
                </c:pt>
                <c:pt idx="269">
                  <c:v>-15.344532367163952</c:v>
                </c:pt>
                <c:pt idx="270">
                  <c:v>-15.348038339040832</c:v>
                </c:pt>
                <c:pt idx="271">
                  <c:v>-15.344532367163952</c:v>
                </c:pt>
                <c:pt idx="272">
                  <c:v>-15.334015519486302</c:v>
                </c:pt>
                <c:pt idx="273">
                  <c:v>-15.316490999541562</c:v>
                </c:pt>
                <c:pt idx="274">
                  <c:v>-15.291964145468283</c:v>
                </c:pt>
                <c:pt idx="275">
                  <c:v>-15.260442428383802</c:v>
                </c:pt>
                <c:pt idx="276">
                  <c:v>-15.221935450108502</c:v>
                </c:pt>
                <c:pt idx="277">
                  <c:v>-15.176454940240992</c:v>
                </c:pt>
                <c:pt idx="278">
                  <c:v>-15.124014752585163</c:v>
                </c:pt>
                <c:pt idx="279">
                  <c:v>-15.064630860930164</c:v>
                </c:pt>
                <c:pt idx="280">
                  <c:v>-14.998321354184666</c:v>
                </c:pt>
                <c:pt idx="281">
                  <c:v>-14.925106430866778</c:v>
                </c:pt>
                <c:pt idx="282">
                  <c:v>-14.845008392951387</c:v>
                </c:pt>
                <c:pt idx="283">
                  <c:v>-14.758051639076763</c:v>
                </c:pt>
                <c:pt idx="284">
                  <c:v>-14.664262657112525</c:v>
                </c:pt>
                <c:pt idx="285">
                  <c:v>-14.563670016091111</c:v>
                </c:pt>
                <c:pt idx="286">
                  <c:v>-14.456304357505458</c:v>
                </c:pt>
                <c:pt idx="287">
                  <c:v>-14.342198385975232</c:v>
                </c:pt>
                <c:pt idx="288">
                  <c:v>-14.221386859284744</c:v>
                </c:pt>
                <c:pt idx="289">
                  <c:v>-14.093906577795339</c:v>
                </c:pt>
                <c:pt idx="290">
                  <c:v>-13.959796373235692</c:v>
                </c:pt>
                <c:pt idx="291">
                  <c:v>-13.81909709687327</c:v>
                </c:pt>
                <c:pt idx="292">
                  <c:v>-13.671851607070623</c:v>
                </c:pt>
                <c:pt idx="293">
                  <c:v>-13.51810475623037</c:v>
                </c:pt>
                <c:pt idx="294">
                  <c:v>-13.357903377132628</c:v>
                </c:pt>
                <c:pt idx="295">
                  <c:v>-13.191296268669396</c:v>
                </c:pt>
                <c:pt idx="296">
                  <c:v>-13.018334180979869</c:v>
                </c:pt>
                <c:pt idx="297">
                  <c:v>-12.839069799991469</c:v>
                </c:pt>
                <c:pt idx="298">
                  <c:v>-12.653557731371224</c:v>
                </c:pt>
                <c:pt idx="299">
                  <c:v>-12.461854483892333</c:v>
                </c:pt>
                <c:pt idx="300">
                  <c:v>-12.264018452221039</c:v>
                </c:pt>
                <c:pt idx="301">
                  <c:v>-12.060109899129083</c:v>
                </c:pt>
                <c:pt idx="302">
                  <c:v>-11.850190937137041</c:v>
                </c:pt>
                <c:pt idx="303">
                  <c:v>-11.634325509594261</c:v>
                </c:pt>
                <c:pt idx="304">
                  <c:v>-11.412579371201113</c:v>
                </c:pt>
                <c:pt idx="305">
                  <c:v>-11.185020067979439</c:v>
                </c:pt>
                <c:pt idx="306">
                  <c:v>-10.951716916697441</c:v>
                </c:pt>
                <c:pt idx="307">
                  <c:v>-10.712740983755046</c:v>
                </c:pt>
                <c:pt idx="308">
                  <c:v>-10.46816506353643</c:v>
                </c:pt>
                <c:pt idx="309">
                  <c:v>-10.218063656236174</c:v>
                </c:pt>
                <c:pt idx="310">
                  <c:v>-9.9625129451657148</c:v>
                </c:pt>
                <c:pt idx="311">
                  <c:v>-9.7015907735472258</c:v>
                </c:pt>
                <c:pt idx="312">
                  <c:v>-9.4353766208017849</c:v>
                </c:pt>
                <c:pt idx="313">
                  <c:v>-9.163951578339196</c:v>
                </c:pt>
                <c:pt idx="314">
                  <c:v>-8.8873983248567452</c:v>
                </c:pt>
                <c:pt idx="315">
                  <c:v>-8.605801101154464</c:v>
                </c:pt>
                <c:pt idx="316">
                  <c:v>-8.319245684474609</c:v>
                </c:pt>
                <c:pt idx="317">
                  <c:v>-8.0278193623730001</c:v>
                </c:pt>
                <c:pt idx="318">
                  <c:v>-7.7316109061304878</c:v>
                </c:pt>
                <c:pt idx="319">
                  <c:v>-7.4307105437122676</c:v>
                </c:pt>
                <c:pt idx="320">
                  <c:v>-7.1252099322836155</c:v>
                </c:pt>
                <c:pt idx="321">
                  <c:v>-6.8152021302902241</c:v>
                </c:pt>
                <c:pt idx="322">
                  <c:v>-6.5007815691116946</c:v>
                </c:pt>
                <c:pt idx="323">
                  <c:v>-6.1820440242968058</c:v>
                </c:pt>
                <c:pt idx="324">
                  <c:v>-5.8590865863894237</c:v>
                </c:pt>
                <c:pt idx="325">
                  <c:v>-5.5320076313536717</c:v>
                </c:pt>
                <c:pt idx="326">
                  <c:v>-5.2009067906077409</c:v>
                </c:pt>
                <c:pt idx="327">
                  <c:v>-4.8658849206751515</c:v>
                </c:pt>
                <c:pt idx="328">
                  <c:v>-4.527044072462969</c:v>
                </c:pt>
                <c:pt idx="329">
                  <c:v>-4.1844874601759141</c:v>
                </c:pt>
                <c:pt idx="330">
                  <c:v>-3.8383194298765577</c:v>
                </c:pt>
                <c:pt idx="331">
                  <c:v>-3.4886454277003018</c:v>
                </c:pt>
                <c:pt idx="332">
                  <c:v>-3.1355719677356131</c:v>
                </c:pt>
                <c:pt idx="333">
                  <c:v>-2.7792065995786768</c:v>
                </c:pt>
                <c:pt idx="334">
                  <c:v>-2.4196578755728062</c:v>
                </c:pt>
                <c:pt idx="335">
                  <c:v>-2.0570353177424145</c:v>
                </c:pt>
                <c:pt idx="336">
                  <c:v>-1.6914493844313458</c:v>
                </c:pt>
                <c:pt idx="337">
                  <c:v>-1.323011436656472</c:v>
                </c:pt>
                <c:pt idx="338">
                  <c:v>-0.95183370418574853</c:v>
                </c:pt>
                <c:pt idx="339">
                  <c:v>-0.57802925135222338</c:v>
                </c:pt>
                <c:pt idx="340">
                  <c:v>-0.20171194261331582</c:v>
                </c:pt>
                <c:pt idx="341">
                  <c:v>0.17700359213320827</c:v>
                </c:pt>
                <c:pt idx="342">
                  <c:v>0.55800199246684201</c:v>
                </c:pt>
                <c:pt idx="343">
                  <c:v>0.94116720258398878</c:v>
                </c:pt>
                <c:pt idx="344">
                  <c:v>1.3263825066498045</c:v>
                </c:pt>
                <c:pt idx="345">
                  <c:v>1.7135305643510854</c:v>
                </c:pt>
                <c:pt idx="346">
                  <c:v>2.1024934466390075</c:v>
                </c:pt>
                <c:pt idx="347">
                  <c:v>2.4931526716516785</c:v>
                </c:pt>
                <c:pt idx="348">
                  <c:v>2.8853892408047592</c:v>
                </c:pt>
                <c:pt idx="349">
                  <c:v>3.2790836750396242</c:v>
                </c:pt>
                <c:pt idx="350">
                  <c:v>3.6741160512177413</c:v>
                </c:pt>
                <c:pt idx="351">
                  <c:v>4.0703660386506435</c:v>
                </c:pt>
                <c:pt idx="352">
                  <c:v>4.4677129357535375</c:v>
                </c:pt>
                <c:pt idx="353">
                  <c:v>4.8660357068123998</c:v>
                </c:pt>
                <c:pt idx="354">
                  <c:v>5.2652130188525472</c:v>
                </c:pt>
                <c:pt idx="355">
                  <c:v>5.6651232785977754</c:v>
                </c:pt>
                <c:pt idx="356">
                  <c:v>6.0656446695089876</c:v>
                </c:pt>
                <c:pt idx="357">
                  <c:v>6.466655188890515</c:v>
                </c:pt>
                <c:pt idx="358">
                  <c:v>6.8680326850535565</c:v>
                </c:pt>
                <c:pt idx="359">
                  <c:v>7.2696548945244714</c:v>
                </c:pt>
                <c:pt idx="360">
                  <c:v>7.6713994792877322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E55-4677-AC9D-28DE0773B65B}"/>
            </c:ext>
          </c:extLst>
        </c:ser>
        <c:ser>
          <c:idx val="11"/>
          <c:order val="11"/>
          <c:tx>
            <c:v>Flow 2 new projection line</c:v>
          </c:tx>
          <c:spPr>
            <a:ln w="15875">
              <a:solidFill>
                <a:srgbClr val="00B0F0"/>
              </a:solidFill>
              <a:headEnd type="none" w="lg" len="lg"/>
              <a:tailEnd type="none" w="lg" len="lg"/>
            </a:ln>
          </c:spPr>
          <c:marker>
            <c:symbol val="dot"/>
            <c:size val="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forward val="72"/>
            <c:backward val="70"/>
            <c:dispRSqr val="0"/>
            <c:dispEq val="0"/>
          </c:trendline>
          <c:xVal>
            <c:numRef>
              <c:f>'θ ϵ (0,90)'!$BI$442:$BI$603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86.684497283634997</c:v>
                </c:pt>
                <c:pt idx="2">
                  <c:v>85.684497283634997</c:v>
                </c:pt>
                <c:pt idx="3">
                  <c:v>84.684497283634997</c:v>
                </c:pt>
                <c:pt idx="4">
                  <c:v>83.684497283634997</c:v>
                </c:pt>
                <c:pt idx="5">
                  <c:v>82.684497283634997</c:v>
                </c:pt>
                <c:pt idx="6">
                  <c:v>81.684497283634997</c:v>
                </c:pt>
                <c:pt idx="7">
                  <c:v>80.684497283634997</c:v>
                </c:pt>
                <c:pt idx="8">
                  <c:v>79.684497283634997</c:v>
                </c:pt>
                <c:pt idx="9">
                  <c:v>78.684497283634997</c:v>
                </c:pt>
                <c:pt idx="10">
                  <c:v>77.684497283634997</c:v>
                </c:pt>
                <c:pt idx="11">
                  <c:v>76.684497283634997</c:v>
                </c:pt>
                <c:pt idx="12">
                  <c:v>75.684497283634997</c:v>
                </c:pt>
                <c:pt idx="13">
                  <c:v>74.684497283634997</c:v>
                </c:pt>
                <c:pt idx="14">
                  <c:v>73.684497283634997</c:v>
                </c:pt>
                <c:pt idx="15">
                  <c:v>72.684497283634997</c:v>
                </c:pt>
                <c:pt idx="16">
                  <c:v>71.684497283634997</c:v>
                </c:pt>
                <c:pt idx="17">
                  <c:v>70.684497283634997</c:v>
                </c:pt>
                <c:pt idx="18">
                  <c:v>69.684497283634997</c:v>
                </c:pt>
                <c:pt idx="19">
                  <c:v>68.684497283634997</c:v>
                </c:pt>
                <c:pt idx="20">
                  <c:v>67.684497283634997</c:v>
                </c:pt>
                <c:pt idx="21">
                  <c:v>66.684497283634997</c:v>
                </c:pt>
                <c:pt idx="22">
                  <c:v>65.684497283634997</c:v>
                </c:pt>
                <c:pt idx="23">
                  <c:v>64.684497283634997</c:v>
                </c:pt>
                <c:pt idx="24">
                  <c:v>63.684497283634997</c:v>
                </c:pt>
                <c:pt idx="25">
                  <c:v>62.684497283634997</c:v>
                </c:pt>
                <c:pt idx="26">
                  <c:v>61.684497283634997</c:v>
                </c:pt>
                <c:pt idx="27">
                  <c:v>60.684497283634997</c:v>
                </c:pt>
                <c:pt idx="28">
                  <c:v>59.684497283634997</c:v>
                </c:pt>
                <c:pt idx="29">
                  <c:v>58.684497283634997</c:v>
                </c:pt>
                <c:pt idx="30">
                  <c:v>57.684497283634997</c:v>
                </c:pt>
                <c:pt idx="31">
                  <c:v>56.684497283634997</c:v>
                </c:pt>
                <c:pt idx="32">
                  <c:v>55.684497283634997</c:v>
                </c:pt>
                <c:pt idx="33">
                  <c:v>54.684497283634997</c:v>
                </c:pt>
                <c:pt idx="34">
                  <c:v>53.684497283634997</c:v>
                </c:pt>
                <c:pt idx="35">
                  <c:v>52.684497283634997</c:v>
                </c:pt>
                <c:pt idx="36">
                  <c:v>51.684497283634997</c:v>
                </c:pt>
                <c:pt idx="37">
                  <c:v>50.684497283634997</c:v>
                </c:pt>
                <c:pt idx="38">
                  <c:v>49.684497283634997</c:v>
                </c:pt>
                <c:pt idx="39">
                  <c:v>48.684497283634997</c:v>
                </c:pt>
                <c:pt idx="40">
                  <c:v>47.684497283634997</c:v>
                </c:pt>
                <c:pt idx="41">
                  <c:v>46.684497283634997</c:v>
                </c:pt>
                <c:pt idx="42">
                  <c:v>45.684497283634997</c:v>
                </c:pt>
                <c:pt idx="43">
                  <c:v>44.684497283634997</c:v>
                </c:pt>
                <c:pt idx="44">
                  <c:v>43.684497283634997</c:v>
                </c:pt>
                <c:pt idx="45">
                  <c:v>42.684497283634997</c:v>
                </c:pt>
                <c:pt idx="46">
                  <c:v>41.684497283634997</c:v>
                </c:pt>
                <c:pt idx="47">
                  <c:v>40.684497283634997</c:v>
                </c:pt>
                <c:pt idx="48">
                  <c:v>39.684497283634997</c:v>
                </c:pt>
                <c:pt idx="49">
                  <c:v>38.684497283634997</c:v>
                </c:pt>
                <c:pt idx="50">
                  <c:v>37.684497283634997</c:v>
                </c:pt>
                <c:pt idx="51">
                  <c:v>36.684497283634997</c:v>
                </c:pt>
                <c:pt idx="52">
                  <c:v>35.684497283634997</c:v>
                </c:pt>
                <c:pt idx="53">
                  <c:v>34.684497283634997</c:v>
                </c:pt>
                <c:pt idx="54">
                  <c:v>33.684497283634997</c:v>
                </c:pt>
                <c:pt idx="55">
                  <c:v>32.684497283634997</c:v>
                </c:pt>
                <c:pt idx="56">
                  <c:v>31.684497283634997</c:v>
                </c:pt>
                <c:pt idx="57">
                  <c:v>30.684497283634997</c:v>
                </c:pt>
                <c:pt idx="58">
                  <c:v>29.684497283634997</c:v>
                </c:pt>
                <c:pt idx="59">
                  <c:v>28.684497283634997</c:v>
                </c:pt>
                <c:pt idx="60">
                  <c:v>27.684497283634997</c:v>
                </c:pt>
                <c:pt idx="61">
                  <c:v>26.684497283634997</c:v>
                </c:pt>
                <c:pt idx="62">
                  <c:v>25.684497283634997</c:v>
                </c:pt>
                <c:pt idx="63">
                  <c:v>24.684497283634997</c:v>
                </c:pt>
                <c:pt idx="64">
                  <c:v>23.684497283634997</c:v>
                </c:pt>
                <c:pt idx="65">
                  <c:v>22.684497283634997</c:v>
                </c:pt>
                <c:pt idx="66">
                  <c:v>21.684497283634997</c:v>
                </c:pt>
                <c:pt idx="67">
                  <c:v>20.684497283634997</c:v>
                </c:pt>
                <c:pt idx="68">
                  <c:v>19.684497283634997</c:v>
                </c:pt>
                <c:pt idx="69">
                  <c:v>18.684497283634997</c:v>
                </c:pt>
                <c:pt idx="70">
                  <c:v>17.684497283634997</c:v>
                </c:pt>
                <c:pt idx="71">
                  <c:v>16.684497283634997</c:v>
                </c:pt>
                <c:pt idx="72">
                  <c:v>15.684497283634997</c:v>
                </c:pt>
                <c:pt idx="73">
                  <c:v>14.684497283634997</c:v>
                </c:pt>
                <c:pt idx="74">
                  <c:v>13.684497283634997</c:v>
                </c:pt>
                <c:pt idx="75">
                  <c:v>12.684497283634997</c:v>
                </c:pt>
                <c:pt idx="76">
                  <c:v>11.684497283634997</c:v>
                </c:pt>
                <c:pt idx="77">
                  <c:v>10.684497283634997</c:v>
                </c:pt>
                <c:pt idx="78">
                  <c:v>9.6844972836349967</c:v>
                </c:pt>
                <c:pt idx="79">
                  <c:v>8.6844972836349967</c:v>
                </c:pt>
                <c:pt idx="80">
                  <c:v>7.6844972836349967</c:v>
                </c:pt>
                <c:pt idx="81">
                  <c:v>6.6844972836349967</c:v>
                </c:pt>
                <c:pt idx="82">
                  <c:v>5.6844972836349967</c:v>
                </c:pt>
                <c:pt idx="83">
                  <c:v>4.6844972836349967</c:v>
                </c:pt>
                <c:pt idx="84">
                  <c:v>3.6844972836349967</c:v>
                </c:pt>
                <c:pt idx="85">
                  <c:v>2.6844972836349967</c:v>
                </c:pt>
                <c:pt idx="86">
                  <c:v>1.6844972836349967</c:v>
                </c:pt>
                <c:pt idx="87">
                  <c:v>0.68449728363499673</c:v>
                </c:pt>
                <c:pt idx="88">
                  <c:v>-0.31550271636500327</c:v>
                </c:pt>
                <c:pt idx="89">
                  <c:v>-1.3155027163650033</c:v>
                </c:pt>
                <c:pt idx="90">
                  <c:v>-2.3155027163650033</c:v>
                </c:pt>
                <c:pt idx="91">
                  <c:v>-3.3155027163650033</c:v>
                </c:pt>
                <c:pt idx="92">
                  <c:v>-4.3155027163650033</c:v>
                </c:pt>
                <c:pt idx="93">
                  <c:v>-5.3155027163650033</c:v>
                </c:pt>
                <c:pt idx="94">
                  <c:v>-6.3155027163650033</c:v>
                </c:pt>
                <c:pt idx="95">
                  <c:v>-7.3155027163650033</c:v>
                </c:pt>
                <c:pt idx="96">
                  <c:v>-8.3155027163650033</c:v>
                </c:pt>
                <c:pt idx="97">
                  <c:v>-9.3155027163650033</c:v>
                </c:pt>
                <c:pt idx="98">
                  <c:v>-10.315502716365003</c:v>
                </c:pt>
                <c:pt idx="99">
                  <c:v>-11.315502716365003</c:v>
                </c:pt>
                <c:pt idx="100">
                  <c:v>-12.315502716365003</c:v>
                </c:pt>
                <c:pt idx="101">
                  <c:v>-13.315502716365003</c:v>
                </c:pt>
                <c:pt idx="102">
                  <c:v>-14.315502716365003</c:v>
                </c:pt>
                <c:pt idx="103">
                  <c:v>-15.315502716365003</c:v>
                </c:pt>
                <c:pt idx="104">
                  <c:v>-16.315502716365003</c:v>
                </c:pt>
                <c:pt idx="105">
                  <c:v>-17.315502716365003</c:v>
                </c:pt>
                <c:pt idx="106">
                  <c:v>-18.315502716365003</c:v>
                </c:pt>
                <c:pt idx="107">
                  <c:v>-19.315502716365003</c:v>
                </c:pt>
                <c:pt idx="108">
                  <c:v>-20.315502716365003</c:v>
                </c:pt>
                <c:pt idx="109">
                  <c:v>-21.315502716365003</c:v>
                </c:pt>
                <c:pt idx="110">
                  <c:v>-22.315502716365003</c:v>
                </c:pt>
                <c:pt idx="111">
                  <c:v>-23.315502716365003</c:v>
                </c:pt>
                <c:pt idx="112">
                  <c:v>-24.315502716365003</c:v>
                </c:pt>
                <c:pt idx="113">
                  <c:v>-25.315502716365003</c:v>
                </c:pt>
                <c:pt idx="114">
                  <c:v>-26.315502716365003</c:v>
                </c:pt>
                <c:pt idx="115">
                  <c:v>-27.315502716365003</c:v>
                </c:pt>
                <c:pt idx="116">
                  <c:v>-28.315502716365003</c:v>
                </c:pt>
                <c:pt idx="117">
                  <c:v>-29.315502716365003</c:v>
                </c:pt>
                <c:pt idx="118">
                  <c:v>-30.315502716365003</c:v>
                </c:pt>
                <c:pt idx="119">
                  <c:v>-31.315502716365003</c:v>
                </c:pt>
                <c:pt idx="120">
                  <c:v>-32.315502716365003</c:v>
                </c:pt>
                <c:pt idx="121">
                  <c:v>-33.315502716365003</c:v>
                </c:pt>
                <c:pt idx="122">
                  <c:v>-34.315502716365003</c:v>
                </c:pt>
                <c:pt idx="123">
                  <c:v>-35.315502716365003</c:v>
                </c:pt>
                <c:pt idx="124">
                  <c:v>-36.315502716365003</c:v>
                </c:pt>
                <c:pt idx="125">
                  <c:v>-37.315502716365003</c:v>
                </c:pt>
                <c:pt idx="126">
                  <c:v>-38.315502716365003</c:v>
                </c:pt>
                <c:pt idx="127">
                  <c:v>-39.315502716365003</c:v>
                </c:pt>
                <c:pt idx="128">
                  <c:v>-40.315502716365003</c:v>
                </c:pt>
                <c:pt idx="129">
                  <c:v>-41.315502716365003</c:v>
                </c:pt>
                <c:pt idx="130">
                  <c:v>-42.315502716365003</c:v>
                </c:pt>
                <c:pt idx="131">
                  <c:v>-43.315502716365003</c:v>
                </c:pt>
                <c:pt idx="132">
                  <c:v>-44.315502716365003</c:v>
                </c:pt>
                <c:pt idx="133">
                  <c:v>-45.315502716365003</c:v>
                </c:pt>
                <c:pt idx="134">
                  <c:v>-46.315502716365003</c:v>
                </c:pt>
                <c:pt idx="135">
                  <c:v>-47.315502716365003</c:v>
                </c:pt>
                <c:pt idx="136">
                  <c:v>-48.315502716365003</c:v>
                </c:pt>
                <c:pt idx="137">
                  <c:v>-49.315502716365003</c:v>
                </c:pt>
                <c:pt idx="138">
                  <c:v>-50.315502716365003</c:v>
                </c:pt>
                <c:pt idx="139">
                  <c:v>-51.315502716365003</c:v>
                </c:pt>
                <c:pt idx="140">
                  <c:v>-52.315502716365003</c:v>
                </c:pt>
                <c:pt idx="141">
                  <c:v>-53.315502716365003</c:v>
                </c:pt>
                <c:pt idx="142">
                  <c:v>-54.315502716365003</c:v>
                </c:pt>
                <c:pt idx="143">
                  <c:v>-55.315502716365003</c:v>
                </c:pt>
                <c:pt idx="144">
                  <c:v>-56.315502716365003</c:v>
                </c:pt>
                <c:pt idx="145">
                  <c:v>-57.315502716365003</c:v>
                </c:pt>
                <c:pt idx="146">
                  <c:v>-58.315502716365003</c:v>
                </c:pt>
                <c:pt idx="147">
                  <c:v>-59.315502716365003</c:v>
                </c:pt>
                <c:pt idx="148">
                  <c:v>-60.315502716365003</c:v>
                </c:pt>
                <c:pt idx="149">
                  <c:v>-61.315502716365003</c:v>
                </c:pt>
                <c:pt idx="150">
                  <c:v>-62.315502716365003</c:v>
                </c:pt>
                <c:pt idx="151">
                  <c:v>-63.315502716365003</c:v>
                </c:pt>
                <c:pt idx="152">
                  <c:v>-64.315502716365003</c:v>
                </c:pt>
                <c:pt idx="153">
                  <c:v>-65.315502716365003</c:v>
                </c:pt>
                <c:pt idx="154">
                  <c:v>-66.315502716365003</c:v>
                </c:pt>
                <c:pt idx="155">
                  <c:v>-67.315502716365003</c:v>
                </c:pt>
                <c:pt idx="156">
                  <c:v>-68.315502716365003</c:v>
                </c:pt>
                <c:pt idx="157">
                  <c:v>-69.315502716365003</c:v>
                </c:pt>
                <c:pt idx="158">
                  <c:v>-70.315502716365003</c:v>
                </c:pt>
                <c:pt idx="159">
                  <c:v>-71.315502716365003</c:v>
                </c:pt>
                <c:pt idx="160">
                  <c:v>-72.315502716365003</c:v>
                </c:pt>
                <c:pt idx="161">
                  <c:v>-73.315502716365003</c:v>
                </c:pt>
              </c:numCache>
            </c:numRef>
          </c:xVal>
          <c:yVal>
            <c:numRef>
              <c:f>'θ ϵ (0,90)'!$BH$442:$BH$603</c:f>
              <c:numCache>
                <c:formatCode>General</c:formatCode>
                <c:ptCount val="162"/>
                <c:pt idx="0">
                  <c:v>7.6713994792877287</c:v>
                </c:pt>
                <c:pt idx="1">
                  <c:v>6.5990307692630523</c:v>
                </c:pt>
                <c:pt idx="2">
                  <c:v>5.5266620592383617</c:v>
                </c:pt>
                <c:pt idx="3">
                  <c:v>4.4542933492136854</c:v>
                </c:pt>
                <c:pt idx="4">
                  <c:v>3.381924639189009</c:v>
                </c:pt>
                <c:pt idx="5">
                  <c:v>2.3095559291643184</c:v>
                </c:pt>
                <c:pt idx="6">
                  <c:v>1.237187219139642</c:v>
                </c:pt>
                <c:pt idx="7">
                  <c:v>0.16481850911495144</c:v>
                </c:pt>
                <c:pt idx="8">
                  <c:v>-0.90755020090972494</c:v>
                </c:pt>
                <c:pt idx="9">
                  <c:v>-1.9799189109344155</c:v>
                </c:pt>
                <c:pt idx="10">
                  <c:v>-3.0522876209590919</c:v>
                </c:pt>
                <c:pt idx="11">
                  <c:v>-4.1246563309837825</c:v>
                </c:pt>
                <c:pt idx="12">
                  <c:v>-5.1970250410084589</c:v>
                </c:pt>
                <c:pt idx="13">
                  <c:v>-6.2693937510331352</c:v>
                </c:pt>
                <c:pt idx="14">
                  <c:v>-7.3417624610578258</c:v>
                </c:pt>
                <c:pt idx="15">
                  <c:v>-8.4141311710825022</c:v>
                </c:pt>
                <c:pt idx="16">
                  <c:v>-9.4864998811071928</c:v>
                </c:pt>
                <c:pt idx="17">
                  <c:v>-10.558868591131869</c:v>
                </c:pt>
                <c:pt idx="18">
                  <c:v>-11.63123730115656</c:v>
                </c:pt>
                <c:pt idx="19">
                  <c:v>-12.703606011181236</c:v>
                </c:pt>
                <c:pt idx="20">
                  <c:v>-13.775974721205912</c:v>
                </c:pt>
                <c:pt idx="21">
                  <c:v>-14.848343431230603</c:v>
                </c:pt>
                <c:pt idx="22">
                  <c:v>-15.920712141255279</c:v>
                </c:pt>
                <c:pt idx="23">
                  <c:v>-16.99308085127997</c:v>
                </c:pt>
                <c:pt idx="24">
                  <c:v>-18.065449561304646</c:v>
                </c:pt>
                <c:pt idx="25">
                  <c:v>-19.137818271329337</c:v>
                </c:pt>
                <c:pt idx="26">
                  <c:v>-20.210186981354013</c:v>
                </c:pt>
                <c:pt idx="27">
                  <c:v>-21.282555691378704</c:v>
                </c:pt>
                <c:pt idx="28">
                  <c:v>-22.35492440140338</c:v>
                </c:pt>
                <c:pt idx="29">
                  <c:v>-23.427293111428064</c:v>
                </c:pt>
                <c:pt idx="30">
                  <c:v>-24.499661821452747</c:v>
                </c:pt>
                <c:pt idx="31">
                  <c:v>-25.572030531477431</c:v>
                </c:pt>
                <c:pt idx="32">
                  <c:v>-26.644399241502107</c:v>
                </c:pt>
                <c:pt idx="33">
                  <c:v>-27.716767951526791</c:v>
                </c:pt>
                <c:pt idx="34">
                  <c:v>-28.789136661551474</c:v>
                </c:pt>
                <c:pt idx="35">
                  <c:v>-29.861505371576158</c:v>
                </c:pt>
                <c:pt idx="36">
                  <c:v>-30.933874081600841</c:v>
                </c:pt>
                <c:pt idx="37">
                  <c:v>-32.006242791625525</c:v>
                </c:pt>
                <c:pt idx="38">
                  <c:v>-33.078611501650208</c:v>
                </c:pt>
                <c:pt idx="39">
                  <c:v>-34.150980211674892</c:v>
                </c:pt>
                <c:pt idx="40">
                  <c:v>-35.223348921699568</c:v>
                </c:pt>
                <c:pt idx="41">
                  <c:v>-36.295717631724251</c:v>
                </c:pt>
                <c:pt idx="42">
                  <c:v>-37.368086341748935</c:v>
                </c:pt>
                <c:pt idx="43">
                  <c:v>-38.440455051773618</c:v>
                </c:pt>
                <c:pt idx="44">
                  <c:v>-39.512823761798302</c:v>
                </c:pt>
                <c:pt idx="45">
                  <c:v>-40.585192471822985</c:v>
                </c:pt>
                <c:pt idx="46">
                  <c:v>-41.657561181847669</c:v>
                </c:pt>
                <c:pt idx="47">
                  <c:v>-42.729929891872352</c:v>
                </c:pt>
                <c:pt idx="48">
                  <c:v>-43.802298601897029</c:v>
                </c:pt>
                <c:pt idx="49">
                  <c:v>-44.874667311921712</c:v>
                </c:pt>
                <c:pt idx="50">
                  <c:v>-45.947036021946396</c:v>
                </c:pt>
                <c:pt idx="51">
                  <c:v>-47.019404731971079</c:v>
                </c:pt>
                <c:pt idx="52">
                  <c:v>-48.091773441995763</c:v>
                </c:pt>
                <c:pt idx="53">
                  <c:v>-49.164142152020446</c:v>
                </c:pt>
                <c:pt idx="54">
                  <c:v>-50.236510862045129</c:v>
                </c:pt>
                <c:pt idx="55">
                  <c:v>-51.308879572069813</c:v>
                </c:pt>
                <c:pt idx="56">
                  <c:v>-52.381248282094489</c:v>
                </c:pt>
                <c:pt idx="57">
                  <c:v>-53.453616992119173</c:v>
                </c:pt>
                <c:pt idx="58">
                  <c:v>-54.525985702143856</c:v>
                </c:pt>
                <c:pt idx="59">
                  <c:v>-55.59835441216854</c:v>
                </c:pt>
                <c:pt idx="60">
                  <c:v>-56.670723122193223</c:v>
                </c:pt>
                <c:pt idx="61">
                  <c:v>-57.743091832217907</c:v>
                </c:pt>
                <c:pt idx="62">
                  <c:v>-58.81546054224259</c:v>
                </c:pt>
                <c:pt idx="63">
                  <c:v>-59.887829252267267</c:v>
                </c:pt>
                <c:pt idx="64">
                  <c:v>-60.960197962291957</c:v>
                </c:pt>
                <c:pt idx="65">
                  <c:v>-62.032566672316634</c:v>
                </c:pt>
                <c:pt idx="66">
                  <c:v>-63.104935382341317</c:v>
                </c:pt>
                <c:pt idx="67">
                  <c:v>-64.177304092366001</c:v>
                </c:pt>
                <c:pt idx="68">
                  <c:v>-65.249672802390677</c:v>
                </c:pt>
                <c:pt idx="69">
                  <c:v>-66.322041512415367</c:v>
                </c:pt>
                <c:pt idx="70">
                  <c:v>-67.394410222440044</c:v>
                </c:pt>
                <c:pt idx="71">
                  <c:v>-68.466778932464734</c:v>
                </c:pt>
                <c:pt idx="72">
                  <c:v>-69.539147642489411</c:v>
                </c:pt>
                <c:pt idx="73">
                  <c:v>-70.611516352514101</c:v>
                </c:pt>
                <c:pt idx="74">
                  <c:v>-71.683885062538778</c:v>
                </c:pt>
                <c:pt idx="75">
                  <c:v>-72.756253772563468</c:v>
                </c:pt>
                <c:pt idx="76">
                  <c:v>-73.828622482588145</c:v>
                </c:pt>
                <c:pt idx="77">
                  <c:v>-74.900991192612821</c:v>
                </c:pt>
                <c:pt idx="78">
                  <c:v>-75.973359902637512</c:v>
                </c:pt>
                <c:pt idx="79">
                  <c:v>-77.045728612662188</c:v>
                </c:pt>
                <c:pt idx="80">
                  <c:v>-78.118097322686879</c:v>
                </c:pt>
                <c:pt idx="81">
                  <c:v>-79.190466032711555</c:v>
                </c:pt>
                <c:pt idx="82">
                  <c:v>-80.262834742736246</c:v>
                </c:pt>
                <c:pt idx="83">
                  <c:v>-81.335203452760922</c:v>
                </c:pt>
                <c:pt idx="84">
                  <c:v>-82.407572162785598</c:v>
                </c:pt>
                <c:pt idx="85">
                  <c:v>-83.479940872810289</c:v>
                </c:pt>
                <c:pt idx="86">
                  <c:v>-84.552309582834965</c:v>
                </c:pt>
                <c:pt idx="87">
                  <c:v>-85.624678292859656</c:v>
                </c:pt>
                <c:pt idx="88">
                  <c:v>-86.697047002884332</c:v>
                </c:pt>
                <c:pt idx="89">
                  <c:v>-87.769415712909023</c:v>
                </c:pt>
                <c:pt idx="90">
                  <c:v>-88.841784422933699</c:v>
                </c:pt>
                <c:pt idx="91">
                  <c:v>-89.914153132958376</c:v>
                </c:pt>
                <c:pt idx="92">
                  <c:v>-90.986521842983066</c:v>
                </c:pt>
                <c:pt idx="93">
                  <c:v>-92.058890553007743</c:v>
                </c:pt>
                <c:pt idx="94">
                  <c:v>-93.131259263032433</c:v>
                </c:pt>
                <c:pt idx="95">
                  <c:v>-94.20362797305711</c:v>
                </c:pt>
                <c:pt idx="96">
                  <c:v>-95.2759966830818</c:v>
                </c:pt>
                <c:pt idx="97">
                  <c:v>-96.348365393106477</c:v>
                </c:pt>
                <c:pt idx="98">
                  <c:v>-97.420734103131167</c:v>
                </c:pt>
                <c:pt idx="99">
                  <c:v>-98.493102813155843</c:v>
                </c:pt>
                <c:pt idx="100">
                  <c:v>-99.56547152318052</c:v>
                </c:pt>
                <c:pt idx="101">
                  <c:v>-100.63784023320521</c:v>
                </c:pt>
                <c:pt idx="102">
                  <c:v>-101.71020894322989</c:v>
                </c:pt>
                <c:pt idx="103">
                  <c:v>-102.78257765325458</c:v>
                </c:pt>
                <c:pt idx="104">
                  <c:v>-103.85494636327925</c:v>
                </c:pt>
                <c:pt idx="105">
                  <c:v>-104.92731507330394</c:v>
                </c:pt>
                <c:pt idx="106">
                  <c:v>-105.99968378332862</c:v>
                </c:pt>
                <c:pt idx="107">
                  <c:v>-107.07205249335331</c:v>
                </c:pt>
                <c:pt idx="108">
                  <c:v>-108.14442120337799</c:v>
                </c:pt>
                <c:pt idx="109">
                  <c:v>-109.21678991340266</c:v>
                </c:pt>
                <c:pt idx="110">
                  <c:v>-110.28915862342735</c:v>
                </c:pt>
                <c:pt idx="111">
                  <c:v>-111.36152733345203</c:v>
                </c:pt>
                <c:pt idx="112">
                  <c:v>-112.43389604347672</c:v>
                </c:pt>
                <c:pt idx="113">
                  <c:v>-113.5062647535014</c:v>
                </c:pt>
                <c:pt idx="114">
                  <c:v>-114.57863346352607</c:v>
                </c:pt>
                <c:pt idx="115">
                  <c:v>-115.65100217355076</c:v>
                </c:pt>
                <c:pt idx="116">
                  <c:v>-116.72337088357546</c:v>
                </c:pt>
                <c:pt idx="117">
                  <c:v>-117.79573959360013</c:v>
                </c:pt>
                <c:pt idx="118">
                  <c:v>-118.86810830362481</c:v>
                </c:pt>
                <c:pt idx="119">
                  <c:v>-119.9404770136495</c:v>
                </c:pt>
                <c:pt idx="120">
                  <c:v>-121.01284572367418</c:v>
                </c:pt>
                <c:pt idx="121">
                  <c:v>-122.08521443369887</c:v>
                </c:pt>
                <c:pt idx="122">
                  <c:v>-123.15758314372354</c:v>
                </c:pt>
                <c:pt idx="123">
                  <c:v>-124.22995185374822</c:v>
                </c:pt>
                <c:pt idx="124">
                  <c:v>-125.30232056377291</c:v>
                </c:pt>
                <c:pt idx="125">
                  <c:v>-126.3746892737976</c:v>
                </c:pt>
                <c:pt idx="126">
                  <c:v>-127.44705798382228</c:v>
                </c:pt>
                <c:pt idx="127">
                  <c:v>-128.51942669384695</c:v>
                </c:pt>
                <c:pt idx="128">
                  <c:v>-129.59179540387163</c:v>
                </c:pt>
                <c:pt idx="129">
                  <c:v>-130.66416411389633</c:v>
                </c:pt>
                <c:pt idx="130">
                  <c:v>-131.73653282392101</c:v>
                </c:pt>
                <c:pt idx="131">
                  <c:v>-132.80890153394569</c:v>
                </c:pt>
                <c:pt idx="132">
                  <c:v>-133.88127024397036</c:v>
                </c:pt>
                <c:pt idx="133">
                  <c:v>-134.95363895399504</c:v>
                </c:pt>
                <c:pt idx="134">
                  <c:v>-136.02600766401974</c:v>
                </c:pt>
                <c:pt idx="135">
                  <c:v>-137.09837637404442</c:v>
                </c:pt>
                <c:pt idx="136">
                  <c:v>-138.1707450840691</c:v>
                </c:pt>
                <c:pt idx="137">
                  <c:v>-139.24311379409377</c:v>
                </c:pt>
                <c:pt idx="138">
                  <c:v>-140.31548250411845</c:v>
                </c:pt>
                <c:pt idx="139">
                  <c:v>-141.38785121414315</c:v>
                </c:pt>
                <c:pt idx="140">
                  <c:v>-142.46021992416783</c:v>
                </c:pt>
                <c:pt idx="141">
                  <c:v>-143.53258863419251</c:v>
                </c:pt>
                <c:pt idx="142">
                  <c:v>-144.60495734421721</c:v>
                </c:pt>
                <c:pt idx="143">
                  <c:v>-145.67732605424189</c:v>
                </c:pt>
                <c:pt idx="144">
                  <c:v>-146.74969476426656</c:v>
                </c:pt>
                <c:pt idx="145">
                  <c:v>-147.82206347429124</c:v>
                </c:pt>
                <c:pt idx="146">
                  <c:v>-148.89443218431592</c:v>
                </c:pt>
                <c:pt idx="147">
                  <c:v>-149.96680089434062</c:v>
                </c:pt>
                <c:pt idx="148">
                  <c:v>-151.03916960436527</c:v>
                </c:pt>
                <c:pt idx="149">
                  <c:v>-152.11153831438997</c:v>
                </c:pt>
                <c:pt idx="150">
                  <c:v>-153.18390702441465</c:v>
                </c:pt>
                <c:pt idx="151">
                  <c:v>-154.25627573443933</c:v>
                </c:pt>
                <c:pt idx="152">
                  <c:v>-155.32864444446403</c:v>
                </c:pt>
                <c:pt idx="153">
                  <c:v>-156.40101315448871</c:v>
                </c:pt>
                <c:pt idx="154">
                  <c:v>-157.47338186451339</c:v>
                </c:pt>
                <c:pt idx="155">
                  <c:v>-158.54575057453809</c:v>
                </c:pt>
                <c:pt idx="156">
                  <c:v>-159.61811928456274</c:v>
                </c:pt>
                <c:pt idx="157">
                  <c:v>-160.69048799458744</c:v>
                </c:pt>
                <c:pt idx="158">
                  <c:v>-161.76285670461212</c:v>
                </c:pt>
                <c:pt idx="159">
                  <c:v>-162.8352254146368</c:v>
                </c:pt>
                <c:pt idx="160">
                  <c:v>-163.9075941246615</c:v>
                </c:pt>
                <c:pt idx="161">
                  <c:v>-164.97996283468615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E55-4677-AC9D-28DE0773B65B}"/>
            </c:ext>
          </c:extLst>
        </c:ser>
        <c:ser>
          <c:idx val="12"/>
          <c:order val="12"/>
          <c:tx>
            <c:v>Flow 1 new projection line</c:v>
          </c:tx>
          <c:spPr>
            <a:ln w="22225">
              <a:solidFill>
                <a:srgbClr val="00B0F0"/>
              </a:solidFill>
              <a:headEnd type="none" w="lg" len="lg"/>
              <a:tailEnd type="none" w="lg" len="lg"/>
            </a:ln>
          </c:spPr>
          <c:marker>
            <c:symbol val="dot"/>
            <c:size val="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34925">
                <a:solidFill>
                  <a:srgbClr val="00B0F0"/>
                </a:solidFill>
                <a:headEnd type="stealth" w="lg" len="lg"/>
                <a:tailEnd type="oval" w="lg" len="lg"/>
              </a:ln>
            </c:spPr>
            <c:trendlineType val="linear"/>
            <c:backward val="53"/>
            <c:dispRSqr val="0"/>
            <c:dispEq val="0"/>
          </c:trendline>
          <c:xVal>
            <c:numRef>
              <c:f>'θ ϵ (0,90)'!$BN$442:$BN$603</c:f>
              <c:numCache>
                <c:formatCode>General</c:formatCode>
                <c:ptCount val="162"/>
                <c:pt idx="0">
                  <c:v>87.684497283634997</c:v>
                </c:pt>
                <c:pt idx="1">
                  <c:v>88.684497283634997</c:v>
                </c:pt>
                <c:pt idx="2">
                  <c:v>89.684497283634997</c:v>
                </c:pt>
                <c:pt idx="3">
                  <c:v>90.684497283634997</c:v>
                </c:pt>
                <c:pt idx="4">
                  <c:v>91.684497283634997</c:v>
                </c:pt>
                <c:pt idx="5">
                  <c:v>92.684497283634997</c:v>
                </c:pt>
                <c:pt idx="6">
                  <c:v>93.684497283634997</c:v>
                </c:pt>
                <c:pt idx="7">
                  <c:v>94.684497283634997</c:v>
                </c:pt>
                <c:pt idx="8">
                  <c:v>95.684497283634997</c:v>
                </c:pt>
                <c:pt idx="9">
                  <c:v>96.684497283634997</c:v>
                </c:pt>
                <c:pt idx="10">
                  <c:v>97.684497283634997</c:v>
                </c:pt>
                <c:pt idx="11">
                  <c:v>98.684497283634997</c:v>
                </c:pt>
                <c:pt idx="12">
                  <c:v>99.684497283634997</c:v>
                </c:pt>
                <c:pt idx="13">
                  <c:v>100.684497283635</c:v>
                </c:pt>
                <c:pt idx="14">
                  <c:v>101.684497283635</c:v>
                </c:pt>
                <c:pt idx="15">
                  <c:v>102.684497283635</c:v>
                </c:pt>
                <c:pt idx="16">
                  <c:v>103.684497283635</c:v>
                </c:pt>
                <c:pt idx="17">
                  <c:v>104.684497283635</c:v>
                </c:pt>
                <c:pt idx="18">
                  <c:v>105.684497283635</c:v>
                </c:pt>
                <c:pt idx="19">
                  <c:v>106.684497283635</c:v>
                </c:pt>
                <c:pt idx="20">
                  <c:v>107.684497283635</c:v>
                </c:pt>
                <c:pt idx="21">
                  <c:v>108.684497283635</c:v>
                </c:pt>
                <c:pt idx="22">
                  <c:v>109.684497283635</c:v>
                </c:pt>
                <c:pt idx="23">
                  <c:v>110.684497283635</c:v>
                </c:pt>
                <c:pt idx="24">
                  <c:v>111.684497283635</c:v>
                </c:pt>
                <c:pt idx="25">
                  <c:v>112.684497283635</c:v>
                </c:pt>
                <c:pt idx="26">
                  <c:v>113.684497283635</c:v>
                </c:pt>
                <c:pt idx="27">
                  <c:v>114.684497283635</c:v>
                </c:pt>
                <c:pt idx="28">
                  <c:v>115.684497283635</c:v>
                </c:pt>
                <c:pt idx="29">
                  <c:v>116.684497283635</c:v>
                </c:pt>
                <c:pt idx="30">
                  <c:v>117.684497283635</c:v>
                </c:pt>
                <c:pt idx="31">
                  <c:v>118.684497283635</c:v>
                </c:pt>
                <c:pt idx="32">
                  <c:v>119.684497283635</c:v>
                </c:pt>
                <c:pt idx="33">
                  <c:v>120.684497283635</c:v>
                </c:pt>
                <c:pt idx="34">
                  <c:v>121.684497283635</c:v>
                </c:pt>
                <c:pt idx="35">
                  <c:v>122.684497283635</c:v>
                </c:pt>
                <c:pt idx="36">
                  <c:v>123.684497283635</c:v>
                </c:pt>
                <c:pt idx="37">
                  <c:v>124.684497283635</c:v>
                </c:pt>
                <c:pt idx="38">
                  <c:v>125.684497283635</c:v>
                </c:pt>
                <c:pt idx="39">
                  <c:v>126.684497283635</c:v>
                </c:pt>
                <c:pt idx="40">
                  <c:v>127.684497283635</c:v>
                </c:pt>
                <c:pt idx="41">
                  <c:v>128.68449728363498</c:v>
                </c:pt>
                <c:pt idx="42">
                  <c:v>129.68449728363498</c:v>
                </c:pt>
                <c:pt idx="43">
                  <c:v>130.68449728363498</c:v>
                </c:pt>
                <c:pt idx="44">
                  <c:v>131.68449728363498</c:v>
                </c:pt>
                <c:pt idx="45">
                  <c:v>132.68449728363498</c:v>
                </c:pt>
                <c:pt idx="46">
                  <c:v>133.68449728363498</c:v>
                </c:pt>
                <c:pt idx="47">
                  <c:v>134.68449728363498</c:v>
                </c:pt>
                <c:pt idx="48">
                  <c:v>135.68449728363498</c:v>
                </c:pt>
                <c:pt idx="49">
                  <c:v>136.68449728363498</c:v>
                </c:pt>
                <c:pt idx="50">
                  <c:v>137.68449728363498</c:v>
                </c:pt>
                <c:pt idx="51">
                  <c:v>138.68449728363498</c:v>
                </c:pt>
                <c:pt idx="52">
                  <c:v>139.68449728363498</c:v>
                </c:pt>
                <c:pt idx="53">
                  <c:v>140.68449728363498</c:v>
                </c:pt>
                <c:pt idx="54">
                  <c:v>141.68449728363498</c:v>
                </c:pt>
                <c:pt idx="55">
                  <c:v>142.68449728363498</c:v>
                </c:pt>
                <c:pt idx="56">
                  <c:v>143.68449728363498</c:v>
                </c:pt>
                <c:pt idx="57">
                  <c:v>144.68449728363498</c:v>
                </c:pt>
                <c:pt idx="58">
                  <c:v>145.68449728363498</c:v>
                </c:pt>
                <c:pt idx="59">
                  <c:v>146.68449728363498</c:v>
                </c:pt>
                <c:pt idx="60">
                  <c:v>147.68449728363498</c:v>
                </c:pt>
                <c:pt idx="61">
                  <c:v>148.68449728363498</c:v>
                </c:pt>
                <c:pt idx="62">
                  <c:v>149.68449728363498</c:v>
                </c:pt>
                <c:pt idx="63">
                  <c:v>150.68449728363498</c:v>
                </c:pt>
                <c:pt idx="64">
                  <c:v>151.68449728363498</c:v>
                </c:pt>
                <c:pt idx="65">
                  <c:v>152.68449728363498</c:v>
                </c:pt>
                <c:pt idx="66">
                  <c:v>153.68449728363498</c:v>
                </c:pt>
                <c:pt idx="67">
                  <c:v>154.68449728363498</c:v>
                </c:pt>
                <c:pt idx="68">
                  <c:v>155.68449728363498</c:v>
                </c:pt>
                <c:pt idx="69">
                  <c:v>156.68449728363498</c:v>
                </c:pt>
                <c:pt idx="70">
                  <c:v>157.68449728363498</c:v>
                </c:pt>
                <c:pt idx="71">
                  <c:v>158.68449728363498</c:v>
                </c:pt>
                <c:pt idx="72">
                  <c:v>159.68449728363498</c:v>
                </c:pt>
                <c:pt idx="73">
                  <c:v>160.68449728363498</c:v>
                </c:pt>
                <c:pt idx="74">
                  <c:v>161.68449728363498</c:v>
                </c:pt>
                <c:pt idx="75">
                  <c:v>162.68449728363498</c:v>
                </c:pt>
                <c:pt idx="76">
                  <c:v>163.68449728363498</c:v>
                </c:pt>
                <c:pt idx="77">
                  <c:v>164.68449728363498</c:v>
                </c:pt>
                <c:pt idx="78">
                  <c:v>165.68449728363498</c:v>
                </c:pt>
                <c:pt idx="79">
                  <c:v>166.68449728363498</c:v>
                </c:pt>
                <c:pt idx="80">
                  <c:v>167.68449728363498</c:v>
                </c:pt>
                <c:pt idx="81">
                  <c:v>168.68449728363498</c:v>
                </c:pt>
                <c:pt idx="82">
                  <c:v>169.68449728363498</c:v>
                </c:pt>
                <c:pt idx="83">
                  <c:v>170.68449728363498</c:v>
                </c:pt>
                <c:pt idx="84">
                  <c:v>171.68449728363498</c:v>
                </c:pt>
                <c:pt idx="85">
                  <c:v>172.68449728363498</c:v>
                </c:pt>
                <c:pt idx="86">
                  <c:v>173.68449728363498</c:v>
                </c:pt>
                <c:pt idx="87">
                  <c:v>174.68449728363498</c:v>
                </c:pt>
                <c:pt idx="88">
                  <c:v>175.68449728363498</c:v>
                </c:pt>
                <c:pt idx="89">
                  <c:v>176.68449728363498</c:v>
                </c:pt>
                <c:pt idx="90">
                  <c:v>177.68449728363498</c:v>
                </c:pt>
                <c:pt idx="91">
                  <c:v>178.68449728363498</c:v>
                </c:pt>
                <c:pt idx="92">
                  <c:v>179.68449728363498</c:v>
                </c:pt>
                <c:pt idx="93">
                  <c:v>180.68449728363498</c:v>
                </c:pt>
                <c:pt idx="94">
                  <c:v>181.68449728363498</c:v>
                </c:pt>
                <c:pt idx="95">
                  <c:v>182.68449728363498</c:v>
                </c:pt>
                <c:pt idx="96">
                  <c:v>183.68449728363498</c:v>
                </c:pt>
                <c:pt idx="97">
                  <c:v>184.68449728363498</c:v>
                </c:pt>
                <c:pt idx="98">
                  <c:v>185.68449728363498</c:v>
                </c:pt>
                <c:pt idx="99">
                  <c:v>186.68449728363498</c:v>
                </c:pt>
                <c:pt idx="100">
                  <c:v>187.68449728363498</c:v>
                </c:pt>
                <c:pt idx="101">
                  <c:v>188.68449728363498</c:v>
                </c:pt>
                <c:pt idx="102">
                  <c:v>189.68449728363498</c:v>
                </c:pt>
                <c:pt idx="103">
                  <c:v>190.68449728363498</c:v>
                </c:pt>
                <c:pt idx="104">
                  <c:v>191.68449728363498</c:v>
                </c:pt>
                <c:pt idx="105">
                  <c:v>192.68449728363498</c:v>
                </c:pt>
                <c:pt idx="106">
                  <c:v>193.68449728363498</c:v>
                </c:pt>
                <c:pt idx="107">
                  <c:v>194.68449728363498</c:v>
                </c:pt>
                <c:pt idx="108">
                  <c:v>195.68449728363498</c:v>
                </c:pt>
                <c:pt idx="109">
                  <c:v>196.68449728363498</c:v>
                </c:pt>
                <c:pt idx="110">
                  <c:v>197.68449728363498</c:v>
                </c:pt>
                <c:pt idx="111">
                  <c:v>198.68449728363498</c:v>
                </c:pt>
                <c:pt idx="112">
                  <c:v>199.68449728363498</c:v>
                </c:pt>
                <c:pt idx="113">
                  <c:v>200.68449728363498</c:v>
                </c:pt>
                <c:pt idx="114">
                  <c:v>201.68449728363498</c:v>
                </c:pt>
                <c:pt idx="115">
                  <c:v>202.68449728363498</c:v>
                </c:pt>
                <c:pt idx="116">
                  <c:v>203.68449728363498</c:v>
                </c:pt>
                <c:pt idx="117">
                  <c:v>204.68449728363498</c:v>
                </c:pt>
                <c:pt idx="118">
                  <c:v>205.68449728363498</c:v>
                </c:pt>
                <c:pt idx="119">
                  <c:v>206.68449728363498</c:v>
                </c:pt>
                <c:pt idx="120">
                  <c:v>207.68449728363498</c:v>
                </c:pt>
                <c:pt idx="121">
                  <c:v>208.68449728363498</c:v>
                </c:pt>
                <c:pt idx="122">
                  <c:v>209.68449728363498</c:v>
                </c:pt>
                <c:pt idx="123">
                  <c:v>210.68449728363498</c:v>
                </c:pt>
                <c:pt idx="124">
                  <c:v>211.68449728363498</c:v>
                </c:pt>
                <c:pt idx="125">
                  <c:v>212.68449728363498</c:v>
                </c:pt>
                <c:pt idx="126">
                  <c:v>213.68449728363498</c:v>
                </c:pt>
                <c:pt idx="127">
                  <c:v>214.68449728363498</c:v>
                </c:pt>
                <c:pt idx="128">
                  <c:v>215.68449728363498</c:v>
                </c:pt>
                <c:pt idx="129">
                  <c:v>216.68449728363498</c:v>
                </c:pt>
                <c:pt idx="130">
                  <c:v>217.68449728363498</c:v>
                </c:pt>
                <c:pt idx="131">
                  <c:v>218.68449728363498</c:v>
                </c:pt>
                <c:pt idx="132">
                  <c:v>219.68449728363498</c:v>
                </c:pt>
                <c:pt idx="133">
                  <c:v>220.68449728363498</c:v>
                </c:pt>
                <c:pt idx="134">
                  <c:v>221.68449728363498</c:v>
                </c:pt>
                <c:pt idx="135">
                  <c:v>222.68449728363498</c:v>
                </c:pt>
                <c:pt idx="136">
                  <c:v>223.68449728363498</c:v>
                </c:pt>
                <c:pt idx="137">
                  <c:v>224.68449728363498</c:v>
                </c:pt>
                <c:pt idx="138">
                  <c:v>225.68449728363498</c:v>
                </c:pt>
                <c:pt idx="139">
                  <c:v>226.68449728363498</c:v>
                </c:pt>
                <c:pt idx="140">
                  <c:v>227.68449728363498</c:v>
                </c:pt>
                <c:pt idx="141">
                  <c:v>228.68449728363498</c:v>
                </c:pt>
                <c:pt idx="142">
                  <c:v>229.68449728363498</c:v>
                </c:pt>
                <c:pt idx="143">
                  <c:v>230.68449728363498</c:v>
                </c:pt>
                <c:pt idx="144">
                  <c:v>231.68449728363498</c:v>
                </c:pt>
                <c:pt idx="145">
                  <c:v>232.68449728363498</c:v>
                </c:pt>
                <c:pt idx="146">
                  <c:v>233.68449728363498</c:v>
                </c:pt>
                <c:pt idx="147">
                  <c:v>234.68449728363498</c:v>
                </c:pt>
                <c:pt idx="148">
                  <c:v>235.68449728363498</c:v>
                </c:pt>
                <c:pt idx="149">
                  <c:v>236.68449728363498</c:v>
                </c:pt>
                <c:pt idx="150">
                  <c:v>237.68449728363498</c:v>
                </c:pt>
                <c:pt idx="151">
                  <c:v>238.68449728363498</c:v>
                </c:pt>
                <c:pt idx="152">
                  <c:v>239.68449728363498</c:v>
                </c:pt>
                <c:pt idx="153">
                  <c:v>240.68449728363498</c:v>
                </c:pt>
                <c:pt idx="154">
                  <c:v>241.68449728363498</c:v>
                </c:pt>
                <c:pt idx="155">
                  <c:v>242.68449728363498</c:v>
                </c:pt>
                <c:pt idx="156">
                  <c:v>243.68449728363498</c:v>
                </c:pt>
                <c:pt idx="157">
                  <c:v>244.68449728363498</c:v>
                </c:pt>
                <c:pt idx="158">
                  <c:v>245.68449728363498</c:v>
                </c:pt>
                <c:pt idx="159">
                  <c:v>246.68449728363498</c:v>
                </c:pt>
                <c:pt idx="160">
                  <c:v>247.68449728363498</c:v>
                </c:pt>
                <c:pt idx="161">
                  <c:v>248.68449728363498</c:v>
                </c:pt>
              </c:numCache>
            </c:numRef>
          </c:xVal>
          <c:yVal>
            <c:numRef>
              <c:f>'θ ϵ (0,90)'!$BM$442:$BM$603</c:f>
              <c:numCache>
                <c:formatCode>General</c:formatCode>
                <c:ptCount val="162"/>
                <c:pt idx="0">
                  <c:v>7.6713994792877429</c:v>
                </c:pt>
                <c:pt idx="1">
                  <c:v>6.9178454291849505</c:v>
                </c:pt>
                <c:pt idx="2">
                  <c:v>6.1642913790821581</c:v>
                </c:pt>
                <c:pt idx="3">
                  <c:v>5.4107373289793514</c:v>
                </c:pt>
                <c:pt idx="4">
                  <c:v>4.657183278876559</c:v>
                </c:pt>
                <c:pt idx="5">
                  <c:v>3.9036292287737666</c:v>
                </c:pt>
                <c:pt idx="6">
                  <c:v>3.1500751786709742</c:v>
                </c:pt>
                <c:pt idx="7">
                  <c:v>2.3965211285681818</c:v>
                </c:pt>
                <c:pt idx="8">
                  <c:v>1.6429670784653894</c:v>
                </c:pt>
                <c:pt idx="9">
                  <c:v>0.88941302836259695</c:v>
                </c:pt>
                <c:pt idx="10">
                  <c:v>0.13585897825980453</c:v>
                </c:pt>
                <c:pt idx="11">
                  <c:v>-0.6176950718430021</c:v>
                </c:pt>
                <c:pt idx="12">
                  <c:v>-1.3712491219457945</c:v>
                </c:pt>
                <c:pt idx="13">
                  <c:v>-2.1248031720485869</c:v>
                </c:pt>
                <c:pt idx="14">
                  <c:v>-2.8783572221513793</c:v>
                </c:pt>
                <c:pt idx="15">
                  <c:v>-3.6319112722541718</c:v>
                </c:pt>
                <c:pt idx="16">
                  <c:v>-4.3854653223569642</c:v>
                </c:pt>
                <c:pt idx="17">
                  <c:v>-5.1390193724597566</c:v>
                </c:pt>
                <c:pt idx="18">
                  <c:v>-5.892573422562549</c:v>
                </c:pt>
                <c:pt idx="19">
                  <c:v>-6.6461274726653556</c:v>
                </c:pt>
                <c:pt idx="20">
                  <c:v>-7.3996815227681481</c:v>
                </c:pt>
                <c:pt idx="21">
                  <c:v>-8.1532355728709405</c:v>
                </c:pt>
                <c:pt idx="22">
                  <c:v>-8.9067896229737329</c:v>
                </c:pt>
                <c:pt idx="23">
                  <c:v>-9.6603436730765253</c:v>
                </c:pt>
                <c:pt idx="24">
                  <c:v>-10.413897723179318</c:v>
                </c:pt>
                <c:pt idx="25">
                  <c:v>-11.16745177328211</c:v>
                </c:pt>
                <c:pt idx="26">
                  <c:v>-11.921005823384903</c:v>
                </c:pt>
                <c:pt idx="27">
                  <c:v>-12.674559873487709</c:v>
                </c:pt>
                <c:pt idx="28">
                  <c:v>-13.428113923590502</c:v>
                </c:pt>
                <c:pt idx="29">
                  <c:v>-14.181667973693294</c:v>
                </c:pt>
                <c:pt idx="30">
                  <c:v>-14.935222023796086</c:v>
                </c:pt>
                <c:pt idx="31">
                  <c:v>-15.688776073898879</c:v>
                </c:pt>
                <c:pt idx="32">
                  <c:v>-16.442330124001671</c:v>
                </c:pt>
                <c:pt idx="33">
                  <c:v>-17.195884174104464</c:v>
                </c:pt>
                <c:pt idx="34">
                  <c:v>-17.949438224207256</c:v>
                </c:pt>
                <c:pt idx="35">
                  <c:v>-18.702992274310063</c:v>
                </c:pt>
                <c:pt idx="36">
                  <c:v>-19.456546324412855</c:v>
                </c:pt>
                <c:pt idx="37">
                  <c:v>-20.210100374515648</c:v>
                </c:pt>
                <c:pt idx="38">
                  <c:v>-20.96365442461844</c:v>
                </c:pt>
                <c:pt idx="39">
                  <c:v>-21.717208474721232</c:v>
                </c:pt>
                <c:pt idx="40">
                  <c:v>-22.470762524824025</c:v>
                </c:pt>
                <c:pt idx="41">
                  <c:v>-23.224316574926817</c:v>
                </c:pt>
                <c:pt idx="42">
                  <c:v>-23.97787062502961</c:v>
                </c:pt>
                <c:pt idx="43">
                  <c:v>-24.731424675132402</c:v>
                </c:pt>
                <c:pt idx="44">
                  <c:v>-25.484978725235194</c:v>
                </c:pt>
                <c:pt idx="45">
                  <c:v>-26.238532775337987</c:v>
                </c:pt>
                <c:pt idx="46">
                  <c:v>-26.992086825440779</c:v>
                </c:pt>
                <c:pt idx="47">
                  <c:v>-27.745640875543572</c:v>
                </c:pt>
                <c:pt idx="48">
                  <c:v>-28.499194925646364</c:v>
                </c:pt>
                <c:pt idx="49">
                  <c:v>-29.252748975749171</c:v>
                </c:pt>
                <c:pt idx="50">
                  <c:v>-30.006303025851963</c:v>
                </c:pt>
                <c:pt idx="51">
                  <c:v>-30.759857075954756</c:v>
                </c:pt>
                <c:pt idx="52">
                  <c:v>-31.513411126057548</c:v>
                </c:pt>
                <c:pt idx="53">
                  <c:v>-32.26696517616034</c:v>
                </c:pt>
                <c:pt idx="54">
                  <c:v>-33.020519226263133</c:v>
                </c:pt>
                <c:pt idx="55">
                  <c:v>-33.774073276365925</c:v>
                </c:pt>
                <c:pt idx="56">
                  <c:v>-34.527627326468718</c:v>
                </c:pt>
                <c:pt idx="57">
                  <c:v>-35.281181376571524</c:v>
                </c:pt>
                <c:pt idx="58">
                  <c:v>-36.034735426674317</c:v>
                </c:pt>
                <c:pt idx="59">
                  <c:v>-36.788289476777109</c:v>
                </c:pt>
                <c:pt idx="60">
                  <c:v>-37.541843526879902</c:v>
                </c:pt>
                <c:pt idx="61">
                  <c:v>-38.295397576982694</c:v>
                </c:pt>
                <c:pt idx="62">
                  <c:v>-39.048951627085486</c:v>
                </c:pt>
                <c:pt idx="63">
                  <c:v>-39.802505677188279</c:v>
                </c:pt>
                <c:pt idx="64">
                  <c:v>-40.556059727291071</c:v>
                </c:pt>
                <c:pt idx="65">
                  <c:v>-41.309613777393878</c:v>
                </c:pt>
                <c:pt idx="66">
                  <c:v>-42.06316782749667</c:v>
                </c:pt>
                <c:pt idx="67">
                  <c:v>-42.816721877599463</c:v>
                </c:pt>
                <c:pt idx="68">
                  <c:v>-43.570275927702255</c:v>
                </c:pt>
                <c:pt idx="69">
                  <c:v>-44.323829977805048</c:v>
                </c:pt>
                <c:pt idx="70">
                  <c:v>-45.07738402790784</c:v>
                </c:pt>
                <c:pt idx="71">
                  <c:v>-45.830938078010632</c:v>
                </c:pt>
                <c:pt idx="72">
                  <c:v>-46.584492128113425</c:v>
                </c:pt>
                <c:pt idx="73">
                  <c:v>-47.338046178216231</c:v>
                </c:pt>
                <c:pt idx="74">
                  <c:v>-48.091600228319024</c:v>
                </c:pt>
                <c:pt idx="75">
                  <c:v>-48.845154278421816</c:v>
                </c:pt>
                <c:pt idx="76">
                  <c:v>-49.598708328524609</c:v>
                </c:pt>
                <c:pt idx="77">
                  <c:v>-50.352262378627401</c:v>
                </c:pt>
                <c:pt idx="78">
                  <c:v>-51.105816428730193</c:v>
                </c:pt>
                <c:pt idx="79">
                  <c:v>-51.859370478832986</c:v>
                </c:pt>
                <c:pt idx="80">
                  <c:v>-52.612924528935778</c:v>
                </c:pt>
                <c:pt idx="81">
                  <c:v>-53.366478579038585</c:v>
                </c:pt>
                <c:pt idx="82">
                  <c:v>-54.120032629141377</c:v>
                </c:pt>
                <c:pt idx="83">
                  <c:v>-54.873586679244156</c:v>
                </c:pt>
                <c:pt idx="84">
                  <c:v>-55.627140729346948</c:v>
                </c:pt>
                <c:pt idx="85">
                  <c:v>-56.380694779449769</c:v>
                </c:pt>
                <c:pt idx="86">
                  <c:v>-57.134248829552561</c:v>
                </c:pt>
                <c:pt idx="87">
                  <c:v>-57.887802879655354</c:v>
                </c:pt>
                <c:pt idx="88">
                  <c:v>-58.641356929758146</c:v>
                </c:pt>
                <c:pt idx="89">
                  <c:v>-59.394910979860938</c:v>
                </c:pt>
                <c:pt idx="90">
                  <c:v>-60.148465029963731</c:v>
                </c:pt>
                <c:pt idx="91">
                  <c:v>-60.902019080066523</c:v>
                </c:pt>
                <c:pt idx="92">
                  <c:v>-61.655573130169316</c:v>
                </c:pt>
                <c:pt idx="93">
                  <c:v>-62.409127180272108</c:v>
                </c:pt>
                <c:pt idx="94">
                  <c:v>-63.162681230374901</c:v>
                </c:pt>
                <c:pt idx="95">
                  <c:v>-63.916235280477693</c:v>
                </c:pt>
                <c:pt idx="96">
                  <c:v>-64.669789330580485</c:v>
                </c:pt>
                <c:pt idx="97">
                  <c:v>-65.423343380683278</c:v>
                </c:pt>
                <c:pt idx="98">
                  <c:v>-66.17689743078607</c:v>
                </c:pt>
                <c:pt idx="99">
                  <c:v>-66.930451480888863</c:v>
                </c:pt>
                <c:pt idx="100">
                  <c:v>-67.684005530991655</c:v>
                </c:pt>
                <c:pt idx="101">
                  <c:v>-68.437559581094476</c:v>
                </c:pt>
                <c:pt idx="102">
                  <c:v>-69.191113631197268</c:v>
                </c:pt>
                <c:pt idx="103">
                  <c:v>-69.944667681300061</c:v>
                </c:pt>
                <c:pt idx="104">
                  <c:v>-70.698221731402853</c:v>
                </c:pt>
                <c:pt idx="105">
                  <c:v>-71.451775781505646</c:v>
                </c:pt>
                <c:pt idx="106">
                  <c:v>-72.205329831608438</c:v>
                </c:pt>
                <c:pt idx="107">
                  <c:v>-72.95888388171123</c:v>
                </c:pt>
                <c:pt idx="108">
                  <c:v>-73.712437931814023</c:v>
                </c:pt>
                <c:pt idx="109">
                  <c:v>-74.465991981916815</c:v>
                </c:pt>
                <c:pt idx="110">
                  <c:v>-75.219546032019608</c:v>
                </c:pt>
                <c:pt idx="111">
                  <c:v>-75.9731000821224</c:v>
                </c:pt>
                <c:pt idx="112">
                  <c:v>-76.726654132225192</c:v>
                </c:pt>
                <c:pt idx="113">
                  <c:v>-77.480208182327985</c:v>
                </c:pt>
                <c:pt idx="114">
                  <c:v>-78.233762232430777</c:v>
                </c:pt>
                <c:pt idx="115">
                  <c:v>-78.98731628253357</c:v>
                </c:pt>
                <c:pt idx="116">
                  <c:v>-79.740870332636362</c:v>
                </c:pt>
                <c:pt idx="117">
                  <c:v>-80.494424382739183</c:v>
                </c:pt>
                <c:pt idx="118">
                  <c:v>-81.247978432841975</c:v>
                </c:pt>
                <c:pt idx="119">
                  <c:v>-82.001532482944768</c:v>
                </c:pt>
                <c:pt idx="120">
                  <c:v>-82.75508653304756</c:v>
                </c:pt>
                <c:pt idx="121">
                  <c:v>-83.508640583150353</c:v>
                </c:pt>
                <c:pt idx="122">
                  <c:v>-84.262194633253145</c:v>
                </c:pt>
                <c:pt idx="123">
                  <c:v>-85.015748683355937</c:v>
                </c:pt>
                <c:pt idx="124">
                  <c:v>-85.76930273345873</c:v>
                </c:pt>
                <c:pt idx="125">
                  <c:v>-86.522856783561522</c:v>
                </c:pt>
                <c:pt idx="126">
                  <c:v>-87.276410833664315</c:v>
                </c:pt>
                <c:pt idx="127">
                  <c:v>-88.029964883767107</c:v>
                </c:pt>
                <c:pt idx="128">
                  <c:v>-88.7835189338699</c:v>
                </c:pt>
                <c:pt idx="129">
                  <c:v>-89.537072983972692</c:v>
                </c:pt>
                <c:pt idx="130">
                  <c:v>-90.290627034075484</c:v>
                </c:pt>
                <c:pt idx="131">
                  <c:v>-91.044181084178277</c:v>
                </c:pt>
                <c:pt idx="132">
                  <c:v>-91.797735134281069</c:v>
                </c:pt>
                <c:pt idx="133">
                  <c:v>-92.55128918438389</c:v>
                </c:pt>
                <c:pt idx="134">
                  <c:v>-93.304843234486682</c:v>
                </c:pt>
                <c:pt idx="135">
                  <c:v>-94.058397284589475</c:v>
                </c:pt>
                <c:pt idx="136">
                  <c:v>-94.811951334692267</c:v>
                </c:pt>
                <c:pt idx="137">
                  <c:v>-95.56550538479506</c:v>
                </c:pt>
                <c:pt idx="138">
                  <c:v>-96.319059434897852</c:v>
                </c:pt>
                <c:pt idx="139">
                  <c:v>-97.072613485000645</c:v>
                </c:pt>
                <c:pt idx="140">
                  <c:v>-97.826167535103437</c:v>
                </c:pt>
                <c:pt idx="141">
                  <c:v>-98.579721585206229</c:v>
                </c:pt>
                <c:pt idx="142">
                  <c:v>-99.333275635309022</c:v>
                </c:pt>
                <c:pt idx="143">
                  <c:v>-100.08682968541181</c:v>
                </c:pt>
                <c:pt idx="144">
                  <c:v>-100.84038373551461</c:v>
                </c:pt>
                <c:pt idx="145">
                  <c:v>-101.5939377856174</c:v>
                </c:pt>
                <c:pt idx="146">
                  <c:v>-102.34749183572019</c:v>
                </c:pt>
                <c:pt idx="147">
                  <c:v>-103.10104588582298</c:v>
                </c:pt>
                <c:pt idx="148">
                  <c:v>-103.85459993592578</c:v>
                </c:pt>
                <c:pt idx="149">
                  <c:v>-104.6081539860286</c:v>
                </c:pt>
                <c:pt idx="150">
                  <c:v>-105.36170803613139</c:v>
                </c:pt>
                <c:pt idx="151">
                  <c:v>-106.11526208623418</c:v>
                </c:pt>
                <c:pt idx="152">
                  <c:v>-106.86881613633697</c:v>
                </c:pt>
                <c:pt idx="153">
                  <c:v>-107.62237018643977</c:v>
                </c:pt>
                <c:pt idx="154">
                  <c:v>-108.37592423654256</c:v>
                </c:pt>
                <c:pt idx="155">
                  <c:v>-109.12947828664535</c:v>
                </c:pt>
                <c:pt idx="156">
                  <c:v>-109.88303233674814</c:v>
                </c:pt>
                <c:pt idx="157">
                  <c:v>-110.63658638685094</c:v>
                </c:pt>
                <c:pt idx="158">
                  <c:v>-111.39014043695373</c:v>
                </c:pt>
                <c:pt idx="159">
                  <c:v>-112.14369448705652</c:v>
                </c:pt>
                <c:pt idx="160">
                  <c:v>-112.89724853715931</c:v>
                </c:pt>
                <c:pt idx="161">
                  <c:v>-113.65080258726211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E55-4677-AC9D-28DE0773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50496"/>
        <c:axId val="40851072"/>
      </c:scatterChart>
      <c:valAx>
        <c:axId val="40850496"/>
        <c:scaling>
          <c:orientation val="minMax"/>
          <c:max val="250"/>
          <c:min val="-250"/>
        </c:scaling>
        <c:delete val="0"/>
        <c:axPos val="b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0851072"/>
        <c:crosses val="autoZero"/>
        <c:crossBetween val="midCat"/>
        <c:majorUnit val="10"/>
      </c:valAx>
      <c:valAx>
        <c:axId val="40851072"/>
        <c:scaling>
          <c:orientation val="minMax"/>
          <c:max val="500"/>
          <c:min val="-500"/>
        </c:scaling>
        <c:delete val="0"/>
        <c:axPos val="l"/>
        <c:majorGridlines>
          <c:spPr>
            <a:ln w="6350">
              <a:solidFill>
                <a:schemeClr val="tx1">
                  <a:tint val="75000"/>
                  <a:shade val="95000"/>
                  <a:satMod val="105000"/>
                  <a:alpha val="40000"/>
                </a:schemeClr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9525"/>
        </c:spPr>
        <c:crossAx val="40850496"/>
        <c:crosses val="autoZero"/>
        <c:crossBetween val="midCat"/>
        <c:majorUnit val="1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4"/>
          <c:order val="0"/>
          <c:tx>
            <c:v>CZ radius for B=1</c:v>
          </c:tx>
          <c:spPr>
            <a:ln w="63500">
              <a:solidFill>
                <a:srgbClr val="FFFF00"/>
              </a:solidFill>
            </a:ln>
          </c:spPr>
          <c:marker>
            <c:symbol val="circle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Data!$U$14:$U$174</c:f>
              <c:numCache>
                <c:formatCode>General</c:formatCode>
                <c:ptCount val="161"/>
                <c:pt idx="0">
                  <c:v>746.7833275618234</c:v>
                </c:pt>
                <c:pt idx="1">
                  <c:v>625.0330914953862</c:v>
                </c:pt>
                <c:pt idx="2">
                  <c:v>531.86644659016326</c:v>
                </c:pt>
                <c:pt idx="3">
                  <c:v>458.92129441590021</c:v>
                </c:pt>
                <c:pt idx="4">
                  <c:v>400.6932115552508</c:v>
                </c:pt>
                <c:pt idx="5">
                  <c:v>353.43713452145818</c:v>
                </c:pt>
                <c:pt idx="6">
                  <c:v>314.5321554385676</c:v>
                </c:pt>
                <c:pt idx="7">
                  <c:v>282.09887709080925</c:v>
                </c:pt>
                <c:pt idx="8">
                  <c:v>254.76069010655448</c:v>
                </c:pt>
                <c:pt idx="9">
                  <c:v>231.49023337124277</c:v>
                </c:pt>
                <c:pt idx="10">
                  <c:v>211.50796601120905</c:v>
                </c:pt>
                <c:pt idx="11">
                  <c:v>194.21355988676663</c:v>
                </c:pt>
                <c:pt idx="12">
                  <c:v>179.13850309744009</c:v>
                </c:pt>
                <c:pt idx="13">
                  <c:v>165.91273122235333</c:v>
                </c:pt>
                <c:pt idx="14">
                  <c:v>154.24072992063722</c:v>
                </c:pt>
                <c:pt idx="15">
                  <c:v>143.88415339013571</c:v>
                </c:pt>
                <c:pt idx="16">
                  <c:v>134.64900236692196</c:v>
                </c:pt>
                <c:pt idx="17">
                  <c:v>126.37604264656031</c:v>
                </c:pt>
                <c:pt idx="18">
                  <c:v>118.93355969236393</c:v>
                </c:pt>
                <c:pt idx="19">
                  <c:v>112.21181951305527</c:v>
                </c:pt>
                <c:pt idx="20">
                  <c:v>106.11879094004962</c:v>
                </c:pt>
                <c:pt idx="21">
                  <c:v>100.57681091259067</c:v>
                </c:pt>
                <c:pt idx="22">
                  <c:v>95.519962104625719</c:v>
                </c:pt>
                <c:pt idx="23">
                  <c:v>90.891993878307076</c:v>
                </c:pt>
                <c:pt idx="24">
                  <c:v>86.644661407972293</c:v>
                </c:pt>
                <c:pt idx="25">
                  <c:v>82.736389377559547</c:v>
                </c:pt>
                <c:pt idx="26">
                  <c:v>79.131189606246323</c:v>
                </c:pt>
                <c:pt idx="27">
                  <c:v>75.797778816626703</c:v>
                </c:pt>
                <c:pt idx="28">
                  <c:v>72.708855260732165</c:v>
                </c:pt>
                <c:pt idx="29">
                  <c:v>69.840502270543155</c:v>
                </c:pt>
                <c:pt idx="30">
                  <c:v>67.171693853288318</c:v>
                </c:pt>
                <c:pt idx="31">
                  <c:v>64.683882814277226</c:v>
                </c:pt>
                <c:pt idx="32">
                  <c:v>62.360655997126145</c:v>
                </c:pt>
                <c:pt idx="33">
                  <c:v>60.187444399086324</c:v>
                </c:pt>
                <c:pt idx="34">
                  <c:v>58.151278378926008</c:v>
                </c:pt>
                <c:pt idx="35">
                  <c:v>56.240580096876599</c:v>
                </c:pt>
                <c:pt idx="36">
                  <c:v>54.44498683714275</c:v>
                </c:pt>
                <c:pt idx="37">
                  <c:v>52.755200058149285</c:v>
                </c:pt>
                <c:pt idx="38">
                  <c:v>51.162855965457084</c:v>
                </c:pt>
                <c:pt idx="39">
                  <c:v>49.660414161289054</c:v>
                </c:pt>
                <c:pt idx="40">
                  <c:v>48.241061534210687</c:v>
                </c:pt>
                <c:pt idx="41">
                  <c:v>46.898629044461799</c:v>
                </c:pt>
                <c:pt idx="42">
                  <c:v>45.62751945926054</c:v>
                </c:pt>
                <c:pt idx="43">
                  <c:v>44.422644417148362</c:v>
                </c:pt>
                <c:pt idx="44">
                  <c:v>43.279369465985418</c:v>
                </c:pt>
                <c:pt idx="45">
                  <c:v>42.193465937214825</c:v>
                </c:pt>
                <c:pt idx="46">
                  <c:v>41.161068698691878</c:v>
                </c:pt>
                <c:pt idx="47">
                  <c:v>40.17863897701536</c:v>
                </c:pt>
                <c:pt idx="48">
                  <c:v>39.242931563704175</c:v>
                </c:pt>
                <c:pt idx="49">
                  <c:v>38.35096582237329</c:v>
                </c:pt>
                <c:pt idx="50">
                  <c:v>37.500000000000007</c:v>
                </c:pt>
                <c:pt idx="51">
                  <c:v>36.68750841743632</c:v>
                </c:pt>
                <c:pt idx="52">
                  <c:v>35.911161174942222</c:v>
                </c:pt>
                <c:pt idx="53">
                  <c:v>35.168806059657463</c:v>
                </c:pt>
                <c:pt idx="54">
                  <c:v>34.458452385204147</c:v>
                </c:pt>
                <c:pt idx="55">
                  <c:v>33.778256530330168</c:v>
                </c:pt>
                <c:pt idx="56">
                  <c:v>33.126508974743402</c:v>
                </c:pt>
                <c:pt idx="57">
                  <c:v>32.501622656934103</c:v>
                </c:pt>
                <c:pt idx="58">
                  <c:v>31.90212250157267</c:v>
                </c:pt>
                <c:pt idx="59">
                  <c:v>31.326635983606224</c:v>
                </c:pt>
                <c:pt idx="60">
                  <c:v>30.77388461296561</c:v>
                </c:pt>
                <c:pt idx="61">
                  <c:v>30.242676238255278</c:v>
                </c:pt>
                <c:pt idx="62">
                  <c:v>29.731898080280182</c:v>
                </c:pt>
                <c:pt idx="63">
                  <c:v>29.2405104170629</c:v>
                </c:pt>
                <c:pt idx="64">
                  <c:v>28.767540851366356</c:v>
                </c:pt>
                <c:pt idx="65">
                  <c:v>28.312079099869862</c:v>
                </c:pt>
                <c:pt idx="66">
                  <c:v>27.873272250225991</c:v>
                </c:pt>
                <c:pt idx="67">
                  <c:v>27.450320438399558</c:v>
                </c:pt>
                <c:pt idx="68">
                  <c:v>27.042472904084903</c:v>
                </c:pt>
                <c:pt idx="69">
                  <c:v>26.649024386720228</c:v>
                </c:pt>
                <c:pt idx="70">
                  <c:v>26.269311828759125</c:v>
                </c:pt>
                <c:pt idx="71">
                  <c:v>25.902711356497353</c:v>
                </c:pt>
                <c:pt idx="72">
                  <c:v>25.548635511954618</c:v>
                </c:pt>
                <c:pt idx="73">
                  <c:v>25.206530712132462</c:v>
                </c:pt>
                <c:pt idx="74">
                  <c:v>24.875874914460685</c:v>
                </c:pt>
                <c:pt idx="75">
                  <c:v>24.556175469447258</c:v>
                </c:pt>
                <c:pt idx="76">
                  <c:v>24.246967143497194</c:v>
                </c:pt>
                <c:pt idx="77">
                  <c:v>23.947810296595918</c:v>
                </c:pt>
                <c:pt idx="78">
                  <c:v>23.658289201088927</c:v>
                </c:pt>
                <c:pt idx="79">
                  <c:v>23.378010489156392</c:v>
                </c:pt>
                <c:pt idx="80">
                  <c:v>23.106601717798213</c:v>
                </c:pt>
                <c:pt idx="81">
                  <c:v>23.078479090809051</c:v>
                </c:pt>
                <c:pt idx="82">
                  <c:v>23.055804747135927</c:v>
                </c:pt>
                <c:pt idx="83">
                  <c:v>23.038565001524496</c:v>
                </c:pt>
                <c:pt idx="84">
                  <c:v>23.026754250403762</c:v>
                </c:pt>
                <c:pt idx="85">
                  <c:v>23.020374982285411</c:v>
                </c:pt>
                <c:pt idx="86">
                  <c:v>23.019437818328569</c:v>
                </c:pt>
                <c:pt idx="87">
                  <c:v>23.023961583464864</c:v>
                </c:pt>
                <c:pt idx="88">
                  <c:v>23.03397340869477</c:v>
                </c:pt>
                <c:pt idx="89">
                  <c:v>23.049508865389868</c:v>
                </c:pt>
                <c:pt idx="90">
                  <c:v>23.070612132669872</c:v>
                </c:pt>
                <c:pt idx="91">
                  <c:v>23.097336199170385</c:v>
                </c:pt>
                <c:pt idx="92">
                  <c:v>23.129743100780502</c:v>
                </c:pt>
                <c:pt idx="93">
                  <c:v>23.167904196212149</c:v>
                </c:pt>
                <c:pt idx="94">
                  <c:v>23.211900482568737</c:v>
                </c:pt>
                <c:pt idx="95">
                  <c:v>23.261822953413606</c:v>
                </c:pt>
                <c:pt idx="96">
                  <c:v>23.317773002203356</c:v>
                </c:pt>
                <c:pt idx="97">
                  <c:v>23.379862874352696</c:v>
                </c:pt>
                <c:pt idx="98">
                  <c:v>23.448216171641821</c:v>
                </c:pt>
                <c:pt idx="99">
                  <c:v>23.522968413171125</c:v>
                </c:pt>
                <c:pt idx="100">
                  <c:v>23.604267657619147</c:v>
                </c:pt>
                <c:pt idx="101">
                  <c:v>23.692275192176716</c:v>
                </c:pt>
                <c:pt idx="102">
                  <c:v>23.787166294223862</c:v>
                </c:pt>
                <c:pt idx="103">
                  <c:v>23.889131072597525</c:v>
                </c:pt>
                <c:pt idx="104">
                  <c:v>23.99837539618186</c:v>
                </c:pt>
                <c:pt idx="105">
                  <c:v>24.11512191855466</c:v>
                </c:pt>
                <c:pt idx="106">
                  <c:v>24.239611208562017</c:v>
                </c:pt>
                <c:pt idx="107">
                  <c:v>24.372102997991007</c:v>
                </c:pt>
                <c:pt idx="108">
                  <c:v>24.512877558992937</c:v>
                </c:pt>
                <c:pt idx="109">
                  <c:v>24.662237225607527</c:v>
                </c:pt>
                <c:pt idx="110">
                  <c:v>24.820508075688771</c:v>
                </c:pt>
                <c:pt idx="111">
                  <c:v>24.988041791777448</c:v>
                </c:pt>
                <c:pt idx="112">
                  <c:v>25.16521772205585</c:v>
                </c:pt>
                <c:pt idx="113">
                  <c:v>25.352445165517132</c:v>
                </c:pt>
                <c:pt idx="114">
                  <c:v>25.550165908958029</c:v>
                </c:pt>
                <c:pt idx="115">
                  <c:v>25.758857047446778</c:v>
                </c:pt>
                <c:pt idx="116">
                  <c:v>25.979034124632868</c:v>
                </c:pt>
                <c:pt idx="117">
                  <c:v>26.211254634779319</c:v>
                </c:pt>
                <c:pt idx="118">
                  <c:v>26.45612193486388</c:v>
                </c:pt>
                <c:pt idx="119">
                  <c:v>26.714289622701941</c:v>
                </c:pt>
                <c:pt idx="120">
                  <c:v>26.98646644601649</c:v>
                </c:pt>
                <c:pt idx="121">
                  <c:v>27.273421818000877</c:v>
                </c:pt>
                <c:pt idx="122">
                  <c:v>27.575992027529587</c:v>
                </c:pt>
                <c:pt idx="123">
                  <c:v>27.895087247195313</c:v>
                </c:pt>
                <c:pt idx="124">
                  <c:v>28.231699460311901</c:v>
                </c:pt>
                <c:pt idx="125">
                  <c:v>28.586911449574799</c:v>
                </c:pt>
                <c:pt idx="126">
                  <c:v>28.961907016030221</c:v>
                </c:pt>
                <c:pt idx="127">
                  <c:v>29.357982628395924</c:v>
                </c:pt>
                <c:pt idx="128">
                  <c:v>29.776560740894567</c:v>
                </c:pt>
                <c:pt idx="129">
                  <c:v>30.21920506424399</c:v>
                </c:pt>
                <c:pt idx="130">
                  <c:v>30.687638131391399</c:v>
                </c:pt>
                <c:pt idx="131">
                  <c:v>31.183761569659797</c:v>
                </c:pt>
                <c:pt idx="132">
                  <c:v>31.709679577653894</c:v>
                </c:pt>
                <c:pt idx="133">
                  <c:v>32.267726213035708</c:v>
                </c:pt>
                <c:pt idx="134">
                  <c:v>32.860497231981604</c:v>
                </c:pt>
                <c:pt idx="135">
                  <c:v>33.490887390472643</c:v>
                </c:pt>
                <c:pt idx="136">
                  <c:v>34.162134331732915</c:v>
                </c:pt>
                <c:pt idx="137">
                  <c:v>34.877870456702837</c:v>
                </c:pt>
                <c:pt idx="138">
                  <c:v>35.642184523664852</c:v>
                </c:pt>
                <c:pt idx="139">
                  <c:v>36.459695173760139</c:v>
                </c:pt>
                <c:pt idx="140">
                  <c:v>37.335639164941099</c:v>
                </c:pt>
                <c:pt idx="141">
                  <c:v>38.27597786451102</c:v>
                </c:pt>
                <c:pt idx="142">
                  <c:v>39.287526564741498</c:v>
                </c:pt>
                <c:pt idx="143">
                  <c:v>40.378112538506663</c:v>
                </c:pt>
                <c:pt idx="144">
                  <c:v>41.556769572480071</c:v>
                </c:pt>
                <c:pt idx="145">
                  <c:v>42.83397919146077</c:v>
                </c:pt>
                <c:pt idx="146">
                  <c:v>44.22197219192784</c:v>
                </c:pt>
                <c:pt idx="147">
                  <c:v>45.735108839657926</c:v>
                </c:pt>
                <c:pt idx="148">
                  <c:v>47.390362760735812</c:v>
                </c:pt>
                <c:pt idx="149">
                  <c:v>49.207943090277297</c:v>
                </c:pt>
                <c:pt idx="150">
                  <c:v>51.212103268918661</c:v>
                </c:pt>
                <c:pt idx="151">
                  <c:v>53.432205251896164</c:v>
                </c:pt>
                <c:pt idx="152">
                  <c:v>55.904138457687054</c:v>
                </c:pt>
                <c:pt idx="153">
                  <c:v>58.672239525299474</c:v>
                </c:pt>
                <c:pt idx="154">
                  <c:v>61.79193198384538</c:v>
                </c:pt>
                <c:pt idx="155">
                  <c:v>65.333421793314415</c:v>
                </c:pt>
                <c:pt idx="156">
                  <c:v>69.386976691994434</c:v>
                </c:pt>
                <c:pt idx="157">
                  <c:v>74.070642169346542</c:v>
                </c:pt>
                <c:pt idx="158">
                  <c:v>79.541815429022961</c:v>
                </c:pt>
                <c:pt idx="159">
                  <c:v>86.015132426492443</c:v>
                </c:pt>
                <c:pt idx="160">
                  <c:v>93.79108713332775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9-45DF-8BE0-AC977BDF7CC2}"/>
            </c:ext>
          </c:extLst>
        </c:ser>
        <c:ser>
          <c:idx val="0"/>
          <c:order val="1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Data!$I$14:$I$174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59-45DF-8BE0-AC977BDF7CC2}"/>
            </c:ext>
          </c:extLst>
        </c:ser>
        <c:ser>
          <c:idx val="1"/>
          <c:order val="2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Data!$J$14:$J$174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59-45DF-8BE0-AC977BDF7CC2}"/>
            </c:ext>
          </c:extLst>
        </c:ser>
        <c:ser>
          <c:idx val="2"/>
          <c:order val="3"/>
          <c:tx>
            <c:v>CZ radius for B=5</c:v>
          </c:tx>
          <c:spPr>
            <a:ln w="63500"/>
          </c:spPr>
          <c:marker>
            <c:symbol val="triangle"/>
            <c:size val="2"/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Data!$Y$14:$Y$174</c:f>
              <c:numCache>
                <c:formatCode>General</c:formatCode>
                <c:ptCount val="161"/>
                <c:pt idx="0">
                  <c:v>976.25759247522046</c:v>
                </c:pt>
                <c:pt idx="1">
                  <c:v>833.70170198785308</c:v>
                </c:pt>
                <c:pt idx="2">
                  <c:v>723.20189126027583</c:v>
                </c:pt>
                <c:pt idx="3">
                  <c:v>635.59472385585161</c:v>
                </c:pt>
                <c:pt idx="4">
                  <c:v>564.8033925177524</c:v>
                </c:pt>
                <c:pt idx="5">
                  <c:v>506.66308603226594</c:v>
                </c:pt>
                <c:pt idx="6">
                  <c:v>458.23808612512198</c:v>
                </c:pt>
                <c:pt idx="7">
                  <c:v>417.40825859198083</c:v>
                </c:pt>
                <c:pt idx="8">
                  <c:v>382.60975453654771</c:v>
                </c:pt>
                <c:pt idx="9">
                  <c:v>352.66739250484864</c:v>
                </c:pt>
                <c:pt idx="10">
                  <c:v>326.68337567408173</c:v>
                </c:pt>
                <c:pt idx="11">
                  <c:v>303.96164520650746</c:v>
                </c:pt>
                <c:pt idx="12">
                  <c:v>283.95536438079705</c:v>
                </c:pt>
                <c:pt idx="13">
                  <c:v>266.22976594744614</c:v>
                </c:pt>
                <c:pt idx="14">
                  <c:v>250.43541681551983</c:v>
                </c:pt>
                <c:pt idx="15">
                  <c:v>236.28867969704169</c:v>
                </c:pt>
                <c:pt idx="16">
                  <c:v>223.55723201863796</c:v>
                </c:pt>
                <c:pt idx="17">
                  <c:v>212.04919404118402</c:v>
                </c:pt>
                <c:pt idx="18">
                  <c:v>201.60486958113893</c:v>
                </c:pt>
                <c:pt idx="19">
                  <c:v>192.09040277105098</c:v>
                </c:pt>
                <c:pt idx="20">
                  <c:v>183.39285704317507</c:v>
                </c:pt>
                <c:pt idx="21">
                  <c:v>175.41636162945065</c:v>
                </c:pt>
                <c:pt idx="22">
                  <c:v>168.07906767549173</c:v>
                </c:pt>
                <c:pt idx="23">
                  <c:v>161.31072431996469</c:v>
                </c:pt>
                <c:pt idx="24">
                  <c:v>155.05073380463767</c:v>
                </c:pt>
                <c:pt idx="25">
                  <c:v>149.24657984602038</c:v>
                </c:pt>
                <c:pt idx="26">
                  <c:v>143.85254915624211</c:v>
                </c:pt>
                <c:pt idx="27">
                  <c:v>138.82868490729143</c:v>
                </c:pt>
                <c:pt idx="28">
                  <c:v>134.13992499587701</c:v>
                </c:pt>
                <c:pt idx="29">
                  <c:v>129.75538851916167</c:v>
                </c:pt>
                <c:pt idx="30">
                  <c:v>125.64778185655007</c:v>
                </c:pt>
                <c:pt idx="31">
                  <c:v>121.79290184201173</c:v>
                </c:pt>
                <c:pt idx="32">
                  <c:v>118.16921818963287</c:v>
                </c:pt>
                <c:pt idx="33">
                  <c:v>114.75752095450565</c:v>
                </c:pt>
                <c:pt idx="34">
                  <c:v>111.5406216300063</c:v>
                </c:pt>
                <c:pt idx="35">
                  <c:v>108.50309869193165</c:v>
                </c:pt>
                <c:pt idx="36">
                  <c:v>105.6310801420918</c:v>
                </c:pt>
                <c:pt idx="37">
                  <c:v>102.9120569855053</c:v>
                </c:pt>
                <c:pt idx="38">
                  <c:v>100.33472267694185</c:v>
                </c:pt>
                <c:pt idx="39">
                  <c:v>97.888834455513745</c:v>
                </c:pt>
                <c:pt idx="40">
                  <c:v>95.565093197260666</c:v>
                </c:pt>
                <c:pt idx="41">
                  <c:v>93.355038991325301</c:v>
                </c:pt>
                <c:pt idx="42">
                  <c:v>91.250960113357735</c:v>
                </c:pt>
                <c:pt idx="43">
                  <c:v>89.245813451995303</c:v>
                </c:pt>
                <c:pt idx="44">
                  <c:v>87.33315475769075</c:v>
                </c:pt>
                <c:pt idx="45">
                  <c:v>85.507077341218832</c:v>
                </c:pt>
                <c:pt idx="46">
                  <c:v>83.762158062482143</c:v>
                </c:pt>
                <c:pt idx="47">
                  <c:v>82.093409627183405</c:v>
                </c:pt>
                <c:pt idx="48">
                  <c:v>80.496238356250458</c:v>
                </c:pt>
                <c:pt idx="49">
                  <c:v>78.966406715976419</c:v>
                </c:pt>
                <c:pt idx="50">
                  <c:v>77.500000000000014</c:v>
                </c:pt>
                <c:pt idx="51">
                  <c:v>76.093396641000012</c:v>
                </c:pt>
                <c:pt idx="52">
                  <c:v>74.743241703149351</c:v>
                </c:pt>
                <c:pt idx="53">
                  <c:v>73.446423168276326</c:v>
                </c:pt>
                <c:pt idx="54">
                  <c:v>72.200050681201319</c:v>
                </c:pt>
                <c:pt idx="55">
                  <c:v>71.001436464401721</c:v>
                </c:pt>
                <c:pt idx="56">
                  <c:v>69.848078150276663</c:v>
                </c:pt>
                <c:pt idx="57">
                  <c:v>68.737643311886686</c:v>
                </c:pt>
                <c:pt idx="58">
                  <c:v>67.667955501000677</c:v>
                </c:pt>
                <c:pt idx="59">
                  <c:v>66.636981626311751</c:v>
                </c:pt>
                <c:pt idx="60">
                  <c:v>65.642820525387577</c:v>
                </c:pt>
                <c:pt idx="61">
                  <c:v>64.683692601801269</c:v>
                </c:pt>
                <c:pt idx="62">
                  <c:v>63.75793041436178</c:v>
                </c:pt>
                <c:pt idx="63">
                  <c:v>62.863970118785403</c:v>
                </c:pt>
                <c:pt idx="64">
                  <c:v>62.000343673816019</c:v>
                </c:pt>
                <c:pt idx="65">
                  <c:v>61.165671733961489</c:v>
                </c:pt>
                <c:pt idx="66">
                  <c:v>60.358657159880877</c:v>
                </c:pt>
                <c:pt idx="67">
                  <c:v>59.578079085209453</c:v>
                </c:pt>
                <c:pt idx="68">
                  <c:v>58.822787485399893</c:v>
                </c:pt>
                <c:pt idx="69">
                  <c:v>58.09169820011752</c:v>
                </c:pt>
                <c:pt idx="70">
                  <c:v>57.383788365967376</c:v>
                </c:pt>
                <c:pt idx="71">
                  <c:v>56.69809222094468</c:v>
                </c:pt>
                <c:pt idx="72">
                  <c:v>56.033697246070908</c:v>
                </c:pt>
                <c:pt idx="73">
                  <c:v>55.389740613273801</c:v>
                </c:pt>
                <c:pt idx="74">
                  <c:v>54.765405911752858</c:v>
                </c:pt>
                <c:pt idx="75">
                  <c:v>54.159920127892484</c:v>
                </c:pt>
                <c:pt idx="76">
                  <c:v>53.572550856289695</c:v>
                </c:pt>
                <c:pt idx="77">
                  <c:v>53.002603721689553</c:v>
                </c:pt>
                <c:pt idx="78">
                  <c:v>52.449419993603456</c:v>
                </c:pt>
                <c:pt idx="79">
                  <c:v>51.912374377153085</c:v>
                </c:pt>
                <c:pt idx="80">
                  <c:v>51.390872965260115</c:v>
                </c:pt>
                <c:pt idx="81">
                  <c:v>51.11912038829059</c:v>
                </c:pt>
                <c:pt idx="82">
                  <c:v>50.859076567469501</c:v>
                </c:pt>
                <c:pt idx="83">
                  <c:v>50.610534455158813</c:v>
                </c:pt>
                <c:pt idx="84">
                  <c:v>50.373303472375667</c:v>
                </c:pt>
                <c:pt idx="85">
                  <c:v>50.147209080470546</c:v>
                </c:pt>
                <c:pt idx="86">
                  <c:v>49.932092410456086</c:v>
                </c:pt>
                <c:pt idx="87">
                  <c:v>49.727809948399724</c:v>
                </c:pt>
                <c:pt idx="88">
                  <c:v>49.534233275670999</c:v>
                </c:pt>
                <c:pt idx="89">
                  <c:v>49.351248863205562</c:v>
                </c:pt>
                <c:pt idx="90">
                  <c:v>49.178757919315444</c:v>
                </c:pt>
                <c:pt idx="91">
                  <c:v>49.016676290944723</c:v>
                </c:pt>
                <c:pt idx="92">
                  <c:v>48.864934418643848</c:v>
                </c:pt>
                <c:pt idx="93">
                  <c:v>48.723477345920131</c:v>
                </c:pt>
                <c:pt idx="94">
                  <c:v>48.592264784020315</c:v>
                </c:pt>
                <c:pt idx="95">
                  <c:v>48.471271233618893</c:v>
                </c:pt>
                <c:pt idx="96">
                  <c:v>48.36048616532787</c:v>
                </c:pt>
                <c:pt idx="97">
                  <c:v>48.259914261416313</c:v>
                </c:pt>
                <c:pt idx="98">
                  <c:v>48.169575721637614</c:v>
                </c:pt>
                <c:pt idx="99">
                  <c:v>48.089506636615809</c:v>
                </c:pt>
                <c:pt idx="100">
                  <c:v>48.019759432848268</c:v>
                </c:pt>
                <c:pt idx="101">
                  <c:v>47.960403394049663</c:v>
                </c:pt>
                <c:pt idx="102">
                  <c:v>47.911525264301972</c:v>
                </c:pt>
                <c:pt idx="103">
                  <c:v>47.873229939299485</c:v>
                </c:pt>
                <c:pt idx="104">
                  <c:v>47.845641252900805</c:v>
                </c:pt>
                <c:pt idx="105">
                  <c:v>47.828902867237872</c:v>
                </c:pt>
                <c:pt idx="106">
                  <c:v>47.823179275803945</c:v>
                </c:pt>
                <c:pt idx="107">
                  <c:v>47.828656930271187</c:v>
                </c:pt>
                <c:pt idx="108">
                  <c:v>47.845545503299547</c:v>
                </c:pt>
                <c:pt idx="109">
                  <c:v>47.874079301322993</c:v>
                </c:pt>
                <c:pt idx="110">
                  <c:v>47.914518843273804</c:v>
                </c:pt>
                <c:pt idx="111">
                  <c:v>47.967152623472458</c:v>
                </c:pt>
                <c:pt idx="112">
                  <c:v>48.032299079522247</c:v>
                </c:pt>
                <c:pt idx="113">
                  <c:v>48.110308789063737</c:v>
                </c:pt>
                <c:pt idx="114">
                  <c:v>48.201566922738813</c:v>
                </c:pt>
                <c:pt idx="115">
                  <c:v>48.306495984773626</c:v>
                </c:pt>
                <c:pt idx="116">
                  <c:v>48.425558877320086</c:v>
                </c:pt>
                <c:pt idx="117">
                  <c:v>48.55926233022408</c:v>
                </c:pt>
                <c:pt idx="118">
                  <c:v>48.70816074436766</c:v>
                </c:pt>
                <c:pt idx="119">
                  <c:v>48.872860504351266</c:v>
                </c:pt>
                <c:pt idx="120">
                  <c:v>49.054024825266325</c:v>
                </c:pt>
                <c:pt idx="121">
                  <c:v>49.252379208939608</c:v>
                </c:pt>
                <c:pt idx="122">
                  <c:v>49.468717597650524</c:v>
                </c:pt>
                <c:pt idx="123">
                  <c:v>49.70390932835474</c:v>
                </c:pt>
                <c:pt idx="124">
                  <c:v>49.958907008417825</c:v>
                </c:pt>
                <c:pt idx="125">
                  <c:v>50.234755455422679</c:v>
                </c:pt>
                <c:pt idx="126">
                  <c:v>50.532601869581889</c:v>
                </c:pt>
                <c:pt idx="127">
                  <c:v>50.853707438684964</c:v>
                </c:pt>
                <c:pt idx="128">
                  <c:v>51.199460613635139</c:v>
                </c:pt>
                <c:pt idx="129">
                  <c:v>51.571392339120123</c:v>
                </c:pt>
                <c:pt idx="130">
                  <c:v>51.971193580909642</c:v>
                </c:pt>
                <c:pt idx="131">
                  <c:v>52.400735561359738</c:v>
                </c:pt>
                <c:pt idx="132">
                  <c:v>52.86209320138731</c:v>
                </c:pt>
                <c:pt idx="133">
                  <c:v>53.357572374946841</c:v>
                </c:pt>
                <c:pt idx="134">
                  <c:v>53.889741716746954</c:v>
                </c:pt>
                <c:pt idx="135">
                  <c:v>54.461469893288857</c:v>
                </c:pt>
                <c:pt idx="136">
                  <c:v>55.075969461475879</c:v>
                </c:pt>
                <c:pt idx="137">
                  <c:v>55.736848711618876</c:v>
                </c:pt>
                <c:pt idx="138">
                  <c:v>56.448173240896892</c:v>
                </c:pt>
                <c:pt idx="139">
                  <c:v>57.214539453956483</c:v>
                </c:pt>
                <c:pt idx="140">
                  <c:v>58.041162773142759</c:v>
                </c:pt>
                <c:pt idx="141">
                  <c:v>58.933984108464728</c:v>
                </c:pt>
                <c:pt idx="142">
                  <c:v>59.899799151739458</c:v>
                </c:pt>
                <c:pt idx="143">
                  <c:v>60.946416411810837</c:v>
                </c:pt>
                <c:pt idx="144">
                  <c:v>62.082851728347904</c:v>
                </c:pt>
                <c:pt idx="145">
                  <c:v>63.31956947775096</c:v>
                </c:pt>
                <c:pt idx="146">
                  <c:v>64.668784089228424</c:v>
                </c:pt>
                <c:pt idx="147">
                  <c:v>66.144840225845158</c:v>
                </c:pt>
                <c:pt idx="148">
                  <c:v>67.764696659840098</c:v>
                </c:pt>
                <c:pt idx="149">
                  <c:v>69.548548406502604</c:v>
                </c:pt>
                <c:pt idx="150">
                  <c:v>71.520635506633568</c:v>
                </c:pt>
                <c:pt idx="151">
                  <c:v>73.710307222388138</c:v>
                </c:pt>
                <c:pt idx="152">
                  <c:v>76.153440973447118</c:v>
                </c:pt>
                <c:pt idx="153">
                  <c:v>78.894362082580713</c:v>
                </c:pt>
                <c:pt idx="154">
                  <c:v>81.988483434217741</c:v>
                </c:pt>
                <c:pt idx="155">
                  <c:v>85.506001004917465</c:v>
                </c:pt>
                <c:pt idx="156">
                  <c:v>89.537173201171399</c:v>
                </c:pt>
                <c:pt idx="157">
                  <c:v>94.200036823325249</c:v>
                </c:pt>
                <c:pt idx="158">
                  <c:v>99.651981020293292</c:v>
                </c:pt>
                <c:pt idx="159">
                  <c:v>106.107634319515</c:v>
                </c:pt>
                <c:pt idx="160">
                  <c:v>113.8674838841947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B59-45DF-8BE0-AC977BDF7CC2}"/>
            </c:ext>
          </c:extLst>
        </c:ser>
        <c:ser>
          <c:idx val="3"/>
          <c:order val="4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Data!$Z$14:$Z$174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B59-45DF-8BE0-AC977BDF7CC2}"/>
            </c:ext>
          </c:extLst>
        </c:ser>
        <c:ser>
          <c:idx val="4"/>
          <c:order val="5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Data!$AA$14:$AA$174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B59-45DF-8BE0-AC977BDF7CC2}"/>
            </c:ext>
          </c:extLst>
        </c:ser>
        <c:ser>
          <c:idx val="5"/>
          <c:order val="6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Data!$AB$14:$AB$174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B59-45DF-8BE0-AC977BDF7CC2}"/>
            </c:ext>
          </c:extLst>
        </c:ser>
        <c:ser>
          <c:idx val="6"/>
          <c:order val="7"/>
          <c:tx>
            <c:v>CZ radius for B=10</c:v>
          </c:tx>
          <c:spPr>
            <a:ln w="63500"/>
          </c:spPr>
          <c:marker>
            <c:symbol val="circle"/>
            <c:size val="2"/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Data!$AC$14:$AC$174</c:f>
              <c:numCache>
                <c:formatCode>General</c:formatCode>
                <c:ptCount val="161"/>
                <c:pt idx="0">
                  <c:v>1263.100423616967</c:v>
                </c:pt>
                <c:pt idx="1">
                  <c:v>1094.5374651034367</c:v>
                </c:pt>
                <c:pt idx="2">
                  <c:v>962.37119709791648</c:v>
                </c:pt>
                <c:pt idx="3">
                  <c:v>856.43651065579081</c:v>
                </c:pt>
                <c:pt idx="4">
                  <c:v>769.94111872087933</c:v>
                </c:pt>
                <c:pt idx="5">
                  <c:v>698.19552542077577</c:v>
                </c:pt>
                <c:pt idx="6">
                  <c:v>637.87049948331492</c:v>
                </c:pt>
                <c:pt idx="7">
                  <c:v>586.54498546844536</c:v>
                </c:pt>
                <c:pt idx="8">
                  <c:v>542.42108507403918</c:v>
                </c:pt>
                <c:pt idx="9">
                  <c:v>504.138841421856</c:v>
                </c:pt>
                <c:pt idx="10">
                  <c:v>470.6526377526726</c:v>
                </c:pt>
                <c:pt idx="11">
                  <c:v>441.14675185618341</c:v>
                </c:pt>
                <c:pt idx="12">
                  <c:v>414.9764409849933</c:v>
                </c:pt>
                <c:pt idx="13">
                  <c:v>391.62605935381214</c:v>
                </c:pt>
                <c:pt idx="14">
                  <c:v>370.67877543412305</c:v>
                </c:pt>
                <c:pt idx="15">
                  <c:v>351.79433758067415</c:v>
                </c:pt>
                <c:pt idx="16">
                  <c:v>334.69251908328295</c:v>
                </c:pt>
                <c:pt idx="17">
                  <c:v>319.14063328446366</c:v>
                </c:pt>
                <c:pt idx="18">
                  <c:v>304.94400694210765</c:v>
                </c:pt>
                <c:pt idx="19">
                  <c:v>291.93863184354564</c:v>
                </c:pt>
                <c:pt idx="20">
                  <c:v>279.9854396720819</c:v>
                </c:pt>
                <c:pt idx="21">
                  <c:v>268.9658000255256</c:v>
                </c:pt>
                <c:pt idx="22">
                  <c:v>258.77794963907422</c:v>
                </c:pt>
                <c:pt idx="23">
                  <c:v>249.33413737203671</c:v>
                </c:pt>
                <c:pt idx="24">
                  <c:v>240.55832430046937</c:v>
                </c:pt>
                <c:pt idx="25">
                  <c:v>232.38431793159643</c:v>
                </c:pt>
                <c:pt idx="26">
                  <c:v>224.75424859373686</c:v>
                </c:pt>
                <c:pt idx="27">
                  <c:v>217.61731752062235</c:v>
                </c:pt>
                <c:pt idx="28">
                  <c:v>210.92876216480806</c:v>
                </c:pt>
                <c:pt idx="29">
                  <c:v>204.64899632993482</c:v>
                </c:pt>
                <c:pt idx="30">
                  <c:v>198.74289186062725</c:v>
                </c:pt>
                <c:pt idx="31">
                  <c:v>193.17917562667986</c:v>
                </c:pt>
                <c:pt idx="32">
                  <c:v>187.92992093026629</c:v>
                </c:pt>
                <c:pt idx="33">
                  <c:v>182.97011664877982</c:v>
                </c:pt>
                <c:pt idx="34">
                  <c:v>178.27730069385666</c:v>
                </c:pt>
                <c:pt idx="35">
                  <c:v>173.8312469357505</c:v>
                </c:pt>
                <c:pt idx="36">
                  <c:v>169.61369677327809</c:v>
                </c:pt>
                <c:pt idx="37">
                  <c:v>165.60812814470034</c:v>
                </c:pt>
                <c:pt idx="38">
                  <c:v>161.79955606629778</c:v>
                </c:pt>
                <c:pt idx="39">
                  <c:v>158.17435982329459</c:v>
                </c:pt>
                <c:pt idx="40">
                  <c:v>154.72013277607311</c:v>
                </c:pt>
                <c:pt idx="41">
                  <c:v>151.42555142490471</c:v>
                </c:pt>
                <c:pt idx="42">
                  <c:v>148.28026093097921</c:v>
                </c:pt>
                <c:pt idx="43">
                  <c:v>145.27477474555397</c:v>
                </c:pt>
                <c:pt idx="44">
                  <c:v>142.40038637232243</c:v>
                </c:pt>
                <c:pt idx="45">
                  <c:v>139.64909159622385</c:v>
                </c:pt>
                <c:pt idx="46">
                  <c:v>137.01351976721995</c:v>
                </c:pt>
                <c:pt idx="47">
                  <c:v>134.48687293989343</c:v>
                </c:pt>
                <c:pt idx="48">
                  <c:v>132.06287184693332</c:v>
                </c:pt>
                <c:pt idx="49">
                  <c:v>129.73570783298032</c:v>
                </c:pt>
                <c:pt idx="50">
                  <c:v>127.50000000000001</c:v>
                </c:pt>
                <c:pt idx="51">
                  <c:v>125.35075692045461</c:v>
                </c:pt>
                <c:pt idx="52">
                  <c:v>123.28334236340827</c:v>
                </c:pt>
                <c:pt idx="53">
                  <c:v>121.29344455404991</c:v>
                </c:pt>
                <c:pt idx="54">
                  <c:v>119.37704855119777</c:v>
                </c:pt>
                <c:pt idx="55">
                  <c:v>117.53041138199116</c:v>
                </c:pt>
                <c:pt idx="56">
                  <c:v>115.75003961969324</c:v>
                </c:pt>
                <c:pt idx="57">
                  <c:v>114.03266913057742</c:v>
                </c:pt>
                <c:pt idx="58">
                  <c:v>112.37524675028568</c:v>
                </c:pt>
                <c:pt idx="59">
                  <c:v>110.77491367969365</c:v>
                </c:pt>
                <c:pt idx="60">
                  <c:v>109.22899041591502</c:v>
                </c:pt>
                <c:pt idx="61">
                  <c:v>107.73496305623377</c:v>
                </c:pt>
                <c:pt idx="62">
                  <c:v>106.29047083196377</c:v>
                </c:pt>
                <c:pt idx="63">
                  <c:v>104.89329474593853</c:v>
                </c:pt>
                <c:pt idx="64">
                  <c:v>103.5413472018781</c:v>
                </c:pt>
                <c:pt idx="65">
                  <c:v>102.23266252657604</c:v>
                </c:pt>
                <c:pt idx="66">
                  <c:v>100.96538829694948</c:v>
                </c:pt>
                <c:pt idx="67">
                  <c:v>99.737777393721814</c:v>
                </c:pt>
                <c:pt idx="68">
                  <c:v>98.548180712043632</c:v>
                </c:pt>
                <c:pt idx="69">
                  <c:v>97.395040466864131</c:v>
                </c:pt>
                <c:pt idx="70">
                  <c:v>96.2768840374777</c:v>
                </c:pt>
                <c:pt idx="71">
                  <c:v>95.192318301503832</c:v>
                </c:pt>
                <c:pt idx="72">
                  <c:v>94.140024413716276</c:v>
                </c:pt>
                <c:pt idx="73">
                  <c:v>93.118752989700482</c:v>
                </c:pt>
                <c:pt idx="74">
                  <c:v>92.127319658368066</c:v>
                </c:pt>
                <c:pt idx="75">
                  <c:v>91.164600950949023</c:v>
                </c:pt>
                <c:pt idx="76">
                  <c:v>90.229530497280322</c:v>
                </c:pt>
                <c:pt idx="77">
                  <c:v>89.321095503056597</c:v>
                </c:pt>
                <c:pt idx="78">
                  <c:v>88.438333484246613</c:v>
                </c:pt>
                <c:pt idx="79">
                  <c:v>87.580329237148959</c:v>
                </c:pt>
                <c:pt idx="80">
                  <c:v>86.746212024587493</c:v>
                </c:pt>
                <c:pt idx="81">
                  <c:v>86.169922010142514</c:v>
                </c:pt>
                <c:pt idx="82">
                  <c:v>85.613166342886473</c:v>
                </c:pt>
                <c:pt idx="83">
                  <c:v>85.075496272201718</c:v>
                </c:pt>
                <c:pt idx="84">
                  <c:v>84.556489999840551</c:v>
                </c:pt>
                <c:pt idx="85">
                  <c:v>84.055751703201963</c:v>
                </c:pt>
                <c:pt idx="86">
                  <c:v>83.572910650615484</c:v>
                </c:pt>
                <c:pt idx="87">
                  <c:v>83.107620404568294</c:v>
                </c:pt>
                <c:pt idx="88">
                  <c:v>82.659558109391284</c:v>
                </c:pt>
                <c:pt idx="89">
                  <c:v>82.228423860475175</c:v>
                </c:pt>
                <c:pt idx="90">
                  <c:v>81.813940152622408</c:v>
                </c:pt>
                <c:pt idx="91">
                  <c:v>81.415851405662636</c:v>
                </c:pt>
                <c:pt idx="92">
                  <c:v>81.033923565973026</c:v>
                </c:pt>
                <c:pt idx="93">
                  <c:v>80.667943783055108</c:v>
                </c:pt>
                <c:pt idx="94">
                  <c:v>80.317720160834781</c:v>
                </c:pt>
                <c:pt idx="95">
                  <c:v>79.983081583875503</c:v>
                </c:pt>
                <c:pt idx="96">
                  <c:v>79.663877619233517</c:v>
                </c:pt>
                <c:pt idx="97">
                  <c:v>79.359978495245826</c:v>
                </c:pt>
                <c:pt idx="98">
                  <c:v>79.071275159132355</c:v>
                </c:pt>
                <c:pt idx="99">
                  <c:v>78.797679415921664</c:v>
                </c:pt>
                <c:pt idx="100">
                  <c:v>78.539124151884664</c:v>
                </c:pt>
                <c:pt idx="101">
                  <c:v>78.295563646390832</c:v>
                </c:pt>
                <c:pt idx="102">
                  <c:v>78.066973976899604</c:v>
                </c:pt>
                <c:pt idx="103">
                  <c:v>77.85335352267694</c:v>
                </c:pt>
                <c:pt idx="104">
                  <c:v>77.654723573799487</c:v>
                </c:pt>
                <c:pt idx="105">
                  <c:v>77.471129053091886</c:v>
                </c:pt>
                <c:pt idx="106">
                  <c:v>77.302639359856357</c:v>
                </c:pt>
                <c:pt idx="107">
                  <c:v>77.149349345621403</c:v>
                </c:pt>
                <c:pt idx="108">
                  <c:v>77.011380433682803</c:v>
                </c:pt>
                <c:pt idx="109">
                  <c:v>76.88888189596733</c:v>
                </c:pt>
                <c:pt idx="110">
                  <c:v>76.782032302755098</c:v>
                </c:pt>
                <c:pt idx="111">
                  <c:v>76.691041163091228</c:v>
                </c:pt>
                <c:pt idx="112">
                  <c:v>76.616150776355255</c:v>
                </c:pt>
                <c:pt idx="113">
                  <c:v>76.557638318496998</c:v>
                </c:pt>
                <c:pt idx="114">
                  <c:v>76.51581818996479</c:v>
                </c:pt>
                <c:pt idx="115">
                  <c:v>76.491044656432194</c:v>
                </c:pt>
                <c:pt idx="116">
                  <c:v>76.483714818179109</c:v>
                </c:pt>
                <c:pt idx="117">
                  <c:v>76.494271949530031</c:v>
                </c:pt>
                <c:pt idx="118">
                  <c:v>76.523209256247384</c:v>
                </c:pt>
                <c:pt idx="119">
                  <c:v>76.571074106412937</c:v>
                </c:pt>
                <c:pt idx="120">
                  <c:v>76.638472799328611</c:v>
                </c:pt>
                <c:pt idx="121">
                  <c:v>76.726075947613026</c:v>
                </c:pt>
                <c:pt idx="122">
                  <c:v>76.834624560301691</c:v>
                </c:pt>
                <c:pt idx="123">
                  <c:v>76.964936929804026</c:v>
                </c:pt>
                <c:pt idx="124">
                  <c:v>77.117916443550229</c:v>
                </c:pt>
                <c:pt idx="125">
                  <c:v>77.294560462732534</c:v>
                </c:pt>
                <c:pt idx="126">
                  <c:v>77.495970436521475</c:v>
                </c:pt>
                <c:pt idx="127">
                  <c:v>77.723363451546277</c:v>
                </c:pt>
                <c:pt idx="128">
                  <c:v>77.978085454560869</c:v>
                </c:pt>
                <c:pt idx="129">
                  <c:v>78.261626432715275</c:v>
                </c:pt>
                <c:pt idx="130">
                  <c:v>78.57563789280745</c:v>
                </c:pt>
                <c:pt idx="131">
                  <c:v>78.921953050984669</c:v>
                </c:pt>
                <c:pt idx="132">
                  <c:v>79.302610231054089</c:v>
                </c:pt>
                <c:pt idx="133">
                  <c:v>79.719880077335759</c:v>
                </c:pt>
                <c:pt idx="134">
                  <c:v>80.176297322703633</c:v>
                </c:pt>
                <c:pt idx="135">
                  <c:v>80.674698021809121</c:v>
                </c:pt>
                <c:pt idx="136">
                  <c:v>81.21826337365458</c:v>
                </c:pt>
                <c:pt idx="137">
                  <c:v>81.810571530263928</c:v>
                </c:pt>
                <c:pt idx="138">
                  <c:v>82.455659137436939</c:v>
                </c:pt>
                <c:pt idx="139">
                  <c:v>83.158094804201909</c:v>
                </c:pt>
                <c:pt idx="140">
                  <c:v>83.923067283394829</c:v>
                </c:pt>
                <c:pt idx="141">
                  <c:v>84.756491913406876</c:v>
                </c:pt>
                <c:pt idx="142">
                  <c:v>85.665139885486909</c:v>
                </c:pt>
                <c:pt idx="143">
                  <c:v>86.656796253441058</c:v>
                </c:pt>
                <c:pt idx="144">
                  <c:v>87.740454423182697</c:v>
                </c:pt>
                <c:pt idx="145">
                  <c:v>88.926557335613694</c:v>
                </c:pt>
                <c:pt idx="146">
                  <c:v>90.227298960854171</c:v>
                </c:pt>
                <c:pt idx="147">
                  <c:v>91.657004458579195</c:v>
                </c:pt>
                <c:pt idx="148">
                  <c:v>93.232614033720452</c:v>
                </c:pt>
                <c:pt idx="149">
                  <c:v>94.974305051784228</c:v>
                </c:pt>
                <c:pt idx="150">
                  <c:v>96.906300803777185</c:v>
                </c:pt>
                <c:pt idx="151">
                  <c:v>99.057934685503113</c:v>
                </c:pt>
                <c:pt idx="152">
                  <c:v>101.46506911814718</c:v>
                </c:pt>
                <c:pt idx="153">
                  <c:v>104.17201527918226</c:v>
                </c:pt>
                <c:pt idx="154">
                  <c:v>107.23417274718319</c:v>
                </c:pt>
                <c:pt idx="155">
                  <c:v>110.72172501942129</c:v>
                </c:pt>
                <c:pt idx="156">
                  <c:v>114.7249188376426</c:v>
                </c:pt>
                <c:pt idx="157">
                  <c:v>119.36178014079863</c:v>
                </c:pt>
                <c:pt idx="158">
                  <c:v>124.78968800938119</c:v>
                </c:pt>
                <c:pt idx="159">
                  <c:v>131.2232616857932</c:v>
                </c:pt>
                <c:pt idx="160">
                  <c:v>138.96297982277838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B59-45DF-8BE0-AC977BDF7CC2}"/>
            </c:ext>
          </c:extLst>
        </c:ser>
        <c:ser>
          <c:idx val="7"/>
          <c:order val="8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Data!$AD$14:$AD$174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B59-45DF-8BE0-AC977BDF7CC2}"/>
            </c:ext>
          </c:extLst>
        </c:ser>
        <c:ser>
          <c:idx val="8"/>
          <c:order val="9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Data!$AE$14:$AE$174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B59-45DF-8BE0-AC977BDF7CC2}"/>
            </c:ext>
          </c:extLst>
        </c:ser>
        <c:ser>
          <c:idx val="9"/>
          <c:order val="10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Data!$AF$14:$AF$174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B59-45DF-8BE0-AC977BDF7CC2}"/>
            </c:ext>
          </c:extLst>
        </c:ser>
        <c:ser>
          <c:idx val="10"/>
          <c:order val="11"/>
          <c:tx>
            <c:v>CZ radius for B=20</c:v>
          </c:tx>
          <c:spPr>
            <a:ln w="635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Data!$AG$14:$AG$174</c:f>
              <c:numCache>
                <c:formatCode>General</c:formatCode>
                <c:ptCount val="161"/>
                <c:pt idx="0">
                  <c:v>1836.7860859004595</c:v>
                </c:pt>
                <c:pt idx="1">
                  <c:v>1616.2089913346042</c:v>
                </c:pt>
                <c:pt idx="2">
                  <c:v>1440.7098087731979</c:v>
                </c:pt>
                <c:pt idx="3">
                  <c:v>1298.1200842556693</c:v>
                </c:pt>
                <c:pt idx="4">
                  <c:v>1180.2165711271332</c:v>
                </c:pt>
                <c:pt idx="5">
                  <c:v>1081.2604041977952</c:v>
                </c:pt>
                <c:pt idx="6">
                  <c:v>997.13532619970101</c:v>
                </c:pt>
                <c:pt idx="7">
                  <c:v>924.81843922137432</c:v>
                </c:pt>
                <c:pt idx="8">
                  <c:v>862.04374614902224</c:v>
                </c:pt>
                <c:pt idx="9">
                  <c:v>807.08173925587073</c:v>
                </c:pt>
                <c:pt idx="10">
                  <c:v>758.59116190985424</c:v>
                </c:pt>
                <c:pt idx="11">
                  <c:v>715.51696515553544</c:v>
                </c:pt>
                <c:pt idx="12">
                  <c:v>677.01859419338575</c:v>
                </c:pt>
                <c:pt idx="13">
                  <c:v>642.41864616654425</c:v>
                </c:pt>
                <c:pt idx="14">
                  <c:v>611.16549267132962</c:v>
                </c:pt>
                <c:pt idx="15">
                  <c:v>582.80565334793914</c:v>
                </c:pt>
                <c:pt idx="16">
                  <c:v>556.96309321257297</c:v>
                </c:pt>
                <c:pt idx="17">
                  <c:v>533.32351177102282</c:v>
                </c:pt>
                <c:pt idx="18">
                  <c:v>511.62228166404509</c:v>
                </c:pt>
                <c:pt idx="19">
                  <c:v>491.6350899885349</c:v>
                </c:pt>
                <c:pt idx="20">
                  <c:v>473.17060492989555</c:v>
                </c:pt>
                <c:pt idx="21">
                  <c:v>456.06467681767549</c:v>
                </c:pt>
                <c:pt idx="22">
                  <c:v>440.17571356623927</c:v>
                </c:pt>
                <c:pt idx="23">
                  <c:v>425.38096347618074</c:v>
                </c:pt>
                <c:pt idx="24">
                  <c:v>411.57350529213278</c:v>
                </c:pt>
                <c:pt idx="25">
                  <c:v>398.65979410274849</c:v>
                </c:pt>
                <c:pt idx="26">
                  <c:v>386.55764746872637</c:v>
                </c:pt>
                <c:pt idx="27">
                  <c:v>375.19458274728413</c:v>
                </c:pt>
                <c:pt idx="28">
                  <c:v>364.50643650267017</c:v>
                </c:pt>
                <c:pt idx="29">
                  <c:v>354.43621195148114</c:v>
                </c:pt>
                <c:pt idx="30">
                  <c:v>344.93311186878162</c:v>
                </c:pt>
                <c:pt idx="31">
                  <c:v>335.95172319601613</c:v>
                </c:pt>
                <c:pt idx="32">
                  <c:v>327.4513264115331</c:v>
                </c:pt>
                <c:pt idx="33">
                  <c:v>319.39530803732811</c:v>
                </c:pt>
                <c:pt idx="34">
                  <c:v>311.75065882155741</c:v>
                </c:pt>
                <c:pt idx="35">
                  <c:v>304.48754342338816</c:v>
                </c:pt>
                <c:pt idx="36">
                  <c:v>297.57893003565073</c:v>
                </c:pt>
                <c:pt idx="37">
                  <c:v>291.00027046309037</c:v>
                </c:pt>
                <c:pt idx="38">
                  <c:v>284.7292228450097</c:v>
                </c:pt>
                <c:pt idx="39">
                  <c:v>278.74541055885629</c:v>
                </c:pt>
                <c:pt idx="40">
                  <c:v>273.03021193369807</c:v>
                </c:pt>
                <c:pt idx="41">
                  <c:v>267.56657629206347</c:v>
                </c:pt>
                <c:pt idx="42">
                  <c:v>262.33886256622219</c:v>
                </c:pt>
                <c:pt idx="43">
                  <c:v>257.33269733267127</c:v>
                </c:pt>
                <c:pt idx="44">
                  <c:v>252.53484960158579</c:v>
                </c:pt>
                <c:pt idx="45">
                  <c:v>247.93312010623387</c:v>
                </c:pt>
                <c:pt idx="46">
                  <c:v>243.51624317669558</c:v>
                </c:pt>
                <c:pt idx="47">
                  <c:v>239.27379956531354</c:v>
                </c:pt>
                <c:pt idx="48">
                  <c:v>235.19613882829901</c:v>
                </c:pt>
                <c:pt idx="49">
                  <c:v>231.27431006698816</c:v>
                </c:pt>
                <c:pt idx="50">
                  <c:v>227.50000000000003</c:v>
                </c:pt>
                <c:pt idx="51">
                  <c:v>223.86547747936385</c:v>
                </c:pt>
                <c:pt idx="52">
                  <c:v>220.36354368392608</c:v>
                </c:pt>
                <c:pt idx="53">
                  <c:v>216.98748732559707</c:v>
                </c:pt>
                <c:pt idx="54">
                  <c:v>213.7310442911907</c:v>
                </c:pt>
                <c:pt idx="55">
                  <c:v>210.58836121717002</c:v>
                </c:pt>
                <c:pt idx="56">
                  <c:v>207.55396255852639</c:v>
                </c:pt>
                <c:pt idx="57">
                  <c:v>204.62272076795887</c:v>
                </c:pt>
                <c:pt idx="58">
                  <c:v>201.78982924885568</c:v>
                </c:pt>
                <c:pt idx="59">
                  <c:v>199.05077778645745</c:v>
                </c:pt>
                <c:pt idx="60">
                  <c:v>196.40133019696992</c:v>
                </c:pt>
                <c:pt idx="61">
                  <c:v>193.83750396509873</c:v>
                </c:pt>
                <c:pt idx="62">
                  <c:v>191.35555166716779</c:v>
                </c:pt>
                <c:pt idx="63">
                  <c:v>188.95194400024479</c:v>
                </c:pt>
                <c:pt idx="64">
                  <c:v>186.62335425800225</c:v>
                </c:pt>
                <c:pt idx="65">
                  <c:v>184.3666441118051</c:v>
                </c:pt>
                <c:pt idx="66">
                  <c:v>182.17885057108668</c:v>
                </c:pt>
                <c:pt idx="67">
                  <c:v>180.05717401074656</c:v>
                </c:pt>
                <c:pt idx="68">
                  <c:v>177.99896716533112</c:v>
                </c:pt>
                <c:pt idx="69">
                  <c:v>176.00172500035734</c:v>
                </c:pt>
                <c:pt idx="70">
                  <c:v>174.06307538049833</c:v>
                </c:pt>
                <c:pt idx="71">
                  <c:v>172.18077046262215</c:v>
                </c:pt>
                <c:pt idx="72">
                  <c:v>170.352678749007</c:v>
                </c:pt>
                <c:pt idx="73">
                  <c:v>168.57677774255382</c:v>
                </c:pt>
                <c:pt idx="74">
                  <c:v>166.8511471515985</c:v>
                </c:pt>
                <c:pt idx="75">
                  <c:v>165.17396259706209</c:v>
                </c:pt>
                <c:pt idx="76">
                  <c:v>163.54348977926159</c:v>
                </c:pt>
                <c:pt idx="77">
                  <c:v>161.95807906579068</c:v>
                </c:pt>
                <c:pt idx="78">
                  <c:v>160.41616046553295</c:v>
                </c:pt>
                <c:pt idx="79">
                  <c:v>158.91623895714071</c:v>
                </c:pt>
                <c:pt idx="80">
                  <c:v>157.45689014324225</c:v>
                </c:pt>
                <c:pt idx="81">
                  <c:v>156.27152525384636</c:v>
                </c:pt>
                <c:pt idx="82">
                  <c:v>155.12134589372042</c:v>
                </c:pt>
                <c:pt idx="83">
                  <c:v>154.0054199062875</c:v>
                </c:pt>
                <c:pt idx="84">
                  <c:v>152.92286305477032</c:v>
                </c:pt>
                <c:pt idx="85">
                  <c:v>151.8728369486648</c:v>
                </c:pt>
                <c:pt idx="86">
                  <c:v>150.85454713093429</c:v>
                </c:pt>
                <c:pt idx="87">
                  <c:v>149.86724131690542</c:v>
                </c:pt>
                <c:pt idx="88">
                  <c:v>148.91020777683184</c:v>
                </c:pt>
                <c:pt idx="89">
                  <c:v>147.98277385501441</c:v>
                </c:pt>
                <c:pt idx="90">
                  <c:v>147.08430461923632</c:v>
                </c:pt>
                <c:pt idx="91">
                  <c:v>146.21420163509848</c:v>
                </c:pt>
                <c:pt idx="92">
                  <c:v>145.3719018606314</c:v>
                </c:pt>
                <c:pt idx="93">
                  <c:v>144.55687665732506</c:v>
                </c:pt>
                <c:pt idx="94">
                  <c:v>143.76863091446373</c:v>
                </c:pt>
                <c:pt idx="95">
                  <c:v>143.00670228438872</c:v>
                </c:pt>
                <c:pt idx="96">
                  <c:v>142.27066052704481</c:v>
                </c:pt>
                <c:pt idx="97">
                  <c:v>141.56010696290488</c:v>
                </c:pt>
                <c:pt idx="98">
                  <c:v>140.87467403412182</c:v>
                </c:pt>
                <c:pt idx="99">
                  <c:v>140.21402497453337</c:v>
                </c:pt>
                <c:pt idx="100">
                  <c:v>139.57785358995747</c:v>
                </c:pt>
                <c:pt idx="101">
                  <c:v>138.9658841510732</c:v>
                </c:pt>
                <c:pt idx="102">
                  <c:v>138.37787140209485</c:v>
                </c:pt>
                <c:pt idx="103">
                  <c:v>137.81360068943184</c:v>
                </c:pt>
                <c:pt idx="104">
                  <c:v>137.27288821559688</c:v>
                </c:pt>
                <c:pt idx="105">
                  <c:v>136.75558142479991</c:v>
                </c:pt>
                <c:pt idx="106">
                  <c:v>136.26155952796117</c:v>
                </c:pt>
                <c:pt idx="107">
                  <c:v>135.79073417632185</c:v>
                </c:pt>
                <c:pt idx="108">
                  <c:v>135.34305029444931</c:v>
                </c:pt>
                <c:pt idx="109">
                  <c:v>134.918487085256</c:v>
                </c:pt>
                <c:pt idx="110">
                  <c:v>134.51705922171769</c:v>
                </c:pt>
                <c:pt idx="111">
                  <c:v>134.13881824232877</c:v>
                </c:pt>
                <c:pt idx="112">
                  <c:v>133.78385417002124</c:v>
                </c:pt>
                <c:pt idx="113">
                  <c:v>133.45229737736349</c:v>
                </c:pt>
                <c:pt idx="114">
                  <c:v>133.14432072441676</c:v>
                </c:pt>
                <c:pt idx="115">
                  <c:v>132.86014199974932</c:v>
                </c:pt>
                <c:pt idx="116">
                  <c:v>132.60002669989717</c:v>
                </c:pt>
                <c:pt idx="117">
                  <c:v>132.36429118814192</c:v>
                </c:pt>
                <c:pt idx="118">
                  <c:v>132.1533062800068</c:v>
                </c:pt>
                <c:pt idx="119">
                  <c:v>131.96750131053625</c:v>
                </c:pt>
                <c:pt idx="120">
                  <c:v>131.80736874745321</c:v>
                </c:pt>
                <c:pt idx="121">
                  <c:v>131.67346942495985</c:v>
                </c:pt>
                <c:pt idx="122">
                  <c:v>131.56643848560401</c:v>
                </c:pt>
                <c:pt idx="123">
                  <c:v>131.4869921327026</c:v>
                </c:pt>
                <c:pt idx="124">
                  <c:v>131.43593531381504</c:v>
                </c:pt>
                <c:pt idx="125">
                  <c:v>131.41417047735223</c:v>
                </c:pt>
                <c:pt idx="126">
                  <c:v>131.42270757040063</c:v>
                </c:pt>
                <c:pt idx="127">
                  <c:v>131.46267547726887</c:v>
                </c:pt>
                <c:pt idx="128">
                  <c:v>131.5353351364123</c:v>
                </c:pt>
                <c:pt idx="129">
                  <c:v>131.64209461990561</c:v>
                </c:pt>
                <c:pt idx="130">
                  <c:v>131.78452651660305</c:v>
                </c:pt>
                <c:pt idx="131">
                  <c:v>131.96438803023452</c:v>
                </c:pt>
                <c:pt idx="132">
                  <c:v>132.18364429038763</c:v>
                </c:pt>
                <c:pt idx="133">
                  <c:v>132.44449548211361</c:v>
                </c:pt>
                <c:pt idx="134">
                  <c:v>132.749408534617</c:v>
                </c:pt>
                <c:pt idx="135">
                  <c:v>133.10115427884966</c:v>
                </c:pt>
                <c:pt idx="136">
                  <c:v>133.50285119801197</c:v>
                </c:pt>
                <c:pt idx="137">
                  <c:v>133.95801716755403</c:v>
                </c:pt>
                <c:pt idx="138">
                  <c:v>134.47063093051705</c:v>
                </c:pt>
                <c:pt idx="139">
                  <c:v>135.04520550469277</c:v>
                </c:pt>
                <c:pt idx="140">
                  <c:v>135.686876303899</c:v>
                </c:pt>
                <c:pt idx="141">
                  <c:v>136.40150752329114</c:v>
                </c:pt>
                <c:pt idx="142">
                  <c:v>137.1958213529818</c:v>
                </c:pt>
                <c:pt idx="143">
                  <c:v>138.07755593670149</c:v>
                </c:pt>
                <c:pt idx="144">
                  <c:v>139.0556598128523</c:v>
                </c:pt>
                <c:pt idx="145">
                  <c:v>140.14053305133916</c:v>
                </c:pt>
                <c:pt idx="146">
                  <c:v>141.34432870410564</c:v>
                </c:pt>
                <c:pt idx="147">
                  <c:v>142.6813329240473</c:v>
                </c:pt>
                <c:pt idx="148">
                  <c:v>144.16844878148117</c:v>
                </c:pt>
                <c:pt idx="149">
                  <c:v>145.8258183423475</c:v>
                </c:pt>
                <c:pt idx="150">
                  <c:v>147.67763139806442</c:v>
                </c:pt>
                <c:pt idx="151">
                  <c:v>149.75318961173306</c:v>
                </c:pt>
                <c:pt idx="152">
                  <c:v>152.08832540754733</c:v>
                </c:pt>
                <c:pt idx="153">
                  <c:v>154.72732167238536</c:v>
                </c:pt>
                <c:pt idx="154">
                  <c:v>157.72555137311411</c:v>
                </c:pt>
                <c:pt idx="155">
                  <c:v>161.15317304842893</c:v>
                </c:pt>
                <c:pt idx="156">
                  <c:v>165.10041011058502</c:v>
                </c:pt>
                <c:pt idx="157">
                  <c:v>169.68526677574539</c:v>
                </c:pt>
                <c:pt idx="158">
                  <c:v>175.06510198755703</c:v>
                </c:pt>
                <c:pt idx="159">
                  <c:v>181.45451641834961</c:v>
                </c:pt>
                <c:pt idx="160">
                  <c:v>189.15397169994577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B59-45DF-8BE0-AC977BDF7CC2}"/>
            </c:ext>
          </c:extLst>
        </c:ser>
        <c:ser>
          <c:idx val="11"/>
          <c:order val="12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Data!$AH$14:$AH$174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B59-45DF-8BE0-AC977BDF7CC2}"/>
            </c:ext>
          </c:extLst>
        </c:ser>
        <c:ser>
          <c:idx val="12"/>
          <c:order val="13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Data!$AI$14:$AI$174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B59-45DF-8BE0-AC977BDF7CC2}"/>
            </c:ext>
          </c:extLst>
        </c:ser>
        <c:ser>
          <c:idx val="13"/>
          <c:order val="14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Data!$AJ$14:$AJ$174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B59-45DF-8BE0-AC977BDF7CC2}"/>
            </c:ext>
          </c:extLst>
        </c:ser>
        <c:ser>
          <c:idx val="15"/>
          <c:order val="15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Data!$V$14:$V$174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B59-45DF-8BE0-AC977BDF7CC2}"/>
            </c:ext>
          </c:extLst>
        </c:ser>
        <c:ser>
          <c:idx val="16"/>
          <c:order val="16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Data!$W$14:$W$174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B59-45DF-8BE0-AC977BDF7CC2}"/>
            </c:ext>
          </c:extLst>
        </c:ser>
        <c:ser>
          <c:idx val="17"/>
          <c:order val="17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Data!$X$14:$X$174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B59-45DF-8BE0-AC977BDF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5616"/>
        <c:axId val="57136192"/>
      </c:scatterChart>
      <c:valAx>
        <c:axId val="57135616"/>
        <c:scaling>
          <c:orientation val="minMax"/>
          <c:max val="17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 b="1"/>
                </a:pPr>
                <a:r>
                  <a:rPr lang="en-US" sz="4400" b="1" i="0">
                    <a:effectLst/>
                  </a:rPr>
                  <a:t>𝜃 [°]</a:t>
                </a:r>
                <a:endParaRPr lang="en-US" sz="2000" b="1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5400"/>
            </a:pPr>
            <a:endParaRPr lang="en-US"/>
          </a:p>
        </c:txPr>
        <c:crossAx val="57136192"/>
        <c:crosses val="autoZero"/>
        <c:crossBetween val="midCat"/>
        <c:majorUnit val="10"/>
      </c:valAx>
      <c:valAx>
        <c:axId val="57136192"/>
        <c:scaling>
          <c:orientation val="minMax"/>
          <c:max val="5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4400" b="1"/>
                </a:pPr>
                <a:r>
                  <a:rPr lang="en-US" sz="4400" b="1" i="0" u="none" strike="noStrike" baseline="0">
                    <a:effectLst/>
                  </a:rPr>
                  <a:t>Conflict Zone radius [</a:t>
                </a:r>
                <a:r>
                  <a:rPr lang="en-US" sz="4400" b="1" i="1" u="none" strike="noStrike" baseline="0">
                    <a:effectLst/>
                  </a:rPr>
                  <a:t>NM</a:t>
                </a:r>
                <a:r>
                  <a:rPr lang="en-US" sz="4400" b="1" i="0" u="none" strike="noStrike" baseline="0">
                    <a:effectLst/>
                  </a:rPr>
                  <a:t>]  </a:t>
                </a:r>
                <a:endParaRPr lang="en-US" sz="4400" b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5400"/>
            </a:pPr>
            <a:endParaRPr lang="en-US"/>
          </a:p>
        </c:txPr>
        <c:crossAx val="57135616"/>
        <c:crosses val="autoZero"/>
        <c:crossBetween val="midCat"/>
        <c:majorUnit val="50"/>
      </c:valAx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ayout>
        <c:manualLayout>
          <c:xMode val="edge"/>
          <c:yMode val="edge"/>
          <c:x val="0.44404568131273675"/>
          <c:y val="7.0152480939882512E-3"/>
          <c:w val="0.54801538738955335"/>
          <c:h val="0.53214085739282591"/>
        </c:manualLayout>
      </c:layout>
      <c:overlay val="1"/>
      <c:txPr>
        <a:bodyPr/>
        <a:lstStyle/>
        <a:p>
          <a:pPr>
            <a:defRPr sz="48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Weather Cell</c:v>
          </c:tx>
          <c:marker>
            <c:symbol val="none"/>
          </c:marker>
          <c:xVal>
            <c:numRef>
              <c:f>'θ ϵ (90,180)'!$AB$8:$AB$368</c:f>
              <c:numCache>
                <c:formatCode>General</c:formatCode>
                <c:ptCount val="361"/>
                <c:pt idx="0">
                  <c:v>60</c:v>
                </c:pt>
                <c:pt idx="1">
                  <c:v>59.990861709383474</c:v>
                </c:pt>
                <c:pt idx="2">
                  <c:v>59.963449621145749</c:v>
                </c:pt>
                <c:pt idx="3">
                  <c:v>59.917772085274429</c:v>
                </c:pt>
                <c:pt idx="4">
                  <c:v>59.853843015589455</c:v>
                </c:pt>
                <c:pt idx="5">
                  <c:v>59.771681885504734</c:v>
                </c:pt>
                <c:pt idx="6">
                  <c:v>59.6713137220964</c:v>
                </c:pt>
                <c:pt idx="7">
                  <c:v>59.552769098479317</c:v>
                </c:pt>
                <c:pt idx="8">
                  <c:v>59.416084124494219</c:v>
                </c:pt>
                <c:pt idx="9">
                  <c:v>59.261300435708264</c:v>
                </c:pt>
                <c:pt idx="10">
                  <c:v>59.088465180732484</c:v>
                </c:pt>
                <c:pt idx="11">
                  <c:v>58.897631006859839</c:v>
                </c:pt>
                <c:pt idx="12">
                  <c:v>58.688856044028341</c:v>
                </c:pt>
                <c:pt idx="13">
                  <c:v>58.462203887114114</c:v>
                </c:pt>
                <c:pt idx="14">
                  <c:v>58.217743576559791</c:v>
                </c:pt>
                <c:pt idx="15">
                  <c:v>57.955549577344101</c:v>
                </c:pt>
                <c:pt idx="16">
                  <c:v>57.675701756299134</c:v>
                </c:pt>
                <c:pt idx="17">
                  <c:v>57.378285357782126</c:v>
                </c:pt>
                <c:pt idx="18">
                  <c:v>57.063390977709211</c:v>
                </c:pt>
                <c:pt idx="19">
                  <c:v>56.731114535959009</c:v>
                </c:pt>
                <c:pt idx="20">
                  <c:v>56.381557247154504</c:v>
                </c:pt>
                <c:pt idx="21">
                  <c:v>56.014825589832107</c:v>
                </c:pt>
                <c:pt idx="22">
                  <c:v>55.631031274007242</c:v>
                </c:pt>
                <c:pt idx="23">
                  <c:v>55.230291207146422</c:v>
                </c:pt>
                <c:pt idx="24">
                  <c:v>54.812727458556054</c:v>
                </c:pt>
                <c:pt idx="25">
                  <c:v>54.378467222198999</c:v>
                </c:pt>
                <c:pt idx="26">
                  <c:v>53.92764277795002</c:v>
                </c:pt>
                <c:pt idx="27">
                  <c:v>53.460391451302073</c:v>
                </c:pt>
                <c:pt idx="28">
                  <c:v>52.976855571535623</c:v>
                </c:pt>
                <c:pt idx="29">
                  <c:v>52.477182428363747</c:v>
                </c:pt>
                <c:pt idx="30">
                  <c:v>51.96152422706632</c:v>
                </c:pt>
                <c:pt idx="31">
                  <c:v>51.430038042126739</c:v>
                </c:pt>
                <c:pt idx="32">
                  <c:v>50.88288576938556</c:v>
                </c:pt>
                <c:pt idx="33">
                  <c:v>50.320234076725441</c:v>
                </c:pt>
                <c:pt idx="34">
                  <c:v>49.742254353302499</c:v>
                </c:pt>
                <c:pt idx="35">
                  <c:v>49.149122657339511</c:v>
                </c:pt>
                <c:pt idx="36">
                  <c:v>48.541019662496851</c:v>
                </c:pt>
                <c:pt idx="37">
                  <c:v>47.918130602837572</c:v>
                </c:pt>
                <c:pt idx="38">
                  <c:v>47.280645216403322</c:v>
                </c:pt>
                <c:pt idx="39">
                  <c:v>46.628757687418258</c:v>
                </c:pt>
                <c:pt idx="40">
                  <c:v>45.962666587138678</c:v>
                </c:pt>
                <c:pt idx="41">
                  <c:v>45.282574813366324</c:v>
                </c:pt>
                <c:pt idx="42">
                  <c:v>44.588689528643656</c:v>
                </c:pt>
                <c:pt idx="43">
                  <c:v>43.881222097150236</c:v>
                </c:pt>
                <c:pt idx="44">
                  <c:v>43.160388020319068</c:v>
                </c:pt>
                <c:pt idx="45">
                  <c:v>42.426406871192853</c:v>
                </c:pt>
                <c:pt idx="46">
                  <c:v>41.679502227539842</c:v>
                </c:pt>
                <c:pt idx="47">
                  <c:v>40.919901603749906</c:v>
                </c:pt>
                <c:pt idx="48">
                  <c:v>40.147836381531491</c:v>
                </c:pt>
                <c:pt idx="49">
                  <c:v>39.363541739430438</c:v>
                </c:pt>
                <c:pt idx="50">
                  <c:v>38.56725658119236</c:v>
                </c:pt>
                <c:pt idx="51">
                  <c:v>37.759223462990249</c:v>
                </c:pt>
                <c:pt idx="52">
                  <c:v>36.939688519539494</c:v>
                </c:pt>
                <c:pt idx="53">
                  <c:v>36.108901389122906</c:v>
                </c:pt>
                <c:pt idx="54">
                  <c:v>35.267115137548387</c:v>
                </c:pt>
                <c:pt idx="55">
                  <c:v>34.414586181062766</c:v>
                </c:pt>
                <c:pt idx="56">
                  <c:v>33.551574208244809</c:v>
                </c:pt>
                <c:pt idx="57">
                  <c:v>32.678342100901631</c:v>
                </c:pt>
                <c:pt idx="58">
                  <c:v>31.795155853992295</c:v>
                </c:pt>
                <c:pt idx="59">
                  <c:v>30.902284494603261</c:v>
                </c:pt>
                <c:pt idx="60">
                  <c:v>30.000000000000007</c:v>
                </c:pt>
                <c:pt idx="61">
                  <c:v>29.088577214780226</c:v>
                </c:pt>
                <c:pt idx="62">
                  <c:v>28.16829376715345</c:v>
                </c:pt>
                <c:pt idx="63">
                  <c:v>27.239429984372808</c:v>
                </c:pt>
                <c:pt idx="64">
                  <c:v>26.302268807344646</c:v>
                </c:pt>
                <c:pt idx="65">
                  <c:v>25.357095704441967</c:v>
                </c:pt>
                <c:pt idx="66">
                  <c:v>24.404198584548013</c:v>
                </c:pt>
                <c:pt idx="67">
                  <c:v>23.443867709356436</c:v>
                </c:pt>
                <c:pt idx="68">
                  <c:v>22.476395604954718</c:v>
                </c:pt>
                <c:pt idx="69">
                  <c:v>21.502076972718022</c:v>
                </c:pt>
                <c:pt idx="70">
                  <c:v>20.521208599540131</c:v>
                </c:pt>
                <c:pt idx="71">
                  <c:v>19.534089267429405</c:v>
                </c:pt>
                <c:pt idx="72">
                  <c:v>18.541019662496847</c:v>
                </c:pt>
                <c:pt idx="73">
                  <c:v>17.542302283364208</c:v>
                </c:pt>
                <c:pt idx="74">
                  <c:v>16.538241349019948</c:v>
                </c:pt>
                <c:pt idx="75">
                  <c:v>15.529142706151244</c:v>
                </c:pt>
                <c:pt idx="76">
                  <c:v>14.515313735980074</c:v>
                </c:pt>
                <c:pt idx="77">
                  <c:v>13.497063260631895</c:v>
                </c:pt>
                <c:pt idx="78">
                  <c:v>12.474701449065567</c:v>
                </c:pt>
                <c:pt idx="79">
                  <c:v>11.448539722592695</c:v>
                </c:pt>
                <c:pt idx="80">
                  <c:v>10.418890660015824</c:v>
                </c:pt>
                <c:pt idx="81">
                  <c:v>9.3860679024138562</c:v>
                </c:pt>
                <c:pt idx="82">
                  <c:v>8.3503860576039415</c:v>
                </c:pt>
                <c:pt idx="83">
                  <c:v>7.3121606043088496</c:v>
                </c:pt>
                <c:pt idx="84">
                  <c:v>6.2717077960592071</c:v>
                </c:pt>
                <c:pt idx="85">
                  <c:v>5.2293445648594883</c:v>
                </c:pt>
                <c:pt idx="86">
                  <c:v>4.1853884246475275</c:v>
                </c:pt>
                <c:pt idx="87">
                  <c:v>3.140157374576638</c:v>
                </c:pt>
                <c:pt idx="88">
                  <c:v>2.093969802150065</c:v>
                </c:pt>
                <c:pt idx="89">
                  <c:v>1.0471443862370027</c:v>
                </c:pt>
                <c:pt idx="90">
                  <c:v>3.67544536472586E-15</c:v>
                </c:pt>
                <c:pt idx="91">
                  <c:v>-1.0471443862370087</c:v>
                </c:pt>
                <c:pt idx="92">
                  <c:v>-2.0939698021500441</c:v>
                </c:pt>
                <c:pt idx="93">
                  <c:v>-3.1401573745766171</c:v>
                </c:pt>
                <c:pt idx="94">
                  <c:v>-4.1853884246475195</c:v>
                </c:pt>
                <c:pt idx="95">
                  <c:v>-5.2293445648594945</c:v>
                </c:pt>
                <c:pt idx="96">
                  <c:v>-6.2717077960592</c:v>
                </c:pt>
                <c:pt idx="97">
                  <c:v>-7.3121606043088416</c:v>
                </c:pt>
                <c:pt idx="98">
                  <c:v>-8.3503860576039219</c:v>
                </c:pt>
                <c:pt idx="99">
                  <c:v>-9.3860679024138616</c:v>
                </c:pt>
                <c:pt idx="100">
                  <c:v>-10.418890660015819</c:v>
                </c:pt>
                <c:pt idx="101">
                  <c:v>-11.448539722592688</c:v>
                </c:pt>
                <c:pt idx="102">
                  <c:v>-12.474701449065547</c:v>
                </c:pt>
                <c:pt idx="103">
                  <c:v>-13.497063260631888</c:v>
                </c:pt>
                <c:pt idx="104">
                  <c:v>-14.515313735980067</c:v>
                </c:pt>
                <c:pt idx="105">
                  <c:v>-15.529142706151251</c:v>
                </c:pt>
                <c:pt idx="106">
                  <c:v>-16.538241349019945</c:v>
                </c:pt>
                <c:pt idx="107">
                  <c:v>-17.542302283364201</c:v>
                </c:pt>
                <c:pt idx="108">
                  <c:v>-18.54101966249684</c:v>
                </c:pt>
                <c:pt idx="109">
                  <c:v>-19.534089267429387</c:v>
                </c:pt>
                <c:pt idx="110">
                  <c:v>-20.521208599540124</c:v>
                </c:pt>
                <c:pt idx="111">
                  <c:v>-21.502076972718015</c:v>
                </c:pt>
                <c:pt idx="112">
                  <c:v>-22.476395604954725</c:v>
                </c:pt>
                <c:pt idx="113">
                  <c:v>-23.443867709356418</c:v>
                </c:pt>
                <c:pt idx="114">
                  <c:v>-24.404198584548002</c:v>
                </c:pt>
                <c:pt idx="115">
                  <c:v>-25.35709570444196</c:v>
                </c:pt>
                <c:pt idx="116">
                  <c:v>-26.30226880734465</c:v>
                </c:pt>
                <c:pt idx="117">
                  <c:v>-27.239429984372801</c:v>
                </c:pt>
                <c:pt idx="118">
                  <c:v>-28.168293767153433</c:v>
                </c:pt>
                <c:pt idx="119">
                  <c:v>-29.088577214780219</c:v>
                </c:pt>
                <c:pt idx="120">
                  <c:v>-29.999999999999986</c:v>
                </c:pt>
                <c:pt idx="121">
                  <c:v>-30.902284494603258</c:v>
                </c:pt>
                <c:pt idx="122">
                  <c:v>-31.795155853992288</c:v>
                </c:pt>
                <c:pt idx="123">
                  <c:v>-32.678342100901624</c:v>
                </c:pt>
                <c:pt idx="124">
                  <c:v>-33.551574208244801</c:v>
                </c:pt>
                <c:pt idx="125">
                  <c:v>-34.414586181062752</c:v>
                </c:pt>
                <c:pt idx="126">
                  <c:v>-35.26711513754838</c:v>
                </c:pt>
                <c:pt idx="127">
                  <c:v>-36.108901389122906</c:v>
                </c:pt>
                <c:pt idx="128">
                  <c:v>-36.939688519539494</c:v>
                </c:pt>
                <c:pt idx="129">
                  <c:v>-37.759223462990235</c:v>
                </c:pt>
                <c:pt idx="130">
                  <c:v>-38.56725658119236</c:v>
                </c:pt>
                <c:pt idx="131">
                  <c:v>-39.363541739430453</c:v>
                </c:pt>
                <c:pt idx="132">
                  <c:v>-40.147836381531491</c:v>
                </c:pt>
                <c:pt idx="133">
                  <c:v>-40.919901603749899</c:v>
                </c:pt>
                <c:pt idx="134">
                  <c:v>-41.679502227539821</c:v>
                </c:pt>
                <c:pt idx="135">
                  <c:v>-42.426406871192846</c:v>
                </c:pt>
                <c:pt idx="136">
                  <c:v>-43.160388020319068</c:v>
                </c:pt>
                <c:pt idx="137">
                  <c:v>-43.881222097150228</c:v>
                </c:pt>
                <c:pt idx="138">
                  <c:v>-44.588689528643641</c:v>
                </c:pt>
                <c:pt idx="139">
                  <c:v>-45.282574813366324</c:v>
                </c:pt>
                <c:pt idx="140">
                  <c:v>-45.962666587138671</c:v>
                </c:pt>
                <c:pt idx="141">
                  <c:v>-46.628757687418243</c:v>
                </c:pt>
                <c:pt idx="142">
                  <c:v>-47.280645216403315</c:v>
                </c:pt>
                <c:pt idx="143">
                  <c:v>-47.918130602837579</c:v>
                </c:pt>
                <c:pt idx="144">
                  <c:v>-48.541019662496844</c:v>
                </c:pt>
                <c:pt idx="145">
                  <c:v>-49.149122657339497</c:v>
                </c:pt>
                <c:pt idx="146">
                  <c:v>-49.742254353302499</c:v>
                </c:pt>
                <c:pt idx="147">
                  <c:v>-50.320234076725448</c:v>
                </c:pt>
                <c:pt idx="148">
                  <c:v>-50.88288576938556</c:v>
                </c:pt>
                <c:pt idx="149">
                  <c:v>-51.430038042126732</c:v>
                </c:pt>
                <c:pt idx="150">
                  <c:v>-51.96152422706632</c:v>
                </c:pt>
                <c:pt idx="151">
                  <c:v>-52.477182428363747</c:v>
                </c:pt>
                <c:pt idx="152">
                  <c:v>-52.976855571535609</c:v>
                </c:pt>
                <c:pt idx="153">
                  <c:v>-53.460391451302065</c:v>
                </c:pt>
                <c:pt idx="154">
                  <c:v>-53.92764277795002</c:v>
                </c:pt>
                <c:pt idx="155">
                  <c:v>-54.378467222198999</c:v>
                </c:pt>
                <c:pt idx="156">
                  <c:v>-54.812727458556047</c:v>
                </c:pt>
                <c:pt idx="157">
                  <c:v>-55.230291207146408</c:v>
                </c:pt>
                <c:pt idx="158">
                  <c:v>-55.631031274007242</c:v>
                </c:pt>
                <c:pt idx="159">
                  <c:v>-56.014825589832107</c:v>
                </c:pt>
                <c:pt idx="160">
                  <c:v>-56.381557247154497</c:v>
                </c:pt>
                <c:pt idx="161">
                  <c:v>-56.731114535959001</c:v>
                </c:pt>
                <c:pt idx="162">
                  <c:v>-57.063390977709211</c:v>
                </c:pt>
                <c:pt idx="163">
                  <c:v>-57.378285357782126</c:v>
                </c:pt>
                <c:pt idx="164">
                  <c:v>-57.675701756299119</c:v>
                </c:pt>
                <c:pt idx="165">
                  <c:v>-57.955549577344094</c:v>
                </c:pt>
                <c:pt idx="166">
                  <c:v>-58.217743576559791</c:v>
                </c:pt>
                <c:pt idx="167">
                  <c:v>-58.462203887114114</c:v>
                </c:pt>
                <c:pt idx="168">
                  <c:v>-58.688856044028341</c:v>
                </c:pt>
                <c:pt idx="169">
                  <c:v>-58.897631006859839</c:v>
                </c:pt>
                <c:pt idx="170">
                  <c:v>-59.088465180732484</c:v>
                </c:pt>
                <c:pt idx="171">
                  <c:v>-59.261300435708257</c:v>
                </c:pt>
                <c:pt idx="172">
                  <c:v>-59.416084124494212</c:v>
                </c:pt>
                <c:pt idx="173">
                  <c:v>-59.552769098479317</c:v>
                </c:pt>
                <c:pt idx="174">
                  <c:v>-59.6713137220964</c:v>
                </c:pt>
                <c:pt idx="175">
                  <c:v>-59.771681885504734</c:v>
                </c:pt>
                <c:pt idx="176">
                  <c:v>-59.853843015589455</c:v>
                </c:pt>
                <c:pt idx="177">
                  <c:v>-59.917772085274429</c:v>
                </c:pt>
                <c:pt idx="178">
                  <c:v>-59.963449621145749</c:v>
                </c:pt>
                <c:pt idx="179">
                  <c:v>-59.990861709383474</c:v>
                </c:pt>
                <c:pt idx="180">
                  <c:v>-60</c:v>
                </c:pt>
                <c:pt idx="181">
                  <c:v>-59.990861709383474</c:v>
                </c:pt>
                <c:pt idx="182">
                  <c:v>-59.963449621145749</c:v>
                </c:pt>
                <c:pt idx="183">
                  <c:v>-59.917772085274429</c:v>
                </c:pt>
                <c:pt idx="184">
                  <c:v>-59.853843015589462</c:v>
                </c:pt>
                <c:pt idx="185">
                  <c:v>-59.771681885504734</c:v>
                </c:pt>
                <c:pt idx="186">
                  <c:v>-59.671313722096407</c:v>
                </c:pt>
                <c:pt idx="187">
                  <c:v>-59.552769098479317</c:v>
                </c:pt>
                <c:pt idx="188">
                  <c:v>-59.416084124494212</c:v>
                </c:pt>
                <c:pt idx="189">
                  <c:v>-59.261300435708264</c:v>
                </c:pt>
                <c:pt idx="190">
                  <c:v>-59.088465180732484</c:v>
                </c:pt>
                <c:pt idx="191">
                  <c:v>-58.897631006859839</c:v>
                </c:pt>
                <c:pt idx="192">
                  <c:v>-58.688856044028341</c:v>
                </c:pt>
                <c:pt idx="193">
                  <c:v>-58.462203887114114</c:v>
                </c:pt>
                <c:pt idx="194">
                  <c:v>-58.217743576559791</c:v>
                </c:pt>
                <c:pt idx="195">
                  <c:v>-57.955549577344108</c:v>
                </c:pt>
                <c:pt idx="196">
                  <c:v>-57.675701756299134</c:v>
                </c:pt>
                <c:pt idx="197">
                  <c:v>-57.378285357782133</c:v>
                </c:pt>
                <c:pt idx="198">
                  <c:v>-57.063390977709211</c:v>
                </c:pt>
                <c:pt idx="199">
                  <c:v>-56.731114535959001</c:v>
                </c:pt>
                <c:pt idx="200">
                  <c:v>-56.381557247154504</c:v>
                </c:pt>
                <c:pt idx="201">
                  <c:v>-56.014825589832107</c:v>
                </c:pt>
                <c:pt idx="202">
                  <c:v>-55.631031274007242</c:v>
                </c:pt>
                <c:pt idx="203">
                  <c:v>-55.230291207146422</c:v>
                </c:pt>
                <c:pt idx="204">
                  <c:v>-54.812727458556068</c:v>
                </c:pt>
                <c:pt idx="205">
                  <c:v>-54.378467222199006</c:v>
                </c:pt>
                <c:pt idx="206">
                  <c:v>-53.927642777950027</c:v>
                </c:pt>
                <c:pt idx="207">
                  <c:v>-53.460391451302087</c:v>
                </c:pt>
                <c:pt idx="208">
                  <c:v>-52.976855571535616</c:v>
                </c:pt>
                <c:pt idx="209">
                  <c:v>-52.477182428363754</c:v>
                </c:pt>
                <c:pt idx="210">
                  <c:v>-51.961524227066313</c:v>
                </c:pt>
                <c:pt idx="211">
                  <c:v>-51.430038042126739</c:v>
                </c:pt>
                <c:pt idx="212">
                  <c:v>-50.882885769385567</c:v>
                </c:pt>
                <c:pt idx="213">
                  <c:v>-50.320234076725441</c:v>
                </c:pt>
                <c:pt idx="214">
                  <c:v>-49.742254353302513</c:v>
                </c:pt>
                <c:pt idx="215">
                  <c:v>-49.149122657339518</c:v>
                </c:pt>
                <c:pt idx="216">
                  <c:v>-48.541019662496851</c:v>
                </c:pt>
                <c:pt idx="217">
                  <c:v>-47.918130602837586</c:v>
                </c:pt>
                <c:pt idx="218">
                  <c:v>-47.280645216403336</c:v>
                </c:pt>
                <c:pt idx="219">
                  <c:v>-46.628757687418251</c:v>
                </c:pt>
                <c:pt idx="220">
                  <c:v>-45.962666587138678</c:v>
                </c:pt>
                <c:pt idx="221">
                  <c:v>-45.282574813366317</c:v>
                </c:pt>
                <c:pt idx="222">
                  <c:v>-44.588689528643656</c:v>
                </c:pt>
                <c:pt idx="223">
                  <c:v>-43.881222097150236</c:v>
                </c:pt>
                <c:pt idx="224">
                  <c:v>-43.160388020319061</c:v>
                </c:pt>
                <c:pt idx="225">
                  <c:v>-42.42640687119286</c:v>
                </c:pt>
                <c:pt idx="226">
                  <c:v>-41.679502227539857</c:v>
                </c:pt>
                <c:pt idx="227">
                  <c:v>-40.919901603749935</c:v>
                </c:pt>
                <c:pt idx="228">
                  <c:v>-40.147836381531505</c:v>
                </c:pt>
                <c:pt idx="229">
                  <c:v>-39.36354173943046</c:v>
                </c:pt>
                <c:pt idx="230">
                  <c:v>-38.567256581192368</c:v>
                </c:pt>
                <c:pt idx="231">
                  <c:v>-37.759223462990228</c:v>
                </c:pt>
                <c:pt idx="232">
                  <c:v>-36.939688519539487</c:v>
                </c:pt>
                <c:pt idx="233">
                  <c:v>-36.108901389122899</c:v>
                </c:pt>
                <c:pt idx="234">
                  <c:v>-35.267115137548394</c:v>
                </c:pt>
                <c:pt idx="235">
                  <c:v>-34.414586181062781</c:v>
                </c:pt>
                <c:pt idx="236">
                  <c:v>-33.551574208244837</c:v>
                </c:pt>
                <c:pt idx="237">
                  <c:v>-32.678342100901617</c:v>
                </c:pt>
                <c:pt idx="238">
                  <c:v>-31.795155853992302</c:v>
                </c:pt>
                <c:pt idx="239">
                  <c:v>-30.902284494603268</c:v>
                </c:pt>
                <c:pt idx="240">
                  <c:v>-30.000000000000028</c:v>
                </c:pt>
                <c:pt idx="241">
                  <c:v>-29.088577214780209</c:v>
                </c:pt>
                <c:pt idx="242">
                  <c:v>-28.168293767153443</c:v>
                </c:pt>
                <c:pt idx="243">
                  <c:v>-27.239429984372816</c:v>
                </c:pt>
                <c:pt idx="244">
                  <c:v>-26.302268807344664</c:v>
                </c:pt>
                <c:pt idx="245">
                  <c:v>-25.357095704441996</c:v>
                </c:pt>
                <c:pt idx="246">
                  <c:v>-24.404198584548006</c:v>
                </c:pt>
                <c:pt idx="247">
                  <c:v>-23.443867709356429</c:v>
                </c:pt>
                <c:pt idx="248">
                  <c:v>-22.476395604954739</c:v>
                </c:pt>
                <c:pt idx="249">
                  <c:v>-21.502076972718044</c:v>
                </c:pt>
                <c:pt idx="250">
                  <c:v>-20.521208599540163</c:v>
                </c:pt>
                <c:pt idx="251">
                  <c:v>-19.534089267429398</c:v>
                </c:pt>
                <c:pt idx="252">
                  <c:v>-18.541019662496854</c:v>
                </c:pt>
                <c:pt idx="253">
                  <c:v>-17.542302283364226</c:v>
                </c:pt>
                <c:pt idx="254">
                  <c:v>-16.538241349019934</c:v>
                </c:pt>
                <c:pt idx="255">
                  <c:v>-15.529142706151237</c:v>
                </c:pt>
                <c:pt idx="256">
                  <c:v>-14.515313735980067</c:v>
                </c:pt>
                <c:pt idx="257">
                  <c:v>-13.497063260631915</c:v>
                </c:pt>
                <c:pt idx="258">
                  <c:v>-12.474701449065588</c:v>
                </c:pt>
                <c:pt idx="259">
                  <c:v>-11.448539722592729</c:v>
                </c:pt>
                <c:pt idx="260">
                  <c:v>-10.418890660015819</c:v>
                </c:pt>
                <c:pt idx="261">
                  <c:v>-9.3860679024138616</c:v>
                </c:pt>
                <c:pt idx="262">
                  <c:v>-8.3503860576038971</c:v>
                </c:pt>
                <c:pt idx="263">
                  <c:v>-7.3121606043088301</c:v>
                </c:pt>
                <c:pt idx="264">
                  <c:v>-6.2717077960592018</c:v>
                </c:pt>
                <c:pt idx="265">
                  <c:v>-5.2293445648594954</c:v>
                </c:pt>
                <c:pt idx="266">
                  <c:v>-4.1853884246475346</c:v>
                </c:pt>
                <c:pt idx="267">
                  <c:v>-3.1401573745766584</c:v>
                </c:pt>
                <c:pt idx="268">
                  <c:v>-2.0939698021500988</c:v>
                </c:pt>
                <c:pt idx="269">
                  <c:v>-1.0471443862370098</c:v>
                </c:pt>
                <c:pt idx="270">
                  <c:v>-1.102633609417758E-14</c:v>
                </c:pt>
                <c:pt idx="271">
                  <c:v>1.0471443862369878</c:v>
                </c:pt>
                <c:pt idx="272">
                  <c:v>2.093969802150077</c:v>
                </c:pt>
                <c:pt idx="273">
                  <c:v>3.1401573745766367</c:v>
                </c:pt>
                <c:pt idx="274">
                  <c:v>4.1853884246475133</c:v>
                </c:pt>
                <c:pt idx="275">
                  <c:v>5.2293445648594732</c:v>
                </c:pt>
                <c:pt idx="276">
                  <c:v>6.2717077960591787</c:v>
                </c:pt>
                <c:pt idx="277">
                  <c:v>7.3121606043088612</c:v>
                </c:pt>
                <c:pt idx="278">
                  <c:v>8.3503860576039273</c:v>
                </c:pt>
                <c:pt idx="279">
                  <c:v>9.3860679024138403</c:v>
                </c:pt>
                <c:pt idx="280">
                  <c:v>10.418890660015798</c:v>
                </c:pt>
                <c:pt idx="281">
                  <c:v>11.448539722592654</c:v>
                </c:pt>
                <c:pt idx="282">
                  <c:v>12.474701449065513</c:v>
                </c:pt>
                <c:pt idx="283">
                  <c:v>13.497063260631895</c:v>
                </c:pt>
                <c:pt idx="284">
                  <c:v>14.515313735980047</c:v>
                </c:pt>
                <c:pt idx="285">
                  <c:v>15.529142706151267</c:v>
                </c:pt>
                <c:pt idx="286">
                  <c:v>16.538241349019962</c:v>
                </c:pt>
                <c:pt idx="287">
                  <c:v>17.542302283364204</c:v>
                </c:pt>
                <c:pt idx="288">
                  <c:v>18.541019662496833</c:v>
                </c:pt>
                <c:pt idx="289">
                  <c:v>19.53408926742938</c:v>
                </c:pt>
                <c:pt idx="290">
                  <c:v>20.521208599540088</c:v>
                </c:pt>
                <c:pt idx="291">
                  <c:v>21.502076972717973</c:v>
                </c:pt>
                <c:pt idx="292">
                  <c:v>22.476395604954718</c:v>
                </c:pt>
                <c:pt idx="293">
                  <c:v>23.443867709356411</c:v>
                </c:pt>
                <c:pt idx="294">
                  <c:v>24.404198584548034</c:v>
                </c:pt>
                <c:pt idx="295">
                  <c:v>25.357095704441978</c:v>
                </c:pt>
                <c:pt idx="296">
                  <c:v>26.302268807344646</c:v>
                </c:pt>
                <c:pt idx="297">
                  <c:v>27.239429984372798</c:v>
                </c:pt>
                <c:pt idx="298">
                  <c:v>28.168293767153425</c:v>
                </c:pt>
                <c:pt idx="299">
                  <c:v>29.088577214780191</c:v>
                </c:pt>
                <c:pt idx="300">
                  <c:v>30.000000000000007</c:v>
                </c:pt>
                <c:pt idx="301">
                  <c:v>30.902284494603251</c:v>
                </c:pt>
                <c:pt idx="302">
                  <c:v>31.795155853992281</c:v>
                </c:pt>
                <c:pt idx="303">
                  <c:v>32.678342100901595</c:v>
                </c:pt>
                <c:pt idx="304">
                  <c:v>33.551574208244773</c:v>
                </c:pt>
                <c:pt idx="305">
                  <c:v>34.414586181062759</c:v>
                </c:pt>
                <c:pt idx="306">
                  <c:v>35.267115137548373</c:v>
                </c:pt>
                <c:pt idx="307">
                  <c:v>36.108901389122877</c:v>
                </c:pt>
                <c:pt idx="308">
                  <c:v>36.939688519539509</c:v>
                </c:pt>
                <c:pt idx="309">
                  <c:v>37.759223462990249</c:v>
                </c:pt>
                <c:pt idx="310">
                  <c:v>38.567256581192353</c:v>
                </c:pt>
                <c:pt idx="311">
                  <c:v>39.363541739430424</c:v>
                </c:pt>
                <c:pt idx="312">
                  <c:v>40.147836381531469</c:v>
                </c:pt>
                <c:pt idx="313">
                  <c:v>40.919901603749885</c:v>
                </c:pt>
                <c:pt idx="314">
                  <c:v>41.679502227539793</c:v>
                </c:pt>
                <c:pt idx="315">
                  <c:v>42.426406871192839</c:v>
                </c:pt>
                <c:pt idx="316">
                  <c:v>43.160388020319054</c:v>
                </c:pt>
                <c:pt idx="317">
                  <c:v>43.881222097150243</c:v>
                </c:pt>
                <c:pt idx="318">
                  <c:v>44.588689528643656</c:v>
                </c:pt>
                <c:pt idx="319">
                  <c:v>45.282574813366317</c:v>
                </c:pt>
                <c:pt idx="320">
                  <c:v>45.962666587138671</c:v>
                </c:pt>
                <c:pt idx="321">
                  <c:v>46.628757687418236</c:v>
                </c:pt>
                <c:pt idx="322">
                  <c:v>47.280645216403293</c:v>
                </c:pt>
                <c:pt idx="323">
                  <c:v>47.918130602837572</c:v>
                </c:pt>
                <c:pt idx="324">
                  <c:v>48.541019662496844</c:v>
                </c:pt>
                <c:pt idx="325">
                  <c:v>49.149122657339497</c:v>
                </c:pt>
                <c:pt idx="326">
                  <c:v>49.742254353302485</c:v>
                </c:pt>
                <c:pt idx="327">
                  <c:v>50.320234076725441</c:v>
                </c:pt>
                <c:pt idx="328">
                  <c:v>50.882885769385524</c:v>
                </c:pt>
                <c:pt idx="329">
                  <c:v>51.430038042126725</c:v>
                </c:pt>
                <c:pt idx="330">
                  <c:v>51.961524227066306</c:v>
                </c:pt>
                <c:pt idx="331">
                  <c:v>52.477182428363754</c:v>
                </c:pt>
                <c:pt idx="332">
                  <c:v>52.976855571535616</c:v>
                </c:pt>
                <c:pt idx="333">
                  <c:v>53.460391451302065</c:v>
                </c:pt>
                <c:pt idx="334">
                  <c:v>53.927642777950027</c:v>
                </c:pt>
                <c:pt idx="335">
                  <c:v>54.378467222198985</c:v>
                </c:pt>
                <c:pt idx="336">
                  <c:v>54.812727458556061</c:v>
                </c:pt>
                <c:pt idx="337">
                  <c:v>55.230291207146394</c:v>
                </c:pt>
                <c:pt idx="338">
                  <c:v>55.631031274007242</c:v>
                </c:pt>
                <c:pt idx="339">
                  <c:v>56.014825589832093</c:v>
                </c:pt>
                <c:pt idx="340">
                  <c:v>56.381557247154504</c:v>
                </c:pt>
                <c:pt idx="341">
                  <c:v>56.731114535958994</c:v>
                </c:pt>
                <c:pt idx="342">
                  <c:v>57.063390977709211</c:v>
                </c:pt>
                <c:pt idx="343">
                  <c:v>57.37828535778214</c:v>
                </c:pt>
                <c:pt idx="344">
                  <c:v>57.675701756299119</c:v>
                </c:pt>
                <c:pt idx="345">
                  <c:v>57.955549577344101</c:v>
                </c:pt>
                <c:pt idx="346">
                  <c:v>58.217743576559791</c:v>
                </c:pt>
                <c:pt idx="347">
                  <c:v>58.462203887114107</c:v>
                </c:pt>
                <c:pt idx="348">
                  <c:v>58.688856044028334</c:v>
                </c:pt>
                <c:pt idx="349">
                  <c:v>58.897631006859839</c:v>
                </c:pt>
                <c:pt idx="350">
                  <c:v>59.088465180732477</c:v>
                </c:pt>
                <c:pt idx="351">
                  <c:v>59.261300435708257</c:v>
                </c:pt>
                <c:pt idx="352">
                  <c:v>59.416084124494212</c:v>
                </c:pt>
                <c:pt idx="353">
                  <c:v>59.552769098479317</c:v>
                </c:pt>
                <c:pt idx="354">
                  <c:v>59.6713137220964</c:v>
                </c:pt>
                <c:pt idx="355">
                  <c:v>59.771681885504734</c:v>
                </c:pt>
                <c:pt idx="356">
                  <c:v>59.853843015589462</c:v>
                </c:pt>
                <c:pt idx="357">
                  <c:v>59.917772085274429</c:v>
                </c:pt>
                <c:pt idx="358">
                  <c:v>59.963449621145749</c:v>
                </c:pt>
                <c:pt idx="359">
                  <c:v>59.990861709383474</c:v>
                </c:pt>
                <c:pt idx="360">
                  <c:v>60</c:v>
                </c:pt>
              </c:numCache>
            </c:numRef>
          </c:xVal>
          <c:yVal>
            <c:numRef>
              <c:f>'θ ϵ (90,180)'!$AC$8:$AC$368</c:f>
              <c:numCache>
                <c:formatCode>General</c:formatCode>
                <c:ptCount val="361"/>
                <c:pt idx="0">
                  <c:v>0</c:v>
                </c:pt>
                <c:pt idx="1">
                  <c:v>1.0471443862370107</c:v>
                </c:pt>
                <c:pt idx="2">
                  <c:v>2.0939698021500583</c:v>
                </c:pt>
                <c:pt idx="3">
                  <c:v>3.1401573745766296</c:v>
                </c:pt>
                <c:pt idx="4">
                  <c:v>4.1853884246475186</c:v>
                </c:pt>
                <c:pt idx="5">
                  <c:v>5.2293445648594901</c:v>
                </c:pt>
                <c:pt idx="6">
                  <c:v>6.2717077960592071</c:v>
                </c:pt>
                <c:pt idx="7">
                  <c:v>7.3121606043088487</c:v>
                </c:pt>
                <c:pt idx="8">
                  <c:v>8.3503860576039255</c:v>
                </c:pt>
                <c:pt idx="9">
                  <c:v>9.3860679024138527</c:v>
                </c:pt>
                <c:pt idx="10">
                  <c:v>10.418890660015819</c:v>
                </c:pt>
                <c:pt idx="11">
                  <c:v>11.448539722592688</c:v>
                </c:pt>
                <c:pt idx="12">
                  <c:v>12.474701449065559</c:v>
                </c:pt>
                <c:pt idx="13">
                  <c:v>13.497063260631901</c:v>
                </c:pt>
                <c:pt idx="14">
                  <c:v>14.515313735980063</c:v>
                </c:pt>
                <c:pt idx="15">
                  <c:v>15.529142706151244</c:v>
                </c:pt>
                <c:pt idx="16">
                  <c:v>16.538241349019948</c:v>
                </c:pt>
                <c:pt idx="17">
                  <c:v>17.542302283364208</c:v>
                </c:pt>
                <c:pt idx="18">
                  <c:v>18.541019662496844</c:v>
                </c:pt>
                <c:pt idx="19">
                  <c:v>19.534089267429398</c:v>
                </c:pt>
                <c:pt idx="20">
                  <c:v>20.521208599540124</c:v>
                </c:pt>
                <c:pt idx="21">
                  <c:v>21.502076972718015</c:v>
                </c:pt>
                <c:pt idx="22">
                  <c:v>22.476395604954721</c:v>
                </c:pt>
                <c:pt idx="23">
                  <c:v>23.443867709356422</c:v>
                </c:pt>
                <c:pt idx="24">
                  <c:v>24.404198584548009</c:v>
                </c:pt>
                <c:pt idx="25">
                  <c:v>25.357095704441967</c:v>
                </c:pt>
                <c:pt idx="26">
                  <c:v>26.302268807344646</c:v>
                </c:pt>
                <c:pt idx="27">
                  <c:v>27.239429984372805</c:v>
                </c:pt>
                <c:pt idx="28">
                  <c:v>28.168293767153447</c:v>
                </c:pt>
                <c:pt idx="29">
                  <c:v>29.088577214780223</c:v>
                </c:pt>
                <c:pt idx="30">
                  <c:v>29.999999999999996</c:v>
                </c:pt>
                <c:pt idx="31">
                  <c:v>30.902284494603251</c:v>
                </c:pt>
                <c:pt idx="32">
                  <c:v>31.795155853992295</c:v>
                </c:pt>
                <c:pt idx="33">
                  <c:v>32.678342100901624</c:v>
                </c:pt>
                <c:pt idx="34">
                  <c:v>33.551574208244816</c:v>
                </c:pt>
                <c:pt idx="35">
                  <c:v>34.414586181062759</c:v>
                </c:pt>
                <c:pt idx="36">
                  <c:v>35.267115137548387</c:v>
                </c:pt>
                <c:pt idx="37">
                  <c:v>36.108901389122899</c:v>
                </c:pt>
                <c:pt idx="38">
                  <c:v>36.939688519539487</c:v>
                </c:pt>
                <c:pt idx="39">
                  <c:v>37.759223462990242</c:v>
                </c:pt>
                <c:pt idx="40">
                  <c:v>38.567256581192353</c:v>
                </c:pt>
                <c:pt idx="41">
                  <c:v>39.363541739430431</c:v>
                </c:pt>
                <c:pt idx="42">
                  <c:v>40.147836381531491</c:v>
                </c:pt>
                <c:pt idx="43">
                  <c:v>40.919901603749906</c:v>
                </c:pt>
                <c:pt idx="44">
                  <c:v>41.679502227539835</c:v>
                </c:pt>
                <c:pt idx="45">
                  <c:v>42.426406871192846</c:v>
                </c:pt>
                <c:pt idx="46">
                  <c:v>43.160388020319061</c:v>
                </c:pt>
                <c:pt idx="47">
                  <c:v>43.881222097150228</c:v>
                </c:pt>
                <c:pt idx="48">
                  <c:v>44.588689528643648</c:v>
                </c:pt>
                <c:pt idx="49">
                  <c:v>45.282574813366324</c:v>
                </c:pt>
                <c:pt idx="50">
                  <c:v>45.962666587138678</c:v>
                </c:pt>
                <c:pt idx="51">
                  <c:v>46.628757687418251</c:v>
                </c:pt>
                <c:pt idx="52">
                  <c:v>47.280645216403322</c:v>
                </c:pt>
                <c:pt idx="53">
                  <c:v>47.918130602837572</c:v>
                </c:pt>
                <c:pt idx="54">
                  <c:v>48.541019662496851</c:v>
                </c:pt>
                <c:pt idx="55">
                  <c:v>49.149122657339511</c:v>
                </c:pt>
                <c:pt idx="56">
                  <c:v>49.742254353302506</c:v>
                </c:pt>
                <c:pt idx="57">
                  <c:v>50.320234076725434</c:v>
                </c:pt>
                <c:pt idx="58">
                  <c:v>50.88288576938556</c:v>
                </c:pt>
                <c:pt idx="59">
                  <c:v>51.430038042126732</c:v>
                </c:pt>
                <c:pt idx="60">
                  <c:v>51.961524227066313</c:v>
                </c:pt>
                <c:pt idx="61">
                  <c:v>52.477182428363747</c:v>
                </c:pt>
                <c:pt idx="62">
                  <c:v>52.976855571535616</c:v>
                </c:pt>
                <c:pt idx="63">
                  <c:v>53.460391451302065</c:v>
                </c:pt>
                <c:pt idx="64">
                  <c:v>53.92764277795002</c:v>
                </c:pt>
                <c:pt idx="65">
                  <c:v>54.378467222198999</c:v>
                </c:pt>
                <c:pt idx="66">
                  <c:v>54.812727458556054</c:v>
                </c:pt>
                <c:pt idx="67">
                  <c:v>55.230291207146415</c:v>
                </c:pt>
                <c:pt idx="68">
                  <c:v>55.631031274007242</c:v>
                </c:pt>
                <c:pt idx="69">
                  <c:v>56.014825589832107</c:v>
                </c:pt>
                <c:pt idx="70">
                  <c:v>56.381557247154497</c:v>
                </c:pt>
                <c:pt idx="71">
                  <c:v>56.731114535959001</c:v>
                </c:pt>
                <c:pt idx="72">
                  <c:v>57.063390977709211</c:v>
                </c:pt>
                <c:pt idx="73">
                  <c:v>57.378285357782126</c:v>
                </c:pt>
                <c:pt idx="74">
                  <c:v>57.675701756299134</c:v>
                </c:pt>
                <c:pt idx="75">
                  <c:v>57.955549577344101</c:v>
                </c:pt>
                <c:pt idx="76">
                  <c:v>58.217743576559791</c:v>
                </c:pt>
                <c:pt idx="77">
                  <c:v>58.462203887114114</c:v>
                </c:pt>
                <c:pt idx="78">
                  <c:v>58.688856044028334</c:v>
                </c:pt>
                <c:pt idx="79">
                  <c:v>58.897631006859839</c:v>
                </c:pt>
                <c:pt idx="80">
                  <c:v>59.088465180732484</c:v>
                </c:pt>
                <c:pt idx="81">
                  <c:v>59.261300435708264</c:v>
                </c:pt>
                <c:pt idx="82">
                  <c:v>59.416084124494212</c:v>
                </c:pt>
                <c:pt idx="83">
                  <c:v>59.552769098479317</c:v>
                </c:pt>
                <c:pt idx="84">
                  <c:v>59.6713137220964</c:v>
                </c:pt>
                <c:pt idx="85">
                  <c:v>59.771681885504734</c:v>
                </c:pt>
                <c:pt idx="86">
                  <c:v>59.853843015589455</c:v>
                </c:pt>
                <c:pt idx="87">
                  <c:v>59.917772085274429</c:v>
                </c:pt>
                <c:pt idx="88">
                  <c:v>59.963449621145749</c:v>
                </c:pt>
                <c:pt idx="89">
                  <c:v>59.990861709383474</c:v>
                </c:pt>
                <c:pt idx="90">
                  <c:v>60</c:v>
                </c:pt>
                <c:pt idx="91">
                  <c:v>59.990861709383474</c:v>
                </c:pt>
                <c:pt idx="92">
                  <c:v>59.963449621145749</c:v>
                </c:pt>
                <c:pt idx="93">
                  <c:v>59.917772085274429</c:v>
                </c:pt>
                <c:pt idx="94">
                  <c:v>59.853843015589455</c:v>
                </c:pt>
                <c:pt idx="95">
                  <c:v>59.771681885504734</c:v>
                </c:pt>
                <c:pt idx="96">
                  <c:v>59.671313722096407</c:v>
                </c:pt>
                <c:pt idx="97">
                  <c:v>59.552769098479324</c:v>
                </c:pt>
                <c:pt idx="98">
                  <c:v>59.416084124494219</c:v>
                </c:pt>
                <c:pt idx="99">
                  <c:v>59.261300435708257</c:v>
                </c:pt>
                <c:pt idx="100">
                  <c:v>59.088465180732484</c:v>
                </c:pt>
                <c:pt idx="101">
                  <c:v>58.897631006859839</c:v>
                </c:pt>
                <c:pt idx="102">
                  <c:v>58.688856044028341</c:v>
                </c:pt>
                <c:pt idx="103">
                  <c:v>58.462203887114114</c:v>
                </c:pt>
                <c:pt idx="104">
                  <c:v>58.217743576559791</c:v>
                </c:pt>
                <c:pt idx="105">
                  <c:v>57.955549577344101</c:v>
                </c:pt>
                <c:pt idx="106">
                  <c:v>57.675701756299134</c:v>
                </c:pt>
                <c:pt idx="107">
                  <c:v>57.378285357782133</c:v>
                </c:pt>
                <c:pt idx="108">
                  <c:v>57.063390977709219</c:v>
                </c:pt>
                <c:pt idx="109">
                  <c:v>56.731114535959009</c:v>
                </c:pt>
                <c:pt idx="110">
                  <c:v>56.381557247154504</c:v>
                </c:pt>
                <c:pt idx="111">
                  <c:v>56.014825589832107</c:v>
                </c:pt>
                <c:pt idx="112">
                  <c:v>55.631031274007242</c:v>
                </c:pt>
                <c:pt idx="113">
                  <c:v>55.230291207146422</c:v>
                </c:pt>
                <c:pt idx="114">
                  <c:v>54.812727458556061</c:v>
                </c:pt>
                <c:pt idx="115">
                  <c:v>54.378467222199006</c:v>
                </c:pt>
                <c:pt idx="116">
                  <c:v>53.927642777950012</c:v>
                </c:pt>
                <c:pt idx="117">
                  <c:v>53.460391451302073</c:v>
                </c:pt>
                <c:pt idx="118">
                  <c:v>52.976855571535623</c:v>
                </c:pt>
                <c:pt idx="119">
                  <c:v>52.477182428363754</c:v>
                </c:pt>
                <c:pt idx="120">
                  <c:v>51.96152422706632</c:v>
                </c:pt>
                <c:pt idx="121">
                  <c:v>51.430038042126739</c:v>
                </c:pt>
                <c:pt idx="122">
                  <c:v>50.882885769385567</c:v>
                </c:pt>
                <c:pt idx="123">
                  <c:v>50.320234076725434</c:v>
                </c:pt>
                <c:pt idx="124">
                  <c:v>49.742254353302506</c:v>
                </c:pt>
                <c:pt idx="125">
                  <c:v>49.149122657339518</c:v>
                </c:pt>
                <c:pt idx="126">
                  <c:v>48.541019662496851</c:v>
                </c:pt>
                <c:pt idx="127">
                  <c:v>47.918130602837564</c:v>
                </c:pt>
                <c:pt idx="128">
                  <c:v>47.280645216403322</c:v>
                </c:pt>
                <c:pt idx="129">
                  <c:v>46.628757687418258</c:v>
                </c:pt>
                <c:pt idx="130">
                  <c:v>45.962666587138678</c:v>
                </c:pt>
                <c:pt idx="131">
                  <c:v>45.28257481336631</c:v>
                </c:pt>
                <c:pt idx="132">
                  <c:v>44.588689528643656</c:v>
                </c:pt>
                <c:pt idx="133">
                  <c:v>43.881222097150236</c:v>
                </c:pt>
                <c:pt idx="134">
                  <c:v>43.160388020319083</c:v>
                </c:pt>
                <c:pt idx="135">
                  <c:v>42.426406871192853</c:v>
                </c:pt>
                <c:pt idx="136">
                  <c:v>41.679502227539828</c:v>
                </c:pt>
                <c:pt idx="137">
                  <c:v>40.919901603749913</c:v>
                </c:pt>
                <c:pt idx="138">
                  <c:v>40.147836381531498</c:v>
                </c:pt>
                <c:pt idx="139">
                  <c:v>39.363541739430438</c:v>
                </c:pt>
                <c:pt idx="140">
                  <c:v>38.567256581192368</c:v>
                </c:pt>
                <c:pt idx="141">
                  <c:v>37.759223462990263</c:v>
                </c:pt>
                <c:pt idx="142">
                  <c:v>36.939688519539501</c:v>
                </c:pt>
                <c:pt idx="143">
                  <c:v>36.108901389122892</c:v>
                </c:pt>
                <c:pt idx="144">
                  <c:v>35.267115137548394</c:v>
                </c:pt>
                <c:pt idx="145">
                  <c:v>34.414586181062781</c:v>
                </c:pt>
                <c:pt idx="146">
                  <c:v>33.551574208244816</c:v>
                </c:pt>
                <c:pt idx="147">
                  <c:v>32.678342100901617</c:v>
                </c:pt>
                <c:pt idx="148">
                  <c:v>31.795155853992295</c:v>
                </c:pt>
                <c:pt idx="149">
                  <c:v>30.902284494603261</c:v>
                </c:pt>
                <c:pt idx="150">
                  <c:v>29.999999999999996</c:v>
                </c:pt>
                <c:pt idx="151">
                  <c:v>29.08857721478023</c:v>
                </c:pt>
                <c:pt idx="152">
                  <c:v>28.168293767153465</c:v>
                </c:pt>
                <c:pt idx="153">
                  <c:v>27.239429984372812</c:v>
                </c:pt>
                <c:pt idx="154">
                  <c:v>26.302268807344639</c:v>
                </c:pt>
                <c:pt idx="155">
                  <c:v>25.357095704441971</c:v>
                </c:pt>
                <c:pt idx="156">
                  <c:v>24.404198584548027</c:v>
                </c:pt>
                <c:pt idx="157">
                  <c:v>23.44386770935645</c:v>
                </c:pt>
                <c:pt idx="158">
                  <c:v>22.476395604954735</c:v>
                </c:pt>
                <c:pt idx="159">
                  <c:v>21.502076972718012</c:v>
                </c:pt>
                <c:pt idx="160">
                  <c:v>20.521208599540131</c:v>
                </c:pt>
                <c:pt idx="161">
                  <c:v>19.534089267429422</c:v>
                </c:pt>
                <c:pt idx="162">
                  <c:v>18.541019662496851</c:v>
                </c:pt>
                <c:pt idx="163">
                  <c:v>17.542302283364222</c:v>
                </c:pt>
                <c:pt idx="164">
                  <c:v>16.53824134901998</c:v>
                </c:pt>
                <c:pt idx="165">
                  <c:v>15.52914270615126</c:v>
                </c:pt>
                <c:pt idx="166">
                  <c:v>14.515313735980063</c:v>
                </c:pt>
                <c:pt idx="167">
                  <c:v>13.497063260631887</c:v>
                </c:pt>
                <c:pt idx="168">
                  <c:v>12.474701449065559</c:v>
                </c:pt>
                <c:pt idx="169">
                  <c:v>11.448539722592699</c:v>
                </c:pt>
                <c:pt idx="170">
                  <c:v>10.418890660015817</c:v>
                </c:pt>
                <c:pt idx="171">
                  <c:v>9.386067902413858</c:v>
                </c:pt>
                <c:pt idx="172">
                  <c:v>8.350386057603945</c:v>
                </c:pt>
                <c:pt idx="173">
                  <c:v>7.3121606043088523</c:v>
                </c:pt>
                <c:pt idx="174">
                  <c:v>6.271707796059224</c:v>
                </c:pt>
                <c:pt idx="175">
                  <c:v>5.2293445648595185</c:v>
                </c:pt>
                <c:pt idx="176">
                  <c:v>4.185388424647531</c:v>
                </c:pt>
                <c:pt idx="177">
                  <c:v>3.1401573745766282</c:v>
                </c:pt>
                <c:pt idx="178">
                  <c:v>2.0939698021500419</c:v>
                </c:pt>
                <c:pt idx="179">
                  <c:v>1.0471443862370062</c:v>
                </c:pt>
                <c:pt idx="180">
                  <c:v>7.3508907294517201E-15</c:v>
                </c:pt>
                <c:pt idx="181">
                  <c:v>-1.0471443862369916</c:v>
                </c:pt>
                <c:pt idx="182">
                  <c:v>-2.0939698021500539</c:v>
                </c:pt>
                <c:pt idx="183">
                  <c:v>-3.1401573745766136</c:v>
                </c:pt>
                <c:pt idx="184">
                  <c:v>-4.1853884246474902</c:v>
                </c:pt>
                <c:pt idx="185">
                  <c:v>-5.2293445648594767</c:v>
                </c:pt>
                <c:pt idx="186">
                  <c:v>-6.2717077960591832</c:v>
                </c:pt>
                <c:pt idx="187">
                  <c:v>-7.3121606043088647</c:v>
                </c:pt>
                <c:pt idx="188">
                  <c:v>-8.3503860576039308</c:v>
                </c:pt>
                <c:pt idx="189">
                  <c:v>-9.3860679024138438</c:v>
                </c:pt>
                <c:pt idx="190">
                  <c:v>-10.418890660015828</c:v>
                </c:pt>
                <c:pt idx="191">
                  <c:v>-11.448539722592683</c:v>
                </c:pt>
                <c:pt idx="192">
                  <c:v>-12.474701449065543</c:v>
                </c:pt>
                <c:pt idx="193">
                  <c:v>-13.497063260631899</c:v>
                </c:pt>
                <c:pt idx="194">
                  <c:v>-14.515313735980051</c:v>
                </c:pt>
                <c:pt idx="195">
                  <c:v>-15.529142706151221</c:v>
                </c:pt>
                <c:pt idx="196">
                  <c:v>-16.538241349019941</c:v>
                </c:pt>
                <c:pt idx="197">
                  <c:v>-17.542302283364183</c:v>
                </c:pt>
                <c:pt idx="198">
                  <c:v>-18.541019662496865</c:v>
                </c:pt>
                <c:pt idx="199">
                  <c:v>-19.534089267429405</c:v>
                </c:pt>
                <c:pt idx="200">
                  <c:v>-20.52120859954012</c:v>
                </c:pt>
                <c:pt idx="201">
                  <c:v>-21.502076972718026</c:v>
                </c:pt>
                <c:pt idx="202">
                  <c:v>-22.476395604954721</c:v>
                </c:pt>
                <c:pt idx="203">
                  <c:v>-23.443867709356415</c:v>
                </c:pt>
                <c:pt idx="204">
                  <c:v>-24.404198584547988</c:v>
                </c:pt>
                <c:pt idx="205">
                  <c:v>-25.357095704441956</c:v>
                </c:pt>
                <c:pt idx="206">
                  <c:v>-26.302268807344625</c:v>
                </c:pt>
                <c:pt idx="207">
                  <c:v>-27.239429984372777</c:v>
                </c:pt>
                <c:pt idx="208">
                  <c:v>-28.16829376715345</c:v>
                </c:pt>
                <c:pt idx="209">
                  <c:v>-29.088577214780216</c:v>
                </c:pt>
                <c:pt idx="210">
                  <c:v>-30.000000000000007</c:v>
                </c:pt>
                <c:pt idx="211">
                  <c:v>-30.902284494603251</c:v>
                </c:pt>
                <c:pt idx="212">
                  <c:v>-31.795155853992288</c:v>
                </c:pt>
                <c:pt idx="213">
                  <c:v>-32.678342100901624</c:v>
                </c:pt>
                <c:pt idx="214">
                  <c:v>-33.551574208244801</c:v>
                </c:pt>
                <c:pt idx="215">
                  <c:v>-34.414586181062752</c:v>
                </c:pt>
                <c:pt idx="216">
                  <c:v>-35.26711513754838</c:v>
                </c:pt>
                <c:pt idx="217">
                  <c:v>-36.108901389122884</c:v>
                </c:pt>
                <c:pt idx="218">
                  <c:v>-36.939688519539473</c:v>
                </c:pt>
                <c:pt idx="219">
                  <c:v>-37.759223462990256</c:v>
                </c:pt>
                <c:pt idx="220">
                  <c:v>-38.567256581192353</c:v>
                </c:pt>
                <c:pt idx="221">
                  <c:v>-39.363541739430445</c:v>
                </c:pt>
                <c:pt idx="222">
                  <c:v>-40.147836381531491</c:v>
                </c:pt>
                <c:pt idx="223">
                  <c:v>-40.919901603749899</c:v>
                </c:pt>
                <c:pt idx="224">
                  <c:v>-41.679502227539842</c:v>
                </c:pt>
                <c:pt idx="225">
                  <c:v>-42.426406871192846</c:v>
                </c:pt>
                <c:pt idx="226">
                  <c:v>-43.160388020319054</c:v>
                </c:pt>
                <c:pt idx="227">
                  <c:v>-43.881222097150207</c:v>
                </c:pt>
                <c:pt idx="228">
                  <c:v>-44.588689528643641</c:v>
                </c:pt>
                <c:pt idx="229">
                  <c:v>-45.282574813366303</c:v>
                </c:pt>
                <c:pt idx="230">
                  <c:v>-45.962666587138671</c:v>
                </c:pt>
                <c:pt idx="231">
                  <c:v>-46.628757687418265</c:v>
                </c:pt>
                <c:pt idx="232">
                  <c:v>-47.280645216403329</c:v>
                </c:pt>
                <c:pt idx="233">
                  <c:v>-47.918130602837572</c:v>
                </c:pt>
                <c:pt idx="234">
                  <c:v>-48.541019662496844</c:v>
                </c:pt>
                <c:pt idx="235">
                  <c:v>-49.149122657339497</c:v>
                </c:pt>
                <c:pt idx="236">
                  <c:v>-49.742254353302485</c:v>
                </c:pt>
                <c:pt idx="237">
                  <c:v>-50.320234076725441</c:v>
                </c:pt>
                <c:pt idx="238">
                  <c:v>-50.88288576938556</c:v>
                </c:pt>
                <c:pt idx="239">
                  <c:v>-51.430038042126725</c:v>
                </c:pt>
                <c:pt idx="240">
                  <c:v>-51.961524227066306</c:v>
                </c:pt>
                <c:pt idx="241">
                  <c:v>-52.477182428363761</c:v>
                </c:pt>
                <c:pt idx="242">
                  <c:v>-52.976855571535623</c:v>
                </c:pt>
                <c:pt idx="243">
                  <c:v>-53.460391451302065</c:v>
                </c:pt>
                <c:pt idx="244">
                  <c:v>-53.927642777950012</c:v>
                </c:pt>
                <c:pt idx="245">
                  <c:v>-54.378467222198985</c:v>
                </c:pt>
                <c:pt idx="246">
                  <c:v>-54.812727458556061</c:v>
                </c:pt>
                <c:pt idx="247">
                  <c:v>-55.230291207146415</c:v>
                </c:pt>
                <c:pt idx="248">
                  <c:v>-55.631031274007242</c:v>
                </c:pt>
                <c:pt idx="249">
                  <c:v>-56.0148255898321</c:v>
                </c:pt>
                <c:pt idx="250">
                  <c:v>-56.38155724715449</c:v>
                </c:pt>
                <c:pt idx="251">
                  <c:v>-56.731114535959009</c:v>
                </c:pt>
                <c:pt idx="252">
                  <c:v>-57.063390977709211</c:v>
                </c:pt>
                <c:pt idx="253">
                  <c:v>-57.378285357782119</c:v>
                </c:pt>
                <c:pt idx="254">
                  <c:v>-57.675701756299141</c:v>
                </c:pt>
                <c:pt idx="255">
                  <c:v>-57.955549577344101</c:v>
                </c:pt>
                <c:pt idx="256">
                  <c:v>-58.217743576559791</c:v>
                </c:pt>
                <c:pt idx="257">
                  <c:v>-58.462203887114107</c:v>
                </c:pt>
                <c:pt idx="258">
                  <c:v>-58.688856044028334</c:v>
                </c:pt>
                <c:pt idx="259">
                  <c:v>-58.897631006859832</c:v>
                </c:pt>
                <c:pt idx="260">
                  <c:v>-59.088465180732484</c:v>
                </c:pt>
                <c:pt idx="261">
                  <c:v>-59.261300435708257</c:v>
                </c:pt>
                <c:pt idx="262">
                  <c:v>-59.416084124494219</c:v>
                </c:pt>
                <c:pt idx="263">
                  <c:v>-59.552769098479324</c:v>
                </c:pt>
                <c:pt idx="264">
                  <c:v>-59.671313722096407</c:v>
                </c:pt>
                <c:pt idx="265">
                  <c:v>-59.771681885504734</c:v>
                </c:pt>
                <c:pt idx="266">
                  <c:v>-59.853843015589455</c:v>
                </c:pt>
                <c:pt idx="267">
                  <c:v>-59.917772085274429</c:v>
                </c:pt>
                <c:pt idx="268">
                  <c:v>-59.963449621145742</c:v>
                </c:pt>
                <c:pt idx="269">
                  <c:v>-59.990861709383474</c:v>
                </c:pt>
                <c:pt idx="270">
                  <c:v>-60</c:v>
                </c:pt>
                <c:pt idx="271">
                  <c:v>-59.990861709383474</c:v>
                </c:pt>
                <c:pt idx="272">
                  <c:v>-59.963449621145749</c:v>
                </c:pt>
                <c:pt idx="273">
                  <c:v>-59.917772085274429</c:v>
                </c:pt>
                <c:pt idx="274">
                  <c:v>-59.853843015589462</c:v>
                </c:pt>
                <c:pt idx="275">
                  <c:v>-59.771681885504734</c:v>
                </c:pt>
                <c:pt idx="276">
                  <c:v>-59.671313722096407</c:v>
                </c:pt>
                <c:pt idx="277">
                  <c:v>-59.552769098479317</c:v>
                </c:pt>
                <c:pt idx="278">
                  <c:v>-59.416084124494219</c:v>
                </c:pt>
                <c:pt idx="279">
                  <c:v>-59.261300435708264</c:v>
                </c:pt>
                <c:pt idx="280">
                  <c:v>-59.088465180732484</c:v>
                </c:pt>
                <c:pt idx="281">
                  <c:v>-58.897631006859847</c:v>
                </c:pt>
                <c:pt idx="282">
                  <c:v>-58.688856044028348</c:v>
                </c:pt>
                <c:pt idx="283">
                  <c:v>-58.462203887114114</c:v>
                </c:pt>
                <c:pt idx="284">
                  <c:v>-58.217743576559798</c:v>
                </c:pt>
                <c:pt idx="285">
                  <c:v>-57.955549577344094</c:v>
                </c:pt>
                <c:pt idx="286">
                  <c:v>-57.675701756299127</c:v>
                </c:pt>
                <c:pt idx="287">
                  <c:v>-57.378285357782126</c:v>
                </c:pt>
                <c:pt idx="288">
                  <c:v>-57.063390977709219</c:v>
                </c:pt>
                <c:pt idx="289">
                  <c:v>-56.731114535959016</c:v>
                </c:pt>
                <c:pt idx="290">
                  <c:v>-56.381557247154511</c:v>
                </c:pt>
                <c:pt idx="291">
                  <c:v>-56.014825589832128</c:v>
                </c:pt>
                <c:pt idx="292">
                  <c:v>-55.631031274007242</c:v>
                </c:pt>
                <c:pt idx="293">
                  <c:v>-55.230291207146429</c:v>
                </c:pt>
                <c:pt idx="294">
                  <c:v>-54.812727458556047</c:v>
                </c:pt>
                <c:pt idx="295">
                  <c:v>-54.378467222198999</c:v>
                </c:pt>
                <c:pt idx="296">
                  <c:v>-53.92764277795002</c:v>
                </c:pt>
                <c:pt idx="297">
                  <c:v>-53.460391451302073</c:v>
                </c:pt>
                <c:pt idx="298">
                  <c:v>-52.976855571535623</c:v>
                </c:pt>
                <c:pt idx="299">
                  <c:v>-52.477182428363761</c:v>
                </c:pt>
                <c:pt idx="300">
                  <c:v>-51.961524227066313</c:v>
                </c:pt>
                <c:pt idx="301">
                  <c:v>-51.430038042126739</c:v>
                </c:pt>
                <c:pt idx="302">
                  <c:v>-50.882885769385574</c:v>
                </c:pt>
                <c:pt idx="303">
                  <c:v>-50.320234076725455</c:v>
                </c:pt>
                <c:pt idx="304">
                  <c:v>-49.742254353302528</c:v>
                </c:pt>
                <c:pt idx="305">
                  <c:v>-49.149122657339511</c:v>
                </c:pt>
                <c:pt idx="306">
                  <c:v>-48.541019662496851</c:v>
                </c:pt>
                <c:pt idx="307">
                  <c:v>-47.918130602837586</c:v>
                </c:pt>
                <c:pt idx="308">
                  <c:v>-47.280645216403308</c:v>
                </c:pt>
                <c:pt idx="309">
                  <c:v>-46.628757687418251</c:v>
                </c:pt>
                <c:pt idx="310">
                  <c:v>-45.962666587138685</c:v>
                </c:pt>
                <c:pt idx="311">
                  <c:v>-45.282574813366331</c:v>
                </c:pt>
                <c:pt idx="312">
                  <c:v>-44.588689528643677</c:v>
                </c:pt>
                <c:pt idx="313">
                  <c:v>-43.881222097150264</c:v>
                </c:pt>
                <c:pt idx="314">
                  <c:v>-43.160388020319104</c:v>
                </c:pt>
                <c:pt idx="315">
                  <c:v>-42.42640687119286</c:v>
                </c:pt>
                <c:pt idx="316">
                  <c:v>-41.679502227539857</c:v>
                </c:pt>
                <c:pt idx="317">
                  <c:v>-40.919901603749892</c:v>
                </c:pt>
                <c:pt idx="318">
                  <c:v>-40.147836381531491</c:v>
                </c:pt>
                <c:pt idx="319">
                  <c:v>-39.363541739430445</c:v>
                </c:pt>
                <c:pt idx="320">
                  <c:v>-38.567256581192375</c:v>
                </c:pt>
                <c:pt idx="321">
                  <c:v>-37.759223462990271</c:v>
                </c:pt>
                <c:pt idx="322">
                  <c:v>-36.93968851953953</c:v>
                </c:pt>
                <c:pt idx="323">
                  <c:v>-36.108901389122899</c:v>
                </c:pt>
                <c:pt idx="324">
                  <c:v>-35.267115137548402</c:v>
                </c:pt>
                <c:pt idx="325">
                  <c:v>-34.414586181062788</c:v>
                </c:pt>
                <c:pt idx="326">
                  <c:v>-33.551574208244844</c:v>
                </c:pt>
                <c:pt idx="327">
                  <c:v>-32.678342100901617</c:v>
                </c:pt>
                <c:pt idx="328">
                  <c:v>-31.795155853992348</c:v>
                </c:pt>
                <c:pt idx="329">
                  <c:v>-30.902284494603268</c:v>
                </c:pt>
                <c:pt idx="330">
                  <c:v>-30.000000000000028</c:v>
                </c:pt>
                <c:pt idx="331">
                  <c:v>-29.088577214780212</c:v>
                </c:pt>
                <c:pt idx="332">
                  <c:v>-28.168293767153447</c:v>
                </c:pt>
                <c:pt idx="333">
                  <c:v>-27.239429984372819</c:v>
                </c:pt>
                <c:pt idx="334">
                  <c:v>-26.302268807344621</c:v>
                </c:pt>
                <c:pt idx="335">
                  <c:v>-25.357095704441999</c:v>
                </c:pt>
                <c:pt idx="336">
                  <c:v>-24.404198584548009</c:v>
                </c:pt>
                <c:pt idx="337">
                  <c:v>-23.443867709356482</c:v>
                </c:pt>
                <c:pt idx="338">
                  <c:v>-22.476395604954742</c:v>
                </c:pt>
                <c:pt idx="339">
                  <c:v>-21.502076972718047</c:v>
                </c:pt>
                <c:pt idx="340">
                  <c:v>-20.521208599540117</c:v>
                </c:pt>
                <c:pt idx="341">
                  <c:v>-19.534089267429451</c:v>
                </c:pt>
                <c:pt idx="342">
                  <c:v>-18.541019662496858</c:v>
                </c:pt>
                <c:pt idx="343">
                  <c:v>-17.542302283364176</c:v>
                </c:pt>
                <c:pt idx="344">
                  <c:v>-16.538241349019987</c:v>
                </c:pt>
                <c:pt idx="345">
                  <c:v>-15.529142706151241</c:v>
                </c:pt>
                <c:pt idx="346">
                  <c:v>-14.515313735980072</c:v>
                </c:pt>
                <c:pt idx="347">
                  <c:v>-13.49706326063192</c:v>
                </c:pt>
                <c:pt idx="348">
                  <c:v>-12.474701449065591</c:v>
                </c:pt>
                <c:pt idx="349">
                  <c:v>-11.448539722592679</c:v>
                </c:pt>
                <c:pt idx="350">
                  <c:v>-10.418890660015876</c:v>
                </c:pt>
                <c:pt idx="351">
                  <c:v>-9.3860679024138669</c:v>
                </c:pt>
                <c:pt idx="352">
                  <c:v>-8.3503860576039521</c:v>
                </c:pt>
                <c:pt idx="353">
                  <c:v>-7.3121606043088869</c:v>
                </c:pt>
                <c:pt idx="354">
                  <c:v>-6.2717077960592054</c:v>
                </c:pt>
                <c:pt idx="355">
                  <c:v>-5.2293445648594989</c:v>
                </c:pt>
                <c:pt idx="356">
                  <c:v>-4.1853884246474857</c:v>
                </c:pt>
                <c:pt idx="357">
                  <c:v>-3.140157374576662</c:v>
                </c:pt>
                <c:pt idx="358">
                  <c:v>-2.0939698021500495</c:v>
                </c:pt>
                <c:pt idx="359">
                  <c:v>-1.0471443862370668</c:v>
                </c:pt>
                <c:pt idx="360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95-4D2C-BF42-4EBACC9AD94B}"/>
            </c:ext>
          </c:extLst>
        </c:ser>
        <c:ser>
          <c:idx val="1"/>
          <c:order val="1"/>
          <c:tx>
            <c:v>Flow 1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trendline>
            <c:spPr>
              <a:ln w="22225">
                <a:solidFill>
                  <a:srgbClr val="92D050"/>
                </a:solidFill>
                <a:prstDash val="dash"/>
                <a:tailEnd type="stealth" w="lg" len="lg"/>
              </a:ln>
            </c:spPr>
            <c:trendlineType val="linear"/>
            <c:forward val="30"/>
            <c:backward val="30"/>
            <c:dispRSqr val="0"/>
            <c:dispEq val="0"/>
          </c:trendline>
          <c:xVal>
            <c:numRef>
              <c:f>'θ ϵ (90,180)'!$C$6:$C$7</c:f>
              <c:numCache>
                <c:formatCode>General</c:formatCode>
                <c:ptCount val="2"/>
                <c:pt idx="0">
                  <c:v>20</c:v>
                </c:pt>
                <c:pt idx="1">
                  <c:v>1</c:v>
                </c:pt>
              </c:numCache>
            </c:numRef>
          </c:xVal>
          <c:yVal>
            <c:numRef>
              <c:f>'θ ϵ (90,180)'!$B$6:$B$7</c:f>
              <c:numCache>
                <c:formatCode>General</c:formatCode>
                <c:ptCount val="2"/>
                <c:pt idx="0">
                  <c:v>-44.641016151377563</c:v>
                </c:pt>
                <c:pt idx="1">
                  <c:v>-11.732050807568879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95-4D2C-BF42-4EBACC9AD94B}"/>
            </c:ext>
          </c:extLst>
        </c:ser>
        <c:ser>
          <c:idx val="2"/>
          <c:order val="2"/>
          <c:tx>
            <c:v>Flow 1 Paralell</c:v>
          </c:tx>
          <c:marker>
            <c:symbol val="none"/>
          </c:marker>
          <c:trendline>
            <c:spPr>
              <a:ln w="25400">
                <a:solidFill>
                  <a:srgbClr val="92D050"/>
                </a:solidFill>
                <a:prstDash val="dash"/>
                <a:tailEnd type="stealth" w="lg" len="lg"/>
              </a:ln>
            </c:spPr>
            <c:trendlineType val="linear"/>
            <c:forward val="60"/>
            <c:backward val="120"/>
            <c:dispRSqr val="0"/>
            <c:dispEq val="0"/>
          </c:trendline>
          <c:xVal>
            <c:numRef>
              <c:f>'θ ϵ (90,180)'!$H$6:$H$7</c:f>
              <c:numCache>
                <c:formatCode>General</c:formatCode>
                <c:ptCount val="2"/>
                <c:pt idx="0">
                  <c:v>50</c:v>
                </c:pt>
                <c:pt idx="1">
                  <c:v>1</c:v>
                </c:pt>
              </c:numCache>
            </c:numRef>
          </c:xVal>
          <c:yVal>
            <c:numRef>
              <c:f>'θ ϵ (90,180)'!$G$6:$G$7</c:f>
              <c:numCache>
                <c:formatCode>General</c:formatCode>
                <c:ptCount val="2"/>
                <c:pt idx="0">
                  <c:v>-206.60254037844396</c:v>
                </c:pt>
                <c:pt idx="1">
                  <c:v>-121.73205080756894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95-4D2C-BF42-4EBACC9AD94B}"/>
            </c:ext>
          </c:extLst>
        </c:ser>
        <c:ser>
          <c:idx val="3"/>
          <c:order val="3"/>
          <c:tx>
            <c:v>Flow 2</c:v>
          </c:tx>
          <c:marker>
            <c:symbol val="none"/>
          </c:marker>
          <c:trendline>
            <c:spPr>
              <a:ln w="22225">
                <a:solidFill>
                  <a:srgbClr val="7030A0"/>
                </a:solidFill>
                <a:prstDash val="dash"/>
              </a:ln>
            </c:spPr>
            <c:trendlineType val="linear"/>
            <c:forward val="70"/>
            <c:backward val="70"/>
            <c:dispRSqr val="0"/>
            <c:dispEq val="0"/>
          </c:trendline>
          <c:xVal>
            <c:numRef>
              <c:f>'θ ϵ (90,180)'!$N$6:$N$7</c:f>
              <c:numCache>
                <c:formatCode>General</c:formatCode>
                <c:ptCount val="2"/>
                <c:pt idx="0">
                  <c:v>15</c:v>
                </c:pt>
                <c:pt idx="1">
                  <c:v>-15</c:v>
                </c:pt>
              </c:numCache>
            </c:numRef>
          </c:xVal>
          <c:yVal>
            <c:numRef>
              <c:f>'θ ϵ (90,180)'!$M$6:$M$7</c:f>
              <c:numCache>
                <c:formatCode>General</c:formatCode>
                <c:ptCount val="2"/>
                <c:pt idx="0">
                  <c:v>20</c:v>
                </c:pt>
                <c:pt idx="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95-4D2C-BF42-4EBACC9AD94B}"/>
            </c:ext>
          </c:extLst>
        </c:ser>
        <c:ser>
          <c:idx val="4"/>
          <c:order val="4"/>
          <c:tx>
            <c:v>Flow 2 Paralell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trendline>
            <c:spPr>
              <a:ln w="22225">
                <a:solidFill>
                  <a:srgbClr val="7030A0"/>
                </a:solidFill>
                <a:prstDash val="dash"/>
                <a:tailEnd type="stealth" w="lg" len="lg"/>
              </a:ln>
            </c:spPr>
            <c:trendlineType val="linear"/>
            <c:forward val="80"/>
            <c:backward val="120"/>
            <c:dispRSqr val="0"/>
            <c:dispEq val="0"/>
          </c:trendline>
          <c:xVal>
            <c:numRef>
              <c:f>'θ ϵ (90,180)'!$S$6:$S$7</c:f>
              <c:numCache>
                <c:formatCode>General</c:formatCode>
                <c:ptCount val="2"/>
                <c:pt idx="0">
                  <c:v>69</c:v>
                </c:pt>
                <c:pt idx="1">
                  <c:v>1</c:v>
                </c:pt>
              </c:numCache>
            </c:numRef>
          </c:xVal>
          <c:yVal>
            <c:numRef>
              <c:f>'θ ϵ (90,180)'!$R$6:$R$7</c:f>
              <c:numCache>
                <c:formatCode>General</c:formatCode>
                <c:ptCount val="2"/>
                <c:pt idx="0">
                  <c:v>60</c:v>
                </c:pt>
                <c:pt idx="1">
                  <c:v>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95-4D2C-BF42-4EBACC9AD94B}"/>
            </c:ext>
          </c:extLst>
        </c:ser>
        <c:ser>
          <c:idx val="5"/>
          <c:order val="5"/>
          <c:tx>
            <c:v>Control Zone</c:v>
          </c:tx>
          <c:marker>
            <c:symbol val="none"/>
          </c:marker>
          <c:xVal>
            <c:numRef>
              <c:f>'θ ϵ (90,180)'!$X$17:$X$377</c:f>
              <c:numCache>
                <c:formatCode>General</c:formatCode>
                <c:ptCount val="361"/>
                <c:pt idx="0">
                  <c:v>-79.102540378443877</c:v>
                </c:pt>
                <c:pt idx="1">
                  <c:v>-79.106320662044624</c:v>
                </c:pt>
                <c:pt idx="2">
                  <c:v>-79.117660361335894</c:v>
                </c:pt>
                <c:pt idx="3">
                  <c:v>-79.136556022135423</c:v>
                </c:pt>
                <c:pt idx="4">
                  <c:v>-79.163001888641872</c:v>
                </c:pt>
                <c:pt idx="5">
                  <c:v>-79.196989905188133</c:v>
                </c:pt>
                <c:pt idx="6">
                  <c:v>-79.238509718695113</c:v>
                </c:pt>
                <c:pt idx="7">
                  <c:v>-79.287548681825399</c:v>
                </c:pt>
                <c:pt idx="8">
                  <c:v>-79.344091856835774</c:v>
                </c:pt>
                <c:pt idx="9">
                  <c:v>-79.408122020127379</c:v>
                </c:pt>
                <c:pt idx="10">
                  <c:v>-79.479619667492216</c:v>
                </c:pt>
                <c:pt idx="11">
                  <c:v>-79.558563020054265</c:v>
                </c:pt>
                <c:pt idx="12">
                  <c:v>-79.644928030903628</c:v>
                </c:pt>
                <c:pt idx="13">
                  <c:v>-79.738688392421324</c:v>
                </c:pt>
                <c:pt idx="14">
                  <c:v>-79.839815544292975</c:v>
                </c:pt>
                <c:pt idx="15">
                  <c:v>-79.948278682208468</c:v>
                </c:pt>
                <c:pt idx="16">
                  <c:v>-80.064044767245321</c:v>
                </c:pt>
                <c:pt idx="17">
                  <c:v>-80.187078535932542</c:v>
                </c:pt>
                <c:pt idx="18">
                  <c:v>-80.317342510992347</c:v>
                </c:pt>
                <c:pt idx="19">
                  <c:v>-80.454797012756046</c:v>
                </c:pt>
                <c:pt idx="20">
                  <c:v>-80.599400171250849</c:v>
                </c:pt>
                <c:pt idx="21">
                  <c:v>-80.751107938953879</c:v>
                </c:pt>
                <c:pt idx="22">
                  <c:v>-80.90987410420945</c:v>
                </c:pt>
                <c:pt idx="23">
                  <c:v>-81.075650305305629</c:v>
                </c:pt>
                <c:pt idx="24">
                  <c:v>-81.248386045205677</c:v>
                </c:pt>
                <c:pt idx="25">
                  <c:v>-81.428028706929851</c:v>
                </c:pt>
                <c:pt idx="26">
                  <c:v>-81.614523569583184</c:v>
                </c:pt>
                <c:pt idx="27">
                  <c:v>-81.807813825023871</c:v>
                </c:pt>
                <c:pt idx="28">
                  <c:v>-82.007840595167679</c:v>
                </c:pt>
                <c:pt idx="29">
                  <c:v>-82.214542949922716</c:v>
                </c:pt>
                <c:pt idx="30">
                  <c:v>-82.42785792574935</c:v>
                </c:pt>
                <c:pt idx="31">
                  <c:v>-82.647720544839515</c:v>
                </c:pt>
                <c:pt idx="32">
                  <c:v>-82.874063834909578</c:v>
                </c:pt>
                <c:pt idx="33">
                  <c:v>-83.106818849600756</c:v>
                </c:pt>
                <c:pt idx="34">
                  <c:v>-83.345914689480821</c:v>
                </c:pt>
                <c:pt idx="35">
                  <c:v>-83.591278523640753</c:v>
                </c:pt>
                <c:pt idx="36">
                  <c:v>-83.842835611879792</c:v>
                </c:pt>
                <c:pt idx="37">
                  <c:v>-84.100509327471997</c:v>
                </c:pt>
                <c:pt idx="38">
                  <c:v>-84.3642211805074</c:v>
                </c:pt>
                <c:pt idx="39">
                  <c:v>-84.633890841800977</c:v>
                </c:pt>
                <c:pt idx="40">
                  <c:v>-84.909436167361548</c:v>
                </c:pt>
                <c:pt idx="41">
                  <c:v>-85.190773223413643</c:v>
                </c:pt>
                <c:pt idx="42">
                  <c:v>-85.477816311964659</c:v>
                </c:pt>
                <c:pt idx="43">
                  <c:v>-85.770477996909136</c:v>
                </c:pt>
                <c:pt idx="44">
                  <c:v>-86.068669130662798</c:v>
                </c:pt>
                <c:pt idx="45">
                  <c:v>-86.372298881317647</c:v>
                </c:pt>
                <c:pt idx="46">
                  <c:v>-86.681274760310288</c:v>
                </c:pt>
                <c:pt idx="47">
                  <c:v>-86.995502650594901</c:v>
                </c:pt>
                <c:pt idx="48">
                  <c:v>-87.31488683531208</c:v>
                </c:pt>
                <c:pt idx="49">
                  <c:v>-87.639330026945217</c:v>
                </c:pt>
                <c:pt idx="50">
                  <c:v>-87.968733396955201</c:v>
                </c:pt>
                <c:pt idx="51">
                  <c:v>-88.30299660588453</c:v>
                </c:pt>
                <c:pt idx="52">
                  <c:v>-88.64201783392167</c:v>
                </c:pt>
                <c:pt idx="53">
                  <c:v>-88.985693811916406</c:v>
                </c:pt>
                <c:pt idx="54">
                  <c:v>-89.333919852836544</c:v>
                </c:pt>
                <c:pt idx="55">
                  <c:v>-89.686589883656708</c:v>
                </c:pt>
                <c:pt idx="56">
                  <c:v>-90.043596477669112</c:v>
                </c:pt>
                <c:pt idx="57">
                  <c:v>-90.404830887206813</c:v>
                </c:pt>
                <c:pt idx="58">
                  <c:v>-90.770183076769328</c:v>
                </c:pt>
                <c:pt idx="59">
                  <c:v>-91.139541756540439</c:v>
                </c:pt>
                <c:pt idx="60">
                  <c:v>-91.512794416288244</c:v>
                </c:pt>
                <c:pt idx="61">
                  <c:v>-91.889827359636826</c:v>
                </c:pt>
                <c:pt idx="62">
                  <c:v>-92.270525738699206</c:v>
                </c:pt>
                <c:pt idx="63">
                  <c:v>-92.654773589061236</c:v>
                </c:pt>
                <c:pt idx="64">
                  <c:v>-93.042453865105401</c:v>
                </c:pt>
                <c:pt idx="65">
                  <c:v>-93.433448475664065</c:v>
                </c:pt>
                <c:pt idx="66">
                  <c:v>-93.827638319991195</c:v>
                </c:pt>
                <c:pt idx="67">
                  <c:v>-94.224903324041634</c:v>
                </c:pt>
                <c:pt idx="68">
                  <c:v>-94.625122477046745</c:v>
                </c:pt>
                <c:pt idx="69">
                  <c:v>-95.02817386837549</c:v>
                </c:pt>
                <c:pt idx="70">
                  <c:v>-95.433934724669641</c:v>
                </c:pt>
                <c:pt idx="71">
                  <c:v>-95.842281447241689</c:v>
                </c:pt>
                <c:pt idx="72">
                  <c:v>-96.253089649724188</c:v>
                </c:pt>
                <c:pt idx="73">
                  <c:v>-96.666234195959063</c:v>
                </c:pt>
                <c:pt idx="74">
                  <c:v>-97.081589238115313</c:v>
                </c:pt>
                <c:pt idx="75">
                  <c:v>-97.499028255023461</c:v>
                </c:pt>
                <c:pt idx="76">
                  <c:v>-97.918424090715149</c:v>
                </c:pt>
                <c:pt idx="77">
                  <c:v>-98.339648993156032</c:v>
                </c:pt>
                <c:pt idx="78">
                  <c:v>-98.762574653160328</c:v>
                </c:pt>
                <c:pt idx="79">
                  <c:v>-99.187072243475043</c:v>
                </c:pt>
                <c:pt idx="80">
                  <c:v>-99.613012458021956</c:v>
                </c:pt>
                <c:pt idx="81">
                  <c:v>-100.04026555128553</c:v>
                </c:pt>
                <c:pt idx="82">
                  <c:v>-100.46870137783468</c:v>
                </c:pt>
                <c:pt idx="83">
                  <c:v>-100.89818943196629</c:v>
                </c:pt>
                <c:pt idx="84">
                  <c:v>-101.32859888745851</c:v>
                </c:pt>
                <c:pt idx="85">
                  <c:v>-101.75979863742174</c:v>
                </c:pt>
                <c:pt idx="86">
                  <c:v>-102.191657334235</c:v>
                </c:pt>
                <c:pt idx="87">
                  <c:v>-102.62404342955575</c:v>
                </c:pt>
                <c:pt idx="88">
                  <c:v>-103.05682521439074</c:v>
                </c:pt>
                <c:pt idx="89">
                  <c:v>-103.48987085921584</c:v>
                </c:pt>
                <c:pt idx="90">
                  <c:v>-103.92304845413264</c:v>
                </c:pt>
                <c:pt idx="91">
                  <c:v>-104.35622604904944</c:v>
                </c:pt>
                <c:pt idx="92">
                  <c:v>-104.78927169387454</c:v>
                </c:pt>
                <c:pt idx="93">
                  <c:v>-105.22205347870951</c:v>
                </c:pt>
                <c:pt idx="94">
                  <c:v>-105.65443957403028</c:v>
                </c:pt>
                <c:pt idx="95">
                  <c:v>-106.08629827084354</c:v>
                </c:pt>
                <c:pt idx="96">
                  <c:v>-106.51749802080677</c:v>
                </c:pt>
                <c:pt idx="97">
                  <c:v>-106.94790747629899</c:v>
                </c:pt>
                <c:pt idx="98">
                  <c:v>-107.37739553043059</c:v>
                </c:pt>
                <c:pt idx="99">
                  <c:v>-107.80583135697975</c:v>
                </c:pt>
                <c:pt idx="100">
                  <c:v>-108.23308445024333</c:v>
                </c:pt>
                <c:pt idx="101">
                  <c:v>-108.65902466479024</c:v>
                </c:pt>
                <c:pt idx="102">
                  <c:v>-109.08352225510494</c:v>
                </c:pt>
                <c:pt idx="103">
                  <c:v>-109.50644791510923</c:v>
                </c:pt>
                <c:pt idx="104">
                  <c:v>-109.92767281755013</c:v>
                </c:pt>
                <c:pt idx="105">
                  <c:v>-110.34706865324182</c:v>
                </c:pt>
                <c:pt idx="106">
                  <c:v>-110.76450767014997</c:v>
                </c:pt>
                <c:pt idx="107">
                  <c:v>-111.17986271230622</c:v>
                </c:pt>
                <c:pt idx="108">
                  <c:v>-111.59300725854109</c:v>
                </c:pt>
                <c:pt idx="109">
                  <c:v>-112.00381546102358</c:v>
                </c:pt>
                <c:pt idx="110">
                  <c:v>-112.41216218359563</c:v>
                </c:pt>
                <c:pt idx="111">
                  <c:v>-112.81792303988979</c:v>
                </c:pt>
                <c:pt idx="112">
                  <c:v>-113.22097443121855</c:v>
                </c:pt>
                <c:pt idx="113">
                  <c:v>-113.62119358422365</c:v>
                </c:pt>
                <c:pt idx="114">
                  <c:v>-114.01845858827407</c:v>
                </c:pt>
                <c:pt idx="115">
                  <c:v>-114.41264843260122</c:v>
                </c:pt>
                <c:pt idx="116">
                  <c:v>-114.80364304315989</c:v>
                </c:pt>
                <c:pt idx="117">
                  <c:v>-115.19132331920405</c:v>
                </c:pt>
                <c:pt idx="118">
                  <c:v>-115.57557116956606</c:v>
                </c:pt>
                <c:pt idx="119">
                  <c:v>-115.95626954862846</c:v>
                </c:pt>
                <c:pt idx="120">
                  <c:v>-116.33330249197702</c:v>
                </c:pt>
                <c:pt idx="121">
                  <c:v>-116.70655515172484</c:v>
                </c:pt>
                <c:pt idx="122">
                  <c:v>-117.07591383149595</c:v>
                </c:pt>
                <c:pt idx="123">
                  <c:v>-117.44126602105845</c:v>
                </c:pt>
                <c:pt idx="124">
                  <c:v>-117.80250043059615</c:v>
                </c:pt>
                <c:pt idx="125">
                  <c:v>-118.15950702460856</c:v>
                </c:pt>
                <c:pt idx="126">
                  <c:v>-118.51217705542874</c:v>
                </c:pt>
                <c:pt idx="127">
                  <c:v>-118.86040309634888</c:v>
                </c:pt>
                <c:pt idx="128">
                  <c:v>-119.20407907434361</c:v>
                </c:pt>
                <c:pt idx="129">
                  <c:v>-119.54310030238074</c:v>
                </c:pt>
                <c:pt idx="130">
                  <c:v>-119.87736351131008</c:v>
                </c:pt>
                <c:pt idx="131">
                  <c:v>-120.20676688132006</c:v>
                </c:pt>
                <c:pt idx="132">
                  <c:v>-120.5312100729532</c:v>
                </c:pt>
                <c:pt idx="133">
                  <c:v>-120.85059425767038</c:v>
                </c:pt>
                <c:pt idx="134">
                  <c:v>-121.16482214795498</c:v>
                </c:pt>
                <c:pt idx="135">
                  <c:v>-121.47379802694763</c:v>
                </c:pt>
                <c:pt idx="136">
                  <c:v>-121.77742777760248</c:v>
                </c:pt>
                <c:pt idx="137">
                  <c:v>-122.07561891135614</c:v>
                </c:pt>
                <c:pt idx="138">
                  <c:v>-122.36828059630062</c:v>
                </c:pt>
                <c:pt idx="139">
                  <c:v>-122.65532368485164</c:v>
                </c:pt>
                <c:pt idx="140">
                  <c:v>-122.93666074090373</c:v>
                </c:pt>
                <c:pt idx="141">
                  <c:v>-123.21220606646429</c:v>
                </c:pt>
                <c:pt idx="142">
                  <c:v>-123.48187572775788</c:v>
                </c:pt>
                <c:pt idx="143">
                  <c:v>-123.7455875807933</c:v>
                </c:pt>
                <c:pt idx="144">
                  <c:v>-124.00326129638547</c:v>
                </c:pt>
                <c:pt idx="145">
                  <c:v>-124.25481838462451</c:v>
                </c:pt>
                <c:pt idx="146">
                  <c:v>-124.50018221878446</c:v>
                </c:pt>
                <c:pt idx="147">
                  <c:v>-124.73927805866452</c:v>
                </c:pt>
                <c:pt idx="148">
                  <c:v>-124.9720330733557</c:v>
                </c:pt>
                <c:pt idx="149">
                  <c:v>-125.19837636342577</c:v>
                </c:pt>
                <c:pt idx="150">
                  <c:v>-125.41823898251593</c:v>
                </c:pt>
                <c:pt idx="151">
                  <c:v>-125.63155395834256</c:v>
                </c:pt>
                <c:pt idx="152">
                  <c:v>-125.83825631309759</c:v>
                </c:pt>
                <c:pt idx="153">
                  <c:v>-126.03828308324141</c:v>
                </c:pt>
                <c:pt idx="154">
                  <c:v>-126.2315733386821</c:v>
                </c:pt>
                <c:pt idx="155">
                  <c:v>-126.41806820133543</c:v>
                </c:pt>
                <c:pt idx="156">
                  <c:v>-126.5977108630596</c:v>
                </c:pt>
                <c:pt idx="157">
                  <c:v>-126.77044660295964</c:v>
                </c:pt>
                <c:pt idx="158">
                  <c:v>-126.93622280405583</c:v>
                </c:pt>
                <c:pt idx="159">
                  <c:v>-127.0949889693114</c:v>
                </c:pt>
                <c:pt idx="160">
                  <c:v>-127.24669673701442</c:v>
                </c:pt>
                <c:pt idx="161">
                  <c:v>-127.39129989550922</c:v>
                </c:pt>
                <c:pt idx="162">
                  <c:v>-127.52875439727293</c:v>
                </c:pt>
                <c:pt idx="163">
                  <c:v>-127.65901837233274</c:v>
                </c:pt>
                <c:pt idx="164">
                  <c:v>-127.78205214101996</c:v>
                </c:pt>
                <c:pt idx="165">
                  <c:v>-127.89781822605681</c:v>
                </c:pt>
                <c:pt idx="166">
                  <c:v>-128.00628136397231</c:v>
                </c:pt>
                <c:pt idx="167">
                  <c:v>-128.10740851584396</c:v>
                </c:pt>
                <c:pt idx="168">
                  <c:v>-128.20116887736165</c:v>
                </c:pt>
                <c:pt idx="169">
                  <c:v>-128.28753388821102</c:v>
                </c:pt>
                <c:pt idx="170">
                  <c:v>-128.36647724077307</c:v>
                </c:pt>
                <c:pt idx="171">
                  <c:v>-128.43797488813789</c:v>
                </c:pt>
                <c:pt idx="172">
                  <c:v>-128.50200505142951</c:v>
                </c:pt>
                <c:pt idx="173">
                  <c:v>-128.55854822643988</c:v>
                </c:pt>
                <c:pt idx="174">
                  <c:v>-128.60758718957018</c:v>
                </c:pt>
                <c:pt idx="175">
                  <c:v>-128.64910700307715</c:v>
                </c:pt>
                <c:pt idx="176">
                  <c:v>-128.68309501962341</c:v>
                </c:pt>
                <c:pt idx="177">
                  <c:v>-128.70954088612987</c:v>
                </c:pt>
                <c:pt idx="178">
                  <c:v>-128.7284365469294</c:v>
                </c:pt>
                <c:pt idx="179">
                  <c:v>-128.73977624622066</c:v>
                </c:pt>
                <c:pt idx="180">
                  <c:v>-128.7435565298214</c:v>
                </c:pt>
                <c:pt idx="181">
                  <c:v>-128.73977624622066</c:v>
                </c:pt>
                <c:pt idx="182">
                  <c:v>-128.7284365469294</c:v>
                </c:pt>
                <c:pt idx="183">
                  <c:v>-128.70954088612987</c:v>
                </c:pt>
                <c:pt idx="184">
                  <c:v>-128.68309501962341</c:v>
                </c:pt>
                <c:pt idx="185">
                  <c:v>-128.64910700307715</c:v>
                </c:pt>
                <c:pt idx="186">
                  <c:v>-128.60758718957018</c:v>
                </c:pt>
                <c:pt idx="187">
                  <c:v>-128.55854822643988</c:v>
                </c:pt>
                <c:pt idx="188">
                  <c:v>-128.50200505142951</c:v>
                </c:pt>
                <c:pt idx="189">
                  <c:v>-128.43797488813789</c:v>
                </c:pt>
                <c:pt idx="190">
                  <c:v>-128.36647724077307</c:v>
                </c:pt>
                <c:pt idx="191">
                  <c:v>-128.28753388821102</c:v>
                </c:pt>
                <c:pt idx="192">
                  <c:v>-128.20116887736165</c:v>
                </c:pt>
                <c:pt idx="193">
                  <c:v>-128.10740851584396</c:v>
                </c:pt>
                <c:pt idx="194">
                  <c:v>-128.00628136397231</c:v>
                </c:pt>
                <c:pt idx="195">
                  <c:v>-127.89781822605681</c:v>
                </c:pt>
                <c:pt idx="196">
                  <c:v>-127.78205214101996</c:v>
                </c:pt>
                <c:pt idx="197">
                  <c:v>-127.65901837233274</c:v>
                </c:pt>
                <c:pt idx="198">
                  <c:v>-127.52875439727293</c:v>
                </c:pt>
                <c:pt idx="199">
                  <c:v>-127.39129989550922</c:v>
                </c:pt>
                <c:pt idx="200">
                  <c:v>-127.24669673701443</c:v>
                </c:pt>
                <c:pt idx="201">
                  <c:v>-127.0949889693114</c:v>
                </c:pt>
                <c:pt idx="202">
                  <c:v>-126.93622280405583</c:v>
                </c:pt>
                <c:pt idx="203">
                  <c:v>-126.77044660295965</c:v>
                </c:pt>
                <c:pt idx="204">
                  <c:v>-126.59771086305962</c:v>
                </c:pt>
                <c:pt idx="205">
                  <c:v>-126.41806820133543</c:v>
                </c:pt>
                <c:pt idx="206">
                  <c:v>-126.23157333868211</c:v>
                </c:pt>
                <c:pt idx="207">
                  <c:v>-126.03828308324141</c:v>
                </c:pt>
                <c:pt idx="208">
                  <c:v>-125.83825631309759</c:v>
                </c:pt>
                <c:pt idx="209">
                  <c:v>-125.63155395834256</c:v>
                </c:pt>
                <c:pt idx="210">
                  <c:v>-125.41823898251593</c:v>
                </c:pt>
                <c:pt idx="211">
                  <c:v>-125.19837636342577</c:v>
                </c:pt>
                <c:pt idx="212">
                  <c:v>-124.9720330733557</c:v>
                </c:pt>
                <c:pt idx="213">
                  <c:v>-124.73927805866452</c:v>
                </c:pt>
                <c:pt idx="214">
                  <c:v>-124.50018221878447</c:v>
                </c:pt>
                <c:pt idx="215">
                  <c:v>-124.25481838462453</c:v>
                </c:pt>
                <c:pt idx="216">
                  <c:v>-124.00326129638549</c:v>
                </c:pt>
                <c:pt idx="217">
                  <c:v>-123.7455875807933</c:v>
                </c:pt>
                <c:pt idx="218">
                  <c:v>-123.48187572775788</c:v>
                </c:pt>
                <c:pt idx="219">
                  <c:v>-123.21220606646429</c:v>
                </c:pt>
                <c:pt idx="220">
                  <c:v>-122.93666074090373</c:v>
                </c:pt>
                <c:pt idx="221">
                  <c:v>-122.65532368485164</c:v>
                </c:pt>
                <c:pt idx="222">
                  <c:v>-122.36828059630062</c:v>
                </c:pt>
                <c:pt idx="223">
                  <c:v>-122.07561891135614</c:v>
                </c:pt>
                <c:pt idx="224">
                  <c:v>-121.77742777760247</c:v>
                </c:pt>
                <c:pt idx="225">
                  <c:v>-121.47379802694763</c:v>
                </c:pt>
                <c:pt idx="226">
                  <c:v>-121.16482214795499</c:v>
                </c:pt>
                <c:pt idx="227">
                  <c:v>-120.85059425767039</c:v>
                </c:pt>
                <c:pt idx="228">
                  <c:v>-120.53121007295321</c:v>
                </c:pt>
                <c:pt idx="229">
                  <c:v>-120.20676688132006</c:v>
                </c:pt>
                <c:pt idx="230">
                  <c:v>-119.87736351131008</c:v>
                </c:pt>
                <c:pt idx="231">
                  <c:v>-119.54310030238074</c:v>
                </c:pt>
                <c:pt idx="232">
                  <c:v>-119.2040790743436</c:v>
                </c:pt>
                <c:pt idx="233">
                  <c:v>-118.86040309634888</c:v>
                </c:pt>
                <c:pt idx="234">
                  <c:v>-118.51217705542874</c:v>
                </c:pt>
                <c:pt idx="235">
                  <c:v>-118.15950702460857</c:v>
                </c:pt>
                <c:pt idx="236">
                  <c:v>-117.80250043059617</c:v>
                </c:pt>
                <c:pt idx="237">
                  <c:v>-117.44126602105845</c:v>
                </c:pt>
                <c:pt idx="238">
                  <c:v>-117.07591383149595</c:v>
                </c:pt>
                <c:pt idx="239">
                  <c:v>-116.70655515172484</c:v>
                </c:pt>
                <c:pt idx="240">
                  <c:v>-116.33330249197704</c:v>
                </c:pt>
                <c:pt idx="241">
                  <c:v>-115.95626954862846</c:v>
                </c:pt>
                <c:pt idx="242">
                  <c:v>-115.57557116956608</c:v>
                </c:pt>
                <c:pt idx="243">
                  <c:v>-115.19132331920405</c:v>
                </c:pt>
                <c:pt idx="244">
                  <c:v>-114.80364304315989</c:v>
                </c:pt>
                <c:pt idx="245">
                  <c:v>-114.41264843260123</c:v>
                </c:pt>
                <c:pt idx="246">
                  <c:v>-114.01845858827407</c:v>
                </c:pt>
                <c:pt idx="247">
                  <c:v>-113.62119358422365</c:v>
                </c:pt>
                <c:pt idx="248">
                  <c:v>-113.22097443121855</c:v>
                </c:pt>
                <c:pt idx="249">
                  <c:v>-112.81792303988981</c:v>
                </c:pt>
                <c:pt idx="250">
                  <c:v>-112.41216218359565</c:v>
                </c:pt>
                <c:pt idx="251">
                  <c:v>-112.00381546102359</c:v>
                </c:pt>
                <c:pt idx="252">
                  <c:v>-111.59300725854109</c:v>
                </c:pt>
                <c:pt idx="253">
                  <c:v>-111.17986271230623</c:v>
                </c:pt>
                <c:pt idx="254">
                  <c:v>-110.76450767014995</c:v>
                </c:pt>
                <c:pt idx="255">
                  <c:v>-110.34706865324181</c:v>
                </c:pt>
                <c:pt idx="256">
                  <c:v>-109.92767281755013</c:v>
                </c:pt>
                <c:pt idx="257">
                  <c:v>-109.50644791510925</c:v>
                </c:pt>
                <c:pt idx="258">
                  <c:v>-109.08352225510495</c:v>
                </c:pt>
                <c:pt idx="259">
                  <c:v>-108.65902466479025</c:v>
                </c:pt>
                <c:pt idx="260">
                  <c:v>-108.23308445024333</c:v>
                </c:pt>
                <c:pt idx="261">
                  <c:v>-107.80583135697975</c:v>
                </c:pt>
                <c:pt idx="262">
                  <c:v>-107.37739553043058</c:v>
                </c:pt>
                <c:pt idx="263">
                  <c:v>-106.94790747629898</c:v>
                </c:pt>
                <c:pt idx="264">
                  <c:v>-106.51749802080677</c:v>
                </c:pt>
                <c:pt idx="265">
                  <c:v>-106.08629827084354</c:v>
                </c:pt>
                <c:pt idx="266">
                  <c:v>-105.65443957403028</c:v>
                </c:pt>
                <c:pt idx="267">
                  <c:v>-105.22205347870954</c:v>
                </c:pt>
                <c:pt idx="268">
                  <c:v>-104.78927169387455</c:v>
                </c:pt>
                <c:pt idx="269">
                  <c:v>-104.35622604904944</c:v>
                </c:pt>
                <c:pt idx="270">
                  <c:v>-103.92304845413264</c:v>
                </c:pt>
                <c:pt idx="271">
                  <c:v>-103.48987085921586</c:v>
                </c:pt>
                <c:pt idx="272">
                  <c:v>-103.05682521439073</c:v>
                </c:pt>
                <c:pt idx="273">
                  <c:v>-102.62404342955575</c:v>
                </c:pt>
                <c:pt idx="274">
                  <c:v>-102.191657334235</c:v>
                </c:pt>
                <c:pt idx="275">
                  <c:v>-101.75979863742174</c:v>
                </c:pt>
                <c:pt idx="276">
                  <c:v>-101.32859888745853</c:v>
                </c:pt>
                <c:pt idx="277">
                  <c:v>-100.89818943196629</c:v>
                </c:pt>
                <c:pt idx="278">
                  <c:v>-100.46870137783469</c:v>
                </c:pt>
                <c:pt idx="279">
                  <c:v>-100.04026555128554</c:v>
                </c:pt>
                <c:pt idx="280">
                  <c:v>-99.61301245802197</c:v>
                </c:pt>
                <c:pt idx="281">
                  <c:v>-99.187072243475058</c:v>
                </c:pt>
                <c:pt idx="282">
                  <c:v>-98.762574653160357</c:v>
                </c:pt>
                <c:pt idx="283">
                  <c:v>-98.339648993156032</c:v>
                </c:pt>
                <c:pt idx="284">
                  <c:v>-97.918424090715163</c:v>
                </c:pt>
                <c:pt idx="285">
                  <c:v>-97.499028255023461</c:v>
                </c:pt>
                <c:pt idx="286">
                  <c:v>-97.081589238115313</c:v>
                </c:pt>
                <c:pt idx="287">
                  <c:v>-96.666234195959063</c:v>
                </c:pt>
                <c:pt idx="288">
                  <c:v>-96.253089649724188</c:v>
                </c:pt>
                <c:pt idx="289">
                  <c:v>-95.842281447241703</c:v>
                </c:pt>
                <c:pt idx="290">
                  <c:v>-95.433934724669669</c:v>
                </c:pt>
                <c:pt idx="291">
                  <c:v>-95.028173868375504</c:v>
                </c:pt>
                <c:pt idx="292">
                  <c:v>-94.625122477046745</c:v>
                </c:pt>
                <c:pt idx="293">
                  <c:v>-94.224903324041634</c:v>
                </c:pt>
                <c:pt idx="294">
                  <c:v>-93.827638319991195</c:v>
                </c:pt>
                <c:pt idx="295">
                  <c:v>-93.433448475664051</c:v>
                </c:pt>
                <c:pt idx="296">
                  <c:v>-93.042453865105401</c:v>
                </c:pt>
                <c:pt idx="297">
                  <c:v>-92.65477358906125</c:v>
                </c:pt>
                <c:pt idx="298">
                  <c:v>-92.27052573869922</c:v>
                </c:pt>
                <c:pt idx="299">
                  <c:v>-91.88982735963684</c:v>
                </c:pt>
                <c:pt idx="300">
                  <c:v>-91.512794416288244</c:v>
                </c:pt>
                <c:pt idx="301">
                  <c:v>-91.139541756540439</c:v>
                </c:pt>
                <c:pt idx="302">
                  <c:v>-90.770183076769328</c:v>
                </c:pt>
                <c:pt idx="303">
                  <c:v>-90.404830887206828</c:v>
                </c:pt>
                <c:pt idx="304">
                  <c:v>-90.043596477669126</c:v>
                </c:pt>
                <c:pt idx="305">
                  <c:v>-89.686589883656723</c:v>
                </c:pt>
                <c:pt idx="306">
                  <c:v>-89.333919852836559</c:v>
                </c:pt>
                <c:pt idx="307">
                  <c:v>-88.985693811916406</c:v>
                </c:pt>
                <c:pt idx="308">
                  <c:v>-88.64201783392167</c:v>
                </c:pt>
                <c:pt idx="309">
                  <c:v>-88.30299660588453</c:v>
                </c:pt>
                <c:pt idx="310">
                  <c:v>-87.968733396955216</c:v>
                </c:pt>
                <c:pt idx="311">
                  <c:v>-87.639330026945231</c:v>
                </c:pt>
                <c:pt idx="312">
                  <c:v>-87.31488683531208</c:v>
                </c:pt>
                <c:pt idx="313">
                  <c:v>-86.995502650594915</c:v>
                </c:pt>
                <c:pt idx="314">
                  <c:v>-86.681274760310316</c:v>
                </c:pt>
                <c:pt idx="315">
                  <c:v>-86.372298881317647</c:v>
                </c:pt>
                <c:pt idx="316">
                  <c:v>-86.068669130662812</c:v>
                </c:pt>
                <c:pt idx="317">
                  <c:v>-85.770477996909136</c:v>
                </c:pt>
                <c:pt idx="318">
                  <c:v>-85.477816311964659</c:v>
                </c:pt>
                <c:pt idx="319">
                  <c:v>-85.190773223413643</c:v>
                </c:pt>
                <c:pt idx="320">
                  <c:v>-84.909436167361548</c:v>
                </c:pt>
                <c:pt idx="321">
                  <c:v>-84.633890841800991</c:v>
                </c:pt>
                <c:pt idx="322">
                  <c:v>-84.364221180507414</c:v>
                </c:pt>
                <c:pt idx="323">
                  <c:v>-84.100509327471997</c:v>
                </c:pt>
                <c:pt idx="324">
                  <c:v>-83.842835611879806</c:v>
                </c:pt>
                <c:pt idx="325">
                  <c:v>-83.591278523640767</c:v>
                </c:pt>
                <c:pt idx="326">
                  <c:v>-83.345914689480821</c:v>
                </c:pt>
                <c:pt idx="327">
                  <c:v>-83.106818849600756</c:v>
                </c:pt>
                <c:pt idx="328">
                  <c:v>-82.874063834909592</c:v>
                </c:pt>
                <c:pt idx="329">
                  <c:v>-82.64772054483953</c:v>
                </c:pt>
                <c:pt idx="330">
                  <c:v>-82.42785792574935</c:v>
                </c:pt>
                <c:pt idx="331">
                  <c:v>-82.214542949922716</c:v>
                </c:pt>
                <c:pt idx="332">
                  <c:v>-82.007840595167693</c:v>
                </c:pt>
                <c:pt idx="333">
                  <c:v>-81.807813825023871</c:v>
                </c:pt>
                <c:pt idx="334">
                  <c:v>-81.61452356958317</c:v>
                </c:pt>
                <c:pt idx="335">
                  <c:v>-81.428028706929865</c:v>
                </c:pt>
                <c:pt idx="336">
                  <c:v>-81.248386045205677</c:v>
                </c:pt>
                <c:pt idx="337">
                  <c:v>-81.075650305305643</c:v>
                </c:pt>
                <c:pt idx="338">
                  <c:v>-80.90987410420945</c:v>
                </c:pt>
                <c:pt idx="339">
                  <c:v>-80.751107938953879</c:v>
                </c:pt>
                <c:pt idx="340">
                  <c:v>-80.599400171250849</c:v>
                </c:pt>
                <c:pt idx="341">
                  <c:v>-80.45479701275606</c:v>
                </c:pt>
                <c:pt idx="342">
                  <c:v>-80.317342510992347</c:v>
                </c:pt>
                <c:pt idx="343">
                  <c:v>-80.187078535932528</c:v>
                </c:pt>
                <c:pt idx="344">
                  <c:v>-80.064044767245321</c:v>
                </c:pt>
                <c:pt idx="345">
                  <c:v>-79.948278682208468</c:v>
                </c:pt>
                <c:pt idx="346">
                  <c:v>-79.839815544292975</c:v>
                </c:pt>
                <c:pt idx="347">
                  <c:v>-79.738688392421324</c:v>
                </c:pt>
                <c:pt idx="348">
                  <c:v>-79.644928030903628</c:v>
                </c:pt>
                <c:pt idx="349">
                  <c:v>-79.558563020054265</c:v>
                </c:pt>
                <c:pt idx="350">
                  <c:v>-79.479619667492216</c:v>
                </c:pt>
                <c:pt idx="351">
                  <c:v>-79.408122020127394</c:v>
                </c:pt>
                <c:pt idx="352">
                  <c:v>-79.344091856835774</c:v>
                </c:pt>
                <c:pt idx="353">
                  <c:v>-79.287548681825399</c:v>
                </c:pt>
                <c:pt idx="354">
                  <c:v>-79.238509718695113</c:v>
                </c:pt>
                <c:pt idx="355">
                  <c:v>-79.196989905188133</c:v>
                </c:pt>
                <c:pt idx="356">
                  <c:v>-79.163001888641872</c:v>
                </c:pt>
                <c:pt idx="357">
                  <c:v>-79.136556022135423</c:v>
                </c:pt>
                <c:pt idx="358">
                  <c:v>-79.117660361335894</c:v>
                </c:pt>
                <c:pt idx="359">
                  <c:v>-79.106320662044624</c:v>
                </c:pt>
                <c:pt idx="360">
                  <c:v>-79.102540378443877</c:v>
                </c:pt>
              </c:numCache>
            </c:numRef>
          </c:xVal>
          <c:yVal>
            <c:numRef>
              <c:f>'θ ϵ (90,180)'!$Y$17:$Y$377</c:f>
              <c:numCache>
                <c:formatCode>General</c:formatCode>
                <c:ptCount val="361"/>
                <c:pt idx="0">
                  <c:v>60</c:v>
                </c:pt>
                <c:pt idx="1">
                  <c:v>60.433177594916799</c:v>
                </c:pt>
                <c:pt idx="2">
                  <c:v>60.866223239741899</c:v>
                </c:pt>
                <c:pt idx="3">
                  <c:v>61.299005024576878</c:v>
                </c:pt>
                <c:pt idx="4">
                  <c:v>61.731391119897637</c:v>
                </c:pt>
                <c:pt idx="5">
                  <c:v>62.163249816710902</c:v>
                </c:pt>
                <c:pt idx="6">
                  <c:v>62.594449566674129</c:v>
                </c:pt>
                <c:pt idx="7">
                  <c:v>63.024859022166353</c:v>
                </c:pt>
                <c:pt idx="8">
                  <c:v>63.45434707629795</c:v>
                </c:pt>
                <c:pt idx="9">
                  <c:v>63.882782902847104</c:v>
                </c:pt>
                <c:pt idx="10">
                  <c:v>64.310035996110685</c:v>
                </c:pt>
                <c:pt idx="11">
                  <c:v>64.735976210657597</c:v>
                </c:pt>
                <c:pt idx="12">
                  <c:v>65.160473800972298</c:v>
                </c:pt>
                <c:pt idx="13">
                  <c:v>65.583399460976608</c:v>
                </c:pt>
                <c:pt idx="14">
                  <c:v>66.004624363417491</c:v>
                </c:pt>
                <c:pt idx="15">
                  <c:v>66.424020199109179</c:v>
                </c:pt>
                <c:pt idx="16">
                  <c:v>66.841459216017327</c:v>
                </c:pt>
                <c:pt idx="17">
                  <c:v>67.256814258173577</c:v>
                </c:pt>
                <c:pt idx="18">
                  <c:v>67.669958804408452</c:v>
                </c:pt>
                <c:pt idx="19">
                  <c:v>68.080767006890952</c:v>
                </c:pt>
                <c:pt idx="20">
                  <c:v>68.489113729462986</c:v>
                </c:pt>
                <c:pt idx="21">
                  <c:v>68.894874585757151</c:v>
                </c:pt>
                <c:pt idx="22">
                  <c:v>69.29792597708591</c:v>
                </c:pt>
                <c:pt idx="23">
                  <c:v>69.698145130091007</c:v>
                </c:pt>
                <c:pt idx="24">
                  <c:v>70.095410134141446</c:v>
                </c:pt>
                <c:pt idx="25">
                  <c:v>70.489599978468576</c:v>
                </c:pt>
                <c:pt idx="26">
                  <c:v>70.88059458902724</c:v>
                </c:pt>
                <c:pt idx="27">
                  <c:v>71.268274865071405</c:v>
                </c:pt>
                <c:pt idx="28">
                  <c:v>71.652522715433435</c:v>
                </c:pt>
                <c:pt idx="29">
                  <c:v>72.033221094495815</c:v>
                </c:pt>
                <c:pt idx="30">
                  <c:v>72.410254037844382</c:v>
                </c:pt>
                <c:pt idx="31">
                  <c:v>72.783506697592202</c:v>
                </c:pt>
                <c:pt idx="32">
                  <c:v>73.152865377363312</c:v>
                </c:pt>
                <c:pt idx="33">
                  <c:v>73.518217566925813</c:v>
                </c:pt>
                <c:pt idx="34">
                  <c:v>73.879451976463528</c:v>
                </c:pt>
                <c:pt idx="35">
                  <c:v>74.236458570475918</c:v>
                </c:pt>
                <c:pt idx="36">
                  <c:v>74.589128601296096</c:v>
                </c:pt>
                <c:pt idx="37">
                  <c:v>74.937354642216235</c:v>
                </c:pt>
                <c:pt idx="38">
                  <c:v>75.281030620210956</c:v>
                </c:pt>
                <c:pt idx="39">
                  <c:v>75.62005184824811</c:v>
                </c:pt>
                <c:pt idx="40">
                  <c:v>75.954315057177425</c:v>
                </c:pt>
                <c:pt idx="41">
                  <c:v>76.283718427187409</c:v>
                </c:pt>
                <c:pt idx="42">
                  <c:v>76.60816161882056</c:v>
                </c:pt>
                <c:pt idx="43">
                  <c:v>76.92754580353774</c:v>
                </c:pt>
                <c:pt idx="44">
                  <c:v>77.241773693822338</c:v>
                </c:pt>
                <c:pt idx="45">
                  <c:v>77.550749572814993</c:v>
                </c:pt>
                <c:pt idx="46">
                  <c:v>77.854379323469828</c:v>
                </c:pt>
                <c:pt idx="47">
                  <c:v>78.152570457223504</c:v>
                </c:pt>
                <c:pt idx="48">
                  <c:v>78.445232142167981</c:v>
                </c:pt>
                <c:pt idx="49">
                  <c:v>78.732275230718997</c:v>
                </c:pt>
                <c:pt idx="50">
                  <c:v>79.013612286771092</c:v>
                </c:pt>
                <c:pt idx="51">
                  <c:v>79.28915761233165</c:v>
                </c:pt>
                <c:pt idx="52">
                  <c:v>79.558827273625241</c:v>
                </c:pt>
                <c:pt idx="53">
                  <c:v>79.822539126660644</c:v>
                </c:pt>
                <c:pt idx="54">
                  <c:v>80.080212842252848</c:v>
                </c:pt>
                <c:pt idx="55">
                  <c:v>80.331769930491888</c:v>
                </c:pt>
                <c:pt idx="56">
                  <c:v>80.577133764651833</c:v>
                </c:pt>
                <c:pt idx="57">
                  <c:v>80.816229604531884</c:v>
                </c:pt>
                <c:pt idx="58">
                  <c:v>81.048984619223063</c:v>
                </c:pt>
                <c:pt idx="59">
                  <c:v>81.275327909293125</c:v>
                </c:pt>
                <c:pt idx="60">
                  <c:v>81.49519052838329</c:v>
                </c:pt>
                <c:pt idx="61">
                  <c:v>81.708505504209924</c:v>
                </c:pt>
                <c:pt idx="62">
                  <c:v>81.915207858964948</c:v>
                </c:pt>
                <c:pt idx="63">
                  <c:v>82.11523462910877</c:v>
                </c:pt>
                <c:pt idx="64">
                  <c:v>82.308524884549456</c:v>
                </c:pt>
                <c:pt idx="65">
                  <c:v>82.49501974720279</c:v>
                </c:pt>
                <c:pt idx="66">
                  <c:v>82.674662408926963</c:v>
                </c:pt>
                <c:pt idx="67">
                  <c:v>82.847398148826997</c:v>
                </c:pt>
                <c:pt idx="68">
                  <c:v>83.01317434992319</c:v>
                </c:pt>
                <c:pt idx="69">
                  <c:v>83.171940515178761</c:v>
                </c:pt>
                <c:pt idx="70">
                  <c:v>83.323648282881777</c:v>
                </c:pt>
                <c:pt idx="71">
                  <c:v>83.46825144137658</c:v>
                </c:pt>
                <c:pt idx="72">
                  <c:v>83.605705943140293</c:v>
                </c:pt>
                <c:pt idx="73">
                  <c:v>83.735969918200098</c:v>
                </c:pt>
                <c:pt idx="74">
                  <c:v>83.85900368688732</c:v>
                </c:pt>
                <c:pt idx="75">
                  <c:v>83.974769771924173</c:v>
                </c:pt>
                <c:pt idx="76">
                  <c:v>84.083232909839666</c:v>
                </c:pt>
                <c:pt idx="77">
                  <c:v>84.184360061711317</c:v>
                </c:pt>
                <c:pt idx="78">
                  <c:v>84.278120423229012</c:v>
                </c:pt>
                <c:pt idx="79">
                  <c:v>84.364485434078375</c:v>
                </c:pt>
                <c:pt idx="80">
                  <c:v>84.443428786640425</c:v>
                </c:pt>
                <c:pt idx="81">
                  <c:v>84.514926434005261</c:v>
                </c:pt>
                <c:pt idx="82">
                  <c:v>84.578956597296866</c:v>
                </c:pt>
                <c:pt idx="83">
                  <c:v>84.635499772307242</c:v>
                </c:pt>
                <c:pt idx="84">
                  <c:v>84.684538735437528</c:v>
                </c:pt>
                <c:pt idx="85">
                  <c:v>84.726058548944508</c:v>
                </c:pt>
                <c:pt idx="86">
                  <c:v>84.760046565490768</c:v>
                </c:pt>
                <c:pt idx="87">
                  <c:v>84.786492431997218</c:v>
                </c:pt>
                <c:pt idx="88">
                  <c:v>84.805388092796747</c:v>
                </c:pt>
                <c:pt idx="89">
                  <c:v>84.816727792088017</c:v>
                </c:pt>
                <c:pt idx="90">
                  <c:v>84.820508075688764</c:v>
                </c:pt>
                <c:pt idx="91">
                  <c:v>84.816727792088017</c:v>
                </c:pt>
                <c:pt idx="92">
                  <c:v>84.805388092796747</c:v>
                </c:pt>
                <c:pt idx="93">
                  <c:v>84.786492431997218</c:v>
                </c:pt>
                <c:pt idx="94">
                  <c:v>84.760046565490768</c:v>
                </c:pt>
                <c:pt idx="95">
                  <c:v>84.726058548944508</c:v>
                </c:pt>
                <c:pt idx="96">
                  <c:v>84.684538735437528</c:v>
                </c:pt>
                <c:pt idx="97">
                  <c:v>84.635499772307242</c:v>
                </c:pt>
                <c:pt idx="98">
                  <c:v>84.578956597296866</c:v>
                </c:pt>
                <c:pt idx="99">
                  <c:v>84.514926434005247</c:v>
                </c:pt>
                <c:pt idx="100">
                  <c:v>84.443428786640425</c:v>
                </c:pt>
                <c:pt idx="101">
                  <c:v>84.364485434078375</c:v>
                </c:pt>
                <c:pt idx="102">
                  <c:v>84.278120423229012</c:v>
                </c:pt>
                <c:pt idx="103">
                  <c:v>84.184360061711317</c:v>
                </c:pt>
                <c:pt idx="104">
                  <c:v>84.083232909839666</c:v>
                </c:pt>
                <c:pt idx="105">
                  <c:v>83.974769771924173</c:v>
                </c:pt>
                <c:pt idx="106">
                  <c:v>83.85900368688732</c:v>
                </c:pt>
                <c:pt idx="107">
                  <c:v>83.735969918200098</c:v>
                </c:pt>
                <c:pt idx="108">
                  <c:v>83.605705943140293</c:v>
                </c:pt>
                <c:pt idx="109">
                  <c:v>83.468251441376594</c:v>
                </c:pt>
                <c:pt idx="110">
                  <c:v>83.323648282881791</c:v>
                </c:pt>
                <c:pt idx="111">
                  <c:v>83.171940515178761</c:v>
                </c:pt>
                <c:pt idx="112">
                  <c:v>83.01317434992319</c:v>
                </c:pt>
                <c:pt idx="113">
                  <c:v>82.847398148827011</c:v>
                </c:pt>
                <c:pt idx="114">
                  <c:v>82.674662408926963</c:v>
                </c:pt>
                <c:pt idx="115">
                  <c:v>82.49501974720279</c:v>
                </c:pt>
                <c:pt idx="116">
                  <c:v>82.308524884549456</c:v>
                </c:pt>
                <c:pt idx="117">
                  <c:v>82.11523462910877</c:v>
                </c:pt>
                <c:pt idx="118">
                  <c:v>81.915207858964962</c:v>
                </c:pt>
                <c:pt idx="119">
                  <c:v>81.708505504209924</c:v>
                </c:pt>
                <c:pt idx="120">
                  <c:v>81.49519052838329</c:v>
                </c:pt>
                <c:pt idx="121">
                  <c:v>81.275327909293125</c:v>
                </c:pt>
                <c:pt idx="122">
                  <c:v>81.048984619223063</c:v>
                </c:pt>
                <c:pt idx="123">
                  <c:v>80.816229604531884</c:v>
                </c:pt>
                <c:pt idx="124">
                  <c:v>80.577133764651833</c:v>
                </c:pt>
                <c:pt idx="125">
                  <c:v>80.331769930491888</c:v>
                </c:pt>
                <c:pt idx="126">
                  <c:v>80.080212842252848</c:v>
                </c:pt>
                <c:pt idx="127">
                  <c:v>79.822539126660644</c:v>
                </c:pt>
                <c:pt idx="128">
                  <c:v>79.558827273625241</c:v>
                </c:pt>
                <c:pt idx="129">
                  <c:v>79.289157612331664</c:v>
                </c:pt>
                <c:pt idx="130">
                  <c:v>79.013612286771092</c:v>
                </c:pt>
                <c:pt idx="131">
                  <c:v>78.732275230718983</c:v>
                </c:pt>
                <c:pt idx="132">
                  <c:v>78.445232142167981</c:v>
                </c:pt>
                <c:pt idx="133">
                  <c:v>78.152570457223504</c:v>
                </c:pt>
                <c:pt idx="134">
                  <c:v>77.854379323469843</c:v>
                </c:pt>
                <c:pt idx="135">
                  <c:v>77.550749572814993</c:v>
                </c:pt>
                <c:pt idx="136">
                  <c:v>77.241773693822338</c:v>
                </c:pt>
                <c:pt idx="137">
                  <c:v>76.92754580353774</c:v>
                </c:pt>
                <c:pt idx="138">
                  <c:v>76.60816161882056</c:v>
                </c:pt>
                <c:pt idx="139">
                  <c:v>76.283718427187424</c:v>
                </c:pt>
                <c:pt idx="140">
                  <c:v>75.954315057177439</c:v>
                </c:pt>
                <c:pt idx="141">
                  <c:v>75.62005184824811</c:v>
                </c:pt>
                <c:pt idx="142">
                  <c:v>75.28103062021097</c:v>
                </c:pt>
                <c:pt idx="143">
                  <c:v>74.937354642216235</c:v>
                </c:pt>
                <c:pt idx="144">
                  <c:v>74.589128601296096</c:v>
                </c:pt>
                <c:pt idx="145">
                  <c:v>74.236458570475932</c:v>
                </c:pt>
                <c:pt idx="146">
                  <c:v>73.879451976463528</c:v>
                </c:pt>
                <c:pt idx="147">
                  <c:v>73.518217566925813</c:v>
                </c:pt>
                <c:pt idx="148">
                  <c:v>73.152865377363312</c:v>
                </c:pt>
                <c:pt idx="149">
                  <c:v>72.783506697592202</c:v>
                </c:pt>
                <c:pt idx="150">
                  <c:v>72.410254037844382</c:v>
                </c:pt>
                <c:pt idx="151">
                  <c:v>72.033221094495815</c:v>
                </c:pt>
                <c:pt idx="152">
                  <c:v>71.652522715433435</c:v>
                </c:pt>
                <c:pt idx="153">
                  <c:v>71.268274865071405</c:v>
                </c:pt>
                <c:pt idx="154">
                  <c:v>70.88059458902724</c:v>
                </c:pt>
                <c:pt idx="155">
                  <c:v>70.48959997846859</c:v>
                </c:pt>
                <c:pt idx="156">
                  <c:v>70.095410134141446</c:v>
                </c:pt>
                <c:pt idx="157">
                  <c:v>69.698145130091021</c:v>
                </c:pt>
                <c:pt idx="158">
                  <c:v>69.29792597708591</c:v>
                </c:pt>
                <c:pt idx="159">
                  <c:v>68.894874585757151</c:v>
                </c:pt>
                <c:pt idx="160">
                  <c:v>68.489113729463</c:v>
                </c:pt>
                <c:pt idx="161">
                  <c:v>68.080767006890952</c:v>
                </c:pt>
                <c:pt idx="162">
                  <c:v>67.669958804408452</c:v>
                </c:pt>
                <c:pt idx="163">
                  <c:v>67.256814258173591</c:v>
                </c:pt>
                <c:pt idx="164">
                  <c:v>66.841459216017341</c:v>
                </c:pt>
                <c:pt idx="165">
                  <c:v>66.424020199109179</c:v>
                </c:pt>
                <c:pt idx="166">
                  <c:v>66.004624363417491</c:v>
                </c:pt>
                <c:pt idx="167">
                  <c:v>65.583399460976594</c:v>
                </c:pt>
                <c:pt idx="168">
                  <c:v>65.160473800972298</c:v>
                </c:pt>
                <c:pt idx="169">
                  <c:v>64.735976210657597</c:v>
                </c:pt>
                <c:pt idx="170">
                  <c:v>64.310035996110685</c:v>
                </c:pt>
                <c:pt idx="171">
                  <c:v>63.882782902847104</c:v>
                </c:pt>
                <c:pt idx="172">
                  <c:v>63.454347076297964</c:v>
                </c:pt>
                <c:pt idx="173">
                  <c:v>63.024859022166353</c:v>
                </c:pt>
                <c:pt idx="174">
                  <c:v>62.594449566674136</c:v>
                </c:pt>
                <c:pt idx="175">
                  <c:v>62.163249816710916</c:v>
                </c:pt>
                <c:pt idx="176">
                  <c:v>61.731391119897637</c:v>
                </c:pt>
                <c:pt idx="177">
                  <c:v>61.299005024576878</c:v>
                </c:pt>
                <c:pt idx="178">
                  <c:v>60.866223239741892</c:v>
                </c:pt>
                <c:pt idx="179">
                  <c:v>60.433177594916799</c:v>
                </c:pt>
                <c:pt idx="180">
                  <c:v>60</c:v>
                </c:pt>
                <c:pt idx="181">
                  <c:v>59.566822405083208</c:v>
                </c:pt>
                <c:pt idx="182">
                  <c:v>59.133776760258101</c:v>
                </c:pt>
                <c:pt idx="183">
                  <c:v>58.700994975423129</c:v>
                </c:pt>
                <c:pt idx="184">
                  <c:v>58.268608880102377</c:v>
                </c:pt>
                <c:pt idx="185">
                  <c:v>57.836750183289105</c:v>
                </c:pt>
                <c:pt idx="186">
                  <c:v>57.405550433325878</c:v>
                </c:pt>
                <c:pt idx="187">
                  <c:v>56.97514097783364</c:v>
                </c:pt>
                <c:pt idx="188">
                  <c:v>56.545652923702043</c:v>
                </c:pt>
                <c:pt idx="189">
                  <c:v>56.117217097152903</c:v>
                </c:pt>
                <c:pt idx="190">
                  <c:v>55.689964003889315</c:v>
                </c:pt>
                <c:pt idx="191">
                  <c:v>55.26402378934241</c:v>
                </c:pt>
                <c:pt idx="192">
                  <c:v>54.839526199027702</c:v>
                </c:pt>
                <c:pt idx="193">
                  <c:v>54.416600539023392</c:v>
                </c:pt>
                <c:pt idx="194">
                  <c:v>53.995375636582516</c:v>
                </c:pt>
                <c:pt idx="195">
                  <c:v>53.575979800890835</c:v>
                </c:pt>
                <c:pt idx="196">
                  <c:v>53.15854078398268</c:v>
                </c:pt>
                <c:pt idx="197">
                  <c:v>52.74318574182643</c:v>
                </c:pt>
                <c:pt idx="198">
                  <c:v>52.330041195591541</c:v>
                </c:pt>
                <c:pt idx="199">
                  <c:v>51.919232993109048</c:v>
                </c:pt>
                <c:pt idx="200">
                  <c:v>51.510886270537014</c:v>
                </c:pt>
                <c:pt idx="201">
                  <c:v>51.105125414242842</c:v>
                </c:pt>
                <c:pt idx="202">
                  <c:v>50.702074022914097</c:v>
                </c:pt>
                <c:pt idx="203">
                  <c:v>50.301854869909</c:v>
                </c:pt>
                <c:pt idx="204">
                  <c:v>49.904589865858568</c:v>
                </c:pt>
                <c:pt idx="205">
                  <c:v>49.510400021531424</c:v>
                </c:pt>
                <c:pt idx="206">
                  <c:v>49.119405410972767</c:v>
                </c:pt>
                <c:pt idx="207">
                  <c:v>48.73172513492861</c:v>
                </c:pt>
                <c:pt idx="208">
                  <c:v>48.347477284566565</c:v>
                </c:pt>
                <c:pt idx="209">
                  <c:v>47.966778905504185</c:v>
                </c:pt>
                <c:pt idx="210">
                  <c:v>47.589745962155611</c:v>
                </c:pt>
                <c:pt idx="211">
                  <c:v>47.216493302407798</c:v>
                </c:pt>
                <c:pt idx="212">
                  <c:v>46.847134622636688</c:v>
                </c:pt>
                <c:pt idx="213">
                  <c:v>46.48178243307418</c:v>
                </c:pt>
                <c:pt idx="214">
                  <c:v>46.120548023536479</c:v>
                </c:pt>
                <c:pt idx="215">
                  <c:v>45.763541429524082</c:v>
                </c:pt>
                <c:pt idx="216">
                  <c:v>45.410871398703911</c:v>
                </c:pt>
                <c:pt idx="217">
                  <c:v>45.062645357783765</c:v>
                </c:pt>
                <c:pt idx="218">
                  <c:v>44.718969379789044</c:v>
                </c:pt>
                <c:pt idx="219">
                  <c:v>44.37994815175189</c:v>
                </c:pt>
                <c:pt idx="220">
                  <c:v>44.045684942822575</c:v>
                </c:pt>
                <c:pt idx="221">
                  <c:v>43.716281572812576</c:v>
                </c:pt>
                <c:pt idx="222">
                  <c:v>43.39183838117944</c:v>
                </c:pt>
                <c:pt idx="223">
                  <c:v>43.07245419646226</c:v>
                </c:pt>
                <c:pt idx="224">
                  <c:v>42.758226306177654</c:v>
                </c:pt>
                <c:pt idx="225">
                  <c:v>42.449250427185007</c:v>
                </c:pt>
                <c:pt idx="226">
                  <c:v>42.145620676530172</c:v>
                </c:pt>
                <c:pt idx="227">
                  <c:v>41.84742954277651</c:v>
                </c:pt>
                <c:pt idx="228">
                  <c:v>41.554767857832019</c:v>
                </c:pt>
                <c:pt idx="229">
                  <c:v>41.267724769281017</c:v>
                </c:pt>
                <c:pt idx="230">
                  <c:v>40.986387713228901</c:v>
                </c:pt>
                <c:pt idx="231">
                  <c:v>40.710842387668336</c:v>
                </c:pt>
                <c:pt idx="232">
                  <c:v>40.441172726374759</c:v>
                </c:pt>
                <c:pt idx="233">
                  <c:v>40.177460873339349</c:v>
                </c:pt>
                <c:pt idx="234">
                  <c:v>39.919787157747166</c:v>
                </c:pt>
                <c:pt idx="235">
                  <c:v>39.66823006950812</c:v>
                </c:pt>
                <c:pt idx="236">
                  <c:v>39.422866235348181</c:v>
                </c:pt>
                <c:pt idx="237">
                  <c:v>39.183770395468116</c:v>
                </c:pt>
                <c:pt idx="238">
                  <c:v>38.951015380776937</c:v>
                </c:pt>
                <c:pt idx="239">
                  <c:v>38.724672090706882</c:v>
                </c:pt>
                <c:pt idx="240">
                  <c:v>38.504809471616717</c:v>
                </c:pt>
                <c:pt idx="241">
                  <c:v>38.291494495790076</c:v>
                </c:pt>
                <c:pt idx="242">
                  <c:v>38.084792141035038</c:v>
                </c:pt>
                <c:pt idx="243">
                  <c:v>37.88476537089123</c:v>
                </c:pt>
                <c:pt idx="244">
                  <c:v>37.691475115450544</c:v>
                </c:pt>
                <c:pt idx="245">
                  <c:v>37.504980252797218</c:v>
                </c:pt>
                <c:pt idx="246">
                  <c:v>37.32533759107303</c:v>
                </c:pt>
                <c:pt idx="247">
                  <c:v>37.152601851173003</c:v>
                </c:pt>
                <c:pt idx="248">
                  <c:v>36.98682565007681</c:v>
                </c:pt>
                <c:pt idx="249">
                  <c:v>36.828059484821239</c:v>
                </c:pt>
                <c:pt idx="250">
                  <c:v>36.676351717118223</c:v>
                </c:pt>
                <c:pt idx="251">
                  <c:v>36.531748558623413</c:v>
                </c:pt>
                <c:pt idx="252">
                  <c:v>36.394294056859714</c:v>
                </c:pt>
                <c:pt idx="253">
                  <c:v>36.264030081799902</c:v>
                </c:pt>
                <c:pt idx="254">
                  <c:v>36.140996313112666</c:v>
                </c:pt>
                <c:pt idx="255">
                  <c:v>36.025230228075827</c:v>
                </c:pt>
                <c:pt idx="256">
                  <c:v>35.916767090160327</c:v>
                </c:pt>
                <c:pt idx="257">
                  <c:v>35.815639938288683</c:v>
                </c:pt>
                <c:pt idx="258">
                  <c:v>35.721879576770988</c:v>
                </c:pt>
                <c:pt idx="259">
                  <c:v>35.635514565921639</c:v>
                </c:pt>
                <c:pt idx="260">
                  <c:v>35.556571213359575</c:v>
                </c:pt>
                <c:pt idx="261">
                  <c:v>35.485073565994746</c:v>
                </c:pt>
                <c:pt idx="262">
                  <c:v>35.421043402703134</c:v>
                </c:pt>
                <c:pt idx="263">
                  <c:v>35.364500227692758</c:v>
                </c:pt>
                <c:pt idx="264">
                  <c:v>35.315461264562472</c:v>
                </c:pt>
                <c:pt idx="265">
                  <c:v>35.273941451055492</c:v>
                </c:pt>
                <c:pt idx="266">
                  <c:v>35.239953434509232</c:v>
                </c:pt>
                <c:pt idx="267">
                  <c:v>35.213507568002782</c:v>
                </c:pt>
                <c:pt idx="268">
                  <c:v>35.194611907203253</c:v>
                </c:pt>
                <c:pt idx="269">
                  <c:v>35.183272207911983</c:v>
                </c:pt>
                <c:pt idx="270">
                  <c:v>35.179491924311229</c:v>
                </c:pt>
                <c:pt idx="271">
                  <c:v>35.183272207911983</c:v>
                </c:pt>
                <c:pt idx="272">
                  <c:v>35.194611907203253</c:v>
                </c:pt>
                <c:pt idx="273">
                  <c:v>35.213507568002782</c:v>
                </c:pt>
                <c:pt idx="274">
                  <c:v>35.239953434509232</c:v>
                </c:pt>
                <c:pt idx="275">
                  <c:v>35.273941451055492</c:v>
                </c:pt>
                <c:pt idx="276">
                  <c:v>35.315461264562472</c:v>
                </c:pt>
                <c:pt idx="277">
                  <c:v>35.364500227692758</c:v>
                </c:pt>
                <c:pt idx="278">
                  <c:v>35.421043402703134</c:v>
                </c:pt>
                <c:pt idx="279">
                  <c:v>35.485073565994739</c:v>
                </c:pt>
                <c:pt idx="280">
                  <c:v>35.556571213359575</c:v>
                </c:pt>
                <c:pt idx="281">
                  <c:v>35.635514565921632</c:v>
                </c:pt>
                <c:pt idx="282">
                  <c:v>35.721879576770974</c:v>
                </c:pt>
                <c:pt idx="283">
                  <c:v>35.815639938288676</c:v>
                </c:pt>
                <c:pt idx="284">
                  <c:v>35.91676709016032</c:v>
                </c:pt>
                <c:pt idx="285">
                  <c:v>36.025230228075834</c:v>
                </c:pt>
                <c:pt idx="286">
                  <c:v>36.140996313112673</c:v>
                </c:pt>
                <c:pt idx="287">
                  <c:v>36.264030081799902</c:v>
                </c:pt>
                <c:pt idx="288">
                  <c:v>36.394294056859707</c:v>
                </c:pt>
                <c:pt idx="289">
                  <c:v>36.531748558623406</c:v>
                </c:pt>
                <c:pt idx="290">
                  <c:v>36.676351717118209</c:v>
                </c:pt>
                <c:pt idx="291">
                  <c:v>36.828059484821225</c:v>
                </c:pt>
                <c:pt idx="292">
                  <c:v>36.98682565007681</c:v>
                </c:pt>
                <c:pt idx="293">
                  <c:v>37.152601851172989</c:v>
                </c:pt>
                <c:pt idx="294">
                  <c:v>37.325337591073037</c:v>
                </c:pt>
                <c:pt idx="295">
                  <c:v>37.50498025279721</c:v>
                </c:pt>
                <c:pt idx="296">
                  <c:v>37.691475115450537</c:v>
                </c:pt>
                <c:pt idx="297">
                  <c:v>37.88476537089123</c:v>
                </c:pt>
                <c:pt idx="298">
                  <c:v>38.084792141035038</c:v>
                </c:pt>
                <c:pt idx="299">
                  <c:v>38.291494495790076</c:v>
                </c:pt>
                <c:pt idx="300">
                  <c:v>38.50480947161671</c:v>
                </c:pt>
                <c:pt idx="301">
                  <c:v>38.724672090706875</c:v>
                </c:pt>
                <c:pt idx="302">
                  <c:v>38.951015380776937</c:v>
                </c:pt>
                <c:pt idx="303">
                  <c:v>39.183770395468109</c:v>
                </c:pt>
                <c:pt idx="304">
                  <c:v>39.422866235348167</c:v>
                </c:pt>
                <c:pt idx="305">
                  <c:v>39.668230069508112</c:v>
                </c:pt>
                <c:pt idx="306">
                  <c:v>39.919787157747152</c:v>
                </c:pt>
                <c:pt idx="307">
                  <c:v>40.177460873339342</c:v>
                </c:pt>
                <c:pt idx="308">
                  <c:v>40.441172726374766</c:v>
                </c:pt>
                <c:pt idx="309">
                  <c:v>40.710842387668343</c:v>
                </c:pt>
                <c:pt idx="310">
                  <c:v>40.986387713228893</c:v>
                </c:pt>
                <c:pt idx="311">
                  <c:v>41.267724769281003</c:v>
                </c:pt>
                <c:pt idx="312">
                  <c:v>41.554767857832005</c:v>
                </c:pt>
                <c:pt idx="313">
                  <c:v>41.847429542776489</c:v>
                </c:pt>
                <c:pt idx="314">
                  <c:v>42.145620676530143</c:v>
                </c:pt>
                <c:pt idx="315">
                  <c:v>42.449250427185</c:v>
                </c:pt>
                <c:pt idx="316">
                  <c:v>42.758226306177647</c:v>
                </c:pt>
                <c:pt idx="317">
                  <c:v>43.07245419646226</c:v>
                </c:pt>
                <c:pt idx="318">
                  <c:v>43.39183838117944</c:v>
                </c:pt>
                <c:pt idx="319">
                  <c:v>43.716281572812576</c:v>
                </c:pt>
                <c:pt idx="320">
                  <c:v>44.045684942822561</c:v>
                </c:pt>
                <c:pt idx="321">
                  <c:v>44.379948151751883</c:v>
                </c:pt>
                <c:pt idx="322">
                  <c:v>44.718969379789023</c:v>
                </c:pt>
                <c:pt idx="323">
                  <c:v>45.062645357783765</c:v>
                </c:pt>
                <c:pt idx="324">
                  <c:v>45.410871398703904</c:v>
                </c:pt>
                <c:pt idx="325">
                  <c:v>45.763541429524068</c:v>
                </c:pt>
                <c:pt idx="326">
                  <c:v>46.120548023536465</c:v>
                </c:pt>
                <c:pt idx="327">
                  <c:v>46.481782433074187</c:v>
                </c:pt>
                <c:pt idx="328">
                  <c:v>46.847134622636666</c:v>
                </c:pt>
                <c:pt idx="329">
                  <c:v>47.216493302407798</c:v>
                </c:pt>
                <c:pt idx="330">
                  <c:v>47.589745962155604</c:v>
                </c:pt>
                <c:pt idx="331">
                  <c:v>47.966778905504185</c:v>
                </c:pt>
                <c:pt idx="332">
                  <c:v>48.347477284566565</c:v>
                </c:pt>
                <c:pt idx="333">
                  <c:v>48.731725134928595</c:v>
                </c:pt>
                <c:pt idx="334">
                  <c:v>49.119405410972767</c:v>
                </c:pt>
                <c:pt idx="335">
                  <c:v>49.510400021531403</c:v>
                </c:pt>
                <c:pt idx="336">
                  <c:v>49.904589865858561</c:v>
                </c:pt>
                <c:pt idx="337">
                  <c:v>50.301854869908972</c:v>
                </c:pt>
                <c:pt idx="338">
                  <c:v>50.70207402291409</c:v>
                </c:pt>
                <c:pt idx="339">
                  <c:v>51.105125414242835</c:v>
                </c:pt>
                <c:pt idx="340">
                  <c:v>51.510886270537014</c:v>
                </c:pt>
                <c:pt idx="341">
                  <c:v>51.919232993109034</c:v>
                </c:pt>
                <c:pt idx="342">
                  <c:v>52.330041195591541</c:v>
                </c:pt>
                <c:pt idx="343">
                  <c:v>52.74318574182643</c:v>
                </c:pt>
                <c:pt idx="344">
                  <c:v>53.158540783982659</c:v>
                </c:pt>
                <c:pt idx="345">
                  <c:v>53.575979800890828</c:v>
                </c:pt>
                <c:pt idx="346">
                  <c:v>53.995375636582509</c:v>
                </c:pt>
                <c:pt idx="347">
                  <c:v>54.416600539023385</c:v>
                </c:pt>
                <c:pt idx="348">
                  <c:v>54.839526199027688</c:v>
                </c:pt>
                <c:pt idx="349">
                  <c:v>55.26402378934241</c:v>
                </c:pt>
                <c:pt idx="350">
                  <c:v>55.689964003889294</c:v>
                </c:pt>
                <c:pt idx="351">
                  <c:v>56.117217097152889</c:v>
                </c:pt>
                <c:pt idx="352">
                  <c:v>56.545652923702036</c:v>
                </c:pt>
                <c:pt idx="353">
                  <c:v>56.975140977833632</c:v>
                </c:pt>
                <c:pt idx="354">
                  <c:v>57.405550433325871</c:v>
                </c:pt>
                <c:pt idx="355">
                  <c:v>57.836750183289091</c:v>
                </c:pt>
                <c:pt idx="356">
                  <c:v>58.268608880102377</c:v>
                </c:pt>
                <c:pt idx="357">
                  <c:v>58.700994975423107</c:v>
                </c:pt>
                <c:pt idx="358">
                  <c:v>59.133776760258108</c:v>
                </c:pt>
                <c:pt idx="359">
                  <c:v>59.56682240508318</c:v>
                </c:pt>
                <c:pt idx="360">
                  <c:v>59.999999999999993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95-4D2C-BF42-4EBACC9AD94B}"/>
            </c:ext>
          </c:extLst>
        </c:ser>
        <c:ser>
          <c:idx val="6"/>
          <c:order val="6"/>
          <c:tx>
            <c:v>Ray</c:v>
          </c:tx>
          <c:marker>
            <c:symbol val="none"/>
          </c:marker>
          <c:trendline>
            <c:spPr>
              <a:ln w="22225">
                <a:solidFill>
                  <a:schemeClr val="accent1"/>
                </a:solidFill>
                <a:prstDash val="dash"/>
                <a:tailEnd type="none" w="lg" len="lg"/>
              </a:ln>
            </c:spPr>
            <c:trendlineType val="linear"/>
            <c:forward val="25"/>
            <c:dispRSqr val="0"/>
            <c:dispEq val="0"/>
          </c:trendline>
          <c:xVal>
            <c:numRef>
              <c:f>'θ ϵ (90,180)'!$Y$8:$Y$9</c:f>
              <c:numCache>
                <c:formatCode>General</c:formatCode>
                <c:ptCount val="2"/>
                <c:pt idx="0">
                  <c:v>-103.92304845413264</c:v>
                </c:pt>
                <c:pt idx="1">
                  <c:v>0</c:v>
                </c:pt>
              </c:numCache>
            </c:numRef>
          </c:xVal>
          <c:yVal>
            <c:numRef>
              <c:f>'θ ϵ (90,180)'!$W$8:$W$9</c:f>
              <c:numCache>
                <c:formatCode>General</c:formatCode>
                <c:ptCount val="2"/>
                <c:pt idx="0">
                  <c:v>60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95-4D2C-BF42-4EBACC9AD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3440"/>
        <c:axId val="41534016"/>
      </c:scatterChart>
      <c:valAx>
        <c:axId val="4153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534016"/>
        <c:crosses val="autoZero"/>
        <c:crossBetween val="midCat"/>
      </c:valAx>
      <c:valAx>
        <c:axId val="4153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334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Weather cell</c:v>
          </c:tx>
          <c:spPr>
            <a:ln w="25400"/>
          </c:spPr>
          <c:marker>
            <c:symbol val="dot"/>
            <c:size val="2"/>
            <c:spPr>
              <a:ln>
                <a:solidFill>
                  <a:schemeClr val="accent1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Sheet1!$AE$8:$AE$368</c:f>
              <c:numCache>
                <c:formatCode>General</c:formatCode>
                <c:ptCount val="361"/>
                <c:pt idx="0">
                  <c:v>80</c:v>
                </c:pt>
                <c:pt idx="1">
                  <c:v>79.987815612511298</c:v>
                </c:pt>
                <c:pt idx="2">
                  <c:v>79.951266161527656</c:v>
                </c:pt>
                <c:pt idx="3">
                  <c:v>79.890362780365905</c:v>
                </c:pt>
                <c:pt idx="4">
                  <c:v>79.805124020785939</c:v>
                </c:pt>
                <c:pt idx="5">
                  <c:v>79.69557584733964</c:v>
                </c:pt>
                <c:pt idx="6">
                  <c:v>79.561751629461867</c:v>
                </c:pt>
                <c:pt idx="7">
                  <c:v>79.40369213130576</c:v>
                </c:pt>
                <c:pt idx="8">
                  <c:v>79.221445499325625</c:v>
                </c:pt>
                <c:pt idx="9">
                  <c:v>79.015067247611029</c:v>
                </c:pt>
                <c:pt idx="10">
                  <c:v>78.784620240976636</c:v>
                </c:pt>
                <c:pt idx="11">
                  <c:v>78.530174675813115</c:v>
                </c:pt>
                <c:pt idx="12">
                  <c:v>78.251808058704455</c:v>
                </c:pt>
                <c:pt idx="13">
                  <c:v>77.949605182818814</c:v>
                </c:pt>
                <c:pt idx="14">
                  <c:v>77.623658102079716</c:v>
                </c:pt>
                <c:pt idx="15">
                  <c:v>77.274066103125463</c:v>
                </c:pt>
                <c:pt idx="16">
                  <c:v>76.900935675065512</c:v>
                </c:pt>
                <c:pt idx="17">
                  <c:v>76.50438047704283</c:v>
                </c:pt>
                <c:pt idx="18">
                  <c:v>76.084521303612277</c:v>
                </c:pt>
                <c:pt idx="19">
                  <c:v>75.641486047945349</c:v>
                </c:pt>
                <c:pt idx="20">
                  <c:v>75.175409662872681</c:v>
                </c:pt>
                <c:pt idx="21">
                  <c:v>74.686434119776138</c:v>
                </c:pt>
                <c:pt idx="22">
                  <c:v>74.174708365342994</c:v>
                </c:pt>
                <c:pt idx="23">
                  <c:v>73.640388276195225</c:v>
                </c:pt>
                <c:pt idx="24">
                  <c:v>73.083636611408068</c:v>
                </c:pt>
                <c:pt idx="25">
                  <c:v>72.50462296293199</c:v>
                </c:pt>
                <c:pt idx="26">
                  <c:v>71.903523703933359</c:v>
                </c:pt>
                <c:pt idx="27">
                  <c:v>71.28052193506943</c:v>
                </c:pt>
                <c:pt idx="28">
                  <c:v>70.635807428714159</c:v>
                </c:pt>
                <c:pt idx="29">
                  <c:v>69.969576571151663</c:v>
                </c:pt>
                <c:pt idx="30">
                  <c:v>69.282032302755098</c:v>
                </c:pt>
                <c:pt idx="31">
                  <c:v>68.57338405616899</c:v>
                </c:pt>
                <c:pt idx="32">
                  <c:v>67.843847692514075</c:v>
                </c:pt>
                <c:pt idx="33">
                  <c:v>67.093645435633931</c:v>
                </c:pt>
                <c:pt idx="34">
                  <c:v>66.323005804403323</c:v>
                </c:pt>
                <c:pt idx="35">
                  <c:v>65.532163543119339</c:v>
                </c:pt>
                <c:pt idx="36">
                  <c:v>64.721359549995796</c:v>
                </c:pt>
                <c:pt idx="37">
                  <c:v>63.890840803783426</c:v>
                </c:pt>
                <c:pt idx="38">
                  <c:v>63.040860288537758</c:v>
                </c:pt>
                <c:pt idx="39">
                  <c:v>62.171676916557672</c:v>
                </c:pt>
                <c:pt idx="40">
                  <c:v>61.283555449518239</c:v>
                </c:pt>
                <c:pt idx="41">
                  <c:v>60.37676641782177</c:v>
                </c:pt>
                <c:pt idx="42">
                  <c:v>59.451586038191536</c:v>
                </c:pt>
                <c:pt idx="43">
                  <c:v>58.508296129533647</c:v>
                </c:pt>
                <c:pt idx="44">
                  <c:v>57.547184027092094</c:v>
                </c:pt>
                <c:pt idx="45">
                  <c:v>56.568542494923804</c:v>
                </c:pt>
                <c:pt idx="46">
                  <c:v>55.572669636719787</c:v>
                </c:pt>
                <c:pt idx="47">
                  <c:v>54.55986880499988</c:v>
                </c:pt>
                <c:pt idx="48">
                  <c:v>53.530448508708659</c:v>
                </c:pt>
                <c:pt idx="49">
                  <c:v>52.484722319240582</c:v>
                </c:pt>
                <c:pt idx="50">
                  <c:v>51.423008774923147</c:v>
                </c:pt>
                <c:pt idx="51">
                  <c:v>50.345631283987004</c:v>
                </c:pt>
                <c:pt idx="52">
                  <c:v>49.252918026052662</c:v>
                </c:pt>
                <c:pt idx="53">
                  <c:v>48.145201852163872</c:v>
                </c:pt>
                <c:pt idx="54">
                  <c:v>47.022820183397855</c:v>
                </c:pt>
                <c:pt idx="55">
                  <c:v>45.886114908083691</c:v>
                </c:pt>
                <c:pt idx="56">
                  <c:v>44.73543227765974</c:v>
                </c:pt>
                <c:pt idx="57">
                  <c:v>43.571122801202179</c:v>
                </c:pt>
                <c:pt idx="58">
                  <c:v>42.393541138656389</c:v>
                </c:pt>
                <c:pt idx="59">
                  <c:v>41.203045992804348</c:v>
                </c:pt>
                <c:pt idx="60">
                  <c:v>40.000000000000007</c:v>
                </c:pt>
                <c:pt idx="61">
                  <c:v>38.784769619706971</c:v>
                </c:pt>
                <c:pt idx="62">
                  <c:v>37.557725022871267</c:v>
                </c:pt>
                <c:pt idx="63">
                  <c:v>36.319239979163747</c:v>
                </c:pt>
                <c:pt idx="64">
                  <c:v>35.069691743126199</c:v>
                </c:pt>
                <c:pt idx="65">
                  <c:v>33.809460939255956</c:v>
                </c:pt>
                <c:pt idx="66">
                  <c:v>32.538931446064019</c:v>
                </c:pt>
                <c:pt idx="67">
                  <c:v>31.258490279141917</c:v>
                </c:pt>
                <c:pt idx="68">
                  <c:v>29.968527473272957</c:v>
                </c:pt>
                <c:pt idx="69">
                  <c:v>28.669435963624032</c:v>
                </c:pt>
                <c:pt idx="70">
                  <c:v>27.361611466053507</c:v>
                </c:pt>
                <c:pt idx="71">
                  <c:v>26.04545235657254</c:v>
                </c:pt>
                <c:pt idx="72">
                  <c:v>24.721359549995796</c:v>
                </c:pt>
                <c:pt idx="73">
                  <c:v>23.389736377818942</c:v>
                </c:pt>
                <c:pt idx="74">
                  <c:v>22.050988465359932</c:v>
                </c:pt>
                <c:pt idx="75">
                  <c:v>20.705523608201659</c:v>
                </c:pt>
                <c:pt idx="76">
                  <c:v>19.353751647973432</c:v>
                </c:pt>
                <c:pt idx="77">
                  <c:v>17.996084347509193</c:v>
                </c:pt>
                <c:pt idx="78">
                  <c:v>16.632935265420755</c:v>
                </c:pt>
                <c:pt idx="79">
                  <c:v>15.264719630123594</c:v>
                </c:pt>
                <c:pt idx="80">
                  <c:v>13.891854213354433</c:v>
                </c:pt>
                <c:pt idx="81">
                  <c:v>12.514757203218474</c:v>
                </c:pt>
                <c:pt idx="82">
                  <c:v>11.133848076805254</c:v>
                </c:pt>
                <c:pt idx="83">
                  <c:v>9.7495474724117983</c:v>
                </c:pt>
                <c:pt idx="84">
                  <c:v>8.3622770614122768</c:v>
                </c:pt>
                <c:pt idx="85">
                  <c:v>6.972459419812651</c:v>
                </c:pt>
                <c:pt idx="86">
                  <c:v>5.5805178995300366</c:v>
                </c:pt>
                <c:pt idx="87">
                  <c:v>4.1868764994355177</c:v>
                </c:pt>
                <c:pt idx="88">
                  <c:v>2.7919597362000865</c:v>
                </c:pt>
                <c:pt idx="89">
                  <c:v>1.3961925149826702</c:v>
                </c:pt>
                <c:pt idx="90">
                  <c:v>4.90059381963448E-15</c:v>
                </c:pt>
                <c:pt idx="91">
                  <c:v>-1.3961925149826782</c:v>
                </c:pt>
                <c:pt idx="92">
                  <c:v>-2.7919597362000586</c:v>
                </c:pt>
                <c:pt idx="93">
                  <c:v>-4.1868764994354892</c:v>
                </c:pt>
                <c:pt idx="94">
                  <c:v>-5.580517899530026</c:v>
                </c:pt>
                <c:pt idx="95">
                  <c:v>-6.972459419812659</c:v>
                </c:pt>
                <c:pt idx="96">
                  <c:v>-8.3622770614122661</c:v>
                </c:pt>
                <c:pt idx="97">
                  <c:v>-9.7495474724117894</c:v>
                </c:pt>
                <c:pt idx="98">
                  <c:v>-11.133848076805229</c:v>
                </c:pt>
                <c:pt idx="99">
                  <c:v>-12.514757203218483</c:v>
                </c:pt>
                <c:pt idx="100">
                  <c:v>-13.891854213354424</c:v>
                </c:pt>
                <c:pt idx="101">
                  <c:v>-15.264719630123585</c:v>
                </c:pt>
                <c:pt idx="102">
                  <c:v>-16.632935265420731</c:v>
                </c:pt>
                <c:pt idx="103">
                  <c:v>-17.996084347509186</c:v>
                </c:pt>
                <c:pt idx="104">
                  <c:v>-19.353751647973422</c:v>
                </c:pt>
                <c:pt idx="105">
                  <c:v>-20.705523608201666</c:v>
                </c:pt>
                <c:pt idx="106">
                  <c:v>-22.050988465359925</c:v>
                </c:pt>
                <c:pt idx="107">
                  <c:v>-23.389736377818934</c:v>
                </c:pt>
                <c:pt idx="108">
                  <c:v>-24.721359549995789</c:v>
                </c:pt>
                <c:pt idx="109">
                  <c:v>-26.045452356572515</c:v>
                </c:pt>
                <c:pt idx="110">
                  <c:v>-27.361611466053496</c:v>
                </c:pt>
                <c:pt idx="111">
                  <c:v>-28.669435963624021</c:v>
                </c:pt>
                <c:pt idx="112">
                  <c:v>-29.968527473272964</c:v>
                </c:pt>
                <c:pt idx="113">
                  <c:v>-31.258490279141888</c:v>
                </c:pt>
                <c:pt idx="114">
                  <c:v>-32.538931446064005</c:v>
                </c:pt>
                <c:pt idx="115">
                  <c:v>-33.809460939255949</c:v>
                </c:pt>
                <c:pt idx="116">
                  <c:v>-35.069691743126199</c:v>
                </c:pt>
                <c:pt idx="117">
                  <c:v>-36.319239979163733</c:v>
                </c:pt>
                <c:pt idx="118">
                  <c:v>-37.557725022871239</c:v>
                </c:pt>
                <c:pt idx="119">
                  <c:v>-38.784769619706964</c:v>
                </c:pt>
                <c:pt idx="120">
                  <c:v>-39.999999999999986</c:v>
                </c:pt>
                <c:pt idx="121">
                  <c:v>-41.203045992804341</c:v>
                </c:pt>
                <c:pt idx="122">
                  <c:v>-42.393541138656381</c:v>
                </c:pt>
                <c:pt idx="123">
                  <c:v>-43.571122801202165</c:v>
                </c:pt>
                <c:pt idx="124">
                  <c:v>-44.735432277659733</c:v>
                </c:pt>
                <c:pt idx="125">
                  <c:v>-45.88611490808367</c:v>
                </c:pt>
                <c:pt idx="126">
                  <c:v>-47.02282018339784</c:v>
                </c:pt>
                <c:pt idx="127">
                  <c:v>-48.145201852163872</c:v>
                </c:pt>
                <c:pt idx="128">
                  <c:v>-49.252918026052662</c:v>
                </c:pt>
                <c:pt idx="129">
                  <c:v>-50.345631283986982</c:v>
                </c:pt>
                <c:pt idx="130">
                  <c:v>-51.423008774923147</c:v>
                </c:pt>
                <c:pt idx="131">
                  <c:v>-52.484722319240603</c:v>
                </c:pt>
                <c:pt idx="132">
                  <c:v>-53.530448508708659</c:v>
                </c:pt>
                <c:pt idx="133">
                  <c:v>-54.559868804999866</c:v>
                </c:pt>
                <c:pt idx="134">
                  <c:v>-55.572669636719766</c:v>
                </c:pt>
                <c:pt idx="135">
                  <c:v>-56.568542494923797</c:v>
                </c:pt>
                <c:pt idx="136">
                  <c:v>-57.547184027092094</c:v>
                </c:pt>
                <c:pt idx="137">
                  <c:v>-58.508296129533633</c:v>
                </c:pt>
                <c:pt idx="138">
                  <c:v>-59.451586038191522</c:v>
                </c:pt>
                <c:pt idx="139">
                  <c:v>-60.376766417821763</c:v>
                </c:pt>
                <c:pt idx="140">
                  <c:v>-61.283555449518232</c:v>
                </c:pt>
                <c:pt idx="141">
                  <c:v>-62.171676916557658</c:v>
                </c:pt>
                <c:pt idx="142">
                  <c:v>-63.04086028853775</c:v>
                </c:pt>
                <c:pt idx="143">
                  <c:v>-63.890840803783433</c:v>
                </c:pt>
                <c:pt idx="144">
                  <c:v>-64.721359549995782</c:v>
                </c:pt>
                <c:pt idx="145">
                  <c:v>-65.532163543119324</c:v>
                </c:pt>
                <c:pt idx="146">
                  <c:v>-66.323005804403323</c:v>
                </c:pt>
                <c:pt idx="147">
                  <c:v>-67.093645435633931</c:v>
                </c:pt>
                <c:pt idx="148">
                  <c:v>-67.843847692514075</c:v>
                </c:pt>
                <c:pt idx="149">
                  <c:v>-68.573384056168976</c:v>
                </c:pt>
                <c:pt idx="150">
                  <c:v>-69.282032302755098</c:v>
                </c:pt>
                <c:pt idx="151">
                  <c:v>-69.969576571151663</c:v>
                </c:pt>
                <c:pt idx="152">
                  <c:v>-70.635807428714145</c:v>
                </c:pt>
                <c:pt idx="153">
                  <c:v>-71.28052193506943</c:v>
                </c:pt>
                <c:pt idx="154">
                  <c:v>-71.903523703933359</c:v>
                </c:pt>
                <c:pt idx="155">
                  <c:v>-72.50462296293199</c:v>
                </c:pt>
                <c:pt idx="156">
                  <c:v>-73.083636611408053</c:v>
                </c:pt>
                <c:pt idx="157">
                  <c:v>-73.64038827619521</c:v>
                </c:pt>
                <c:pt idx="158">
                  <c:v>-74.17470836534298</c:v>
                </c:pt>
                <c:pt idx="159">
                  <c:v>-74.686434119776138</c:v>
                </c:pt>
                <c:pt idx="160">
                  <c:v>-75.175409662872667</c:v>
                </c:pt>
                <c:pt idx="161">
                  <c:v>-75.641486047945335</c:v>
                </c:pt>
                <c:pt idx="162">
                  <c:v>-76.084521303612277</c:v>
                </c:pt>
                <c:pt idx="163">
                  <c:v>-76.50438047704283</c:v>
                </c:pt>
                <c:pt idx="164">
                  <c:v>-76.900935675065497</c:v>
                </c:pt>
                <c:pt idx="165">
                  <c:v>-77.274066103125449</c:v>
                </c:pt>
                <c:pt idx="166">
                  <c:v>-77.623658102079716</c:v>
                </c:pt>
                <c:pt idx="167">
                  <c:v>-77.949605182818814</c:v>
                </c:pt>
                <c:pt idx="168">
                  <c:v>-78.251808058704455</c:v>
                </c:pt>
                <c:pt idx="169">
                  <c:v>-78.530174675813115</c:v>
                </c:pt>
                <c:pt idx="170">
                  <c:v>-78.784620240976636</c:v>
                </c:pt>
                <c:pt idx="171">
                  <c:v>-79.015067247611015</c:v>
                </c:pt>
                <c:pt idx="172">
                  <c:v>-79.221445499325625</c:v>
                </c:pt>
                <c:pt idx="173">
                  <c:v>-79.40369213130576</c:v>
                </c:pt>
                <c:pt idx="174">
                  <c:v>-79.561751629461867</c:v>
                </c:pt>
                <c:pt idx="175">
                  <c:v>-79.69557584733964</c:v>
                </c:pt>
                <c:pt idx="176">
                  <c:v>-79.805124020785939</c:v>
                </c:pt>
                <c:pt idx="177">
                  <c:v>-79.890362780365905</c:v>
                </c:pt>
                <c:pt idx="178">
                  <c:v>-79.951266161527656</c:v>
                </c:pt>
                <c:pt idx="179">
                  <c:v>-79.987815612511298</c:v>
                </c:pt>
                <c:pt idx="180">
                  <c:v>-80</c:v>
                </c:pt>
                <c:pt idx="181">
                  <c:v>-79.987815612511298</c:v>
                </c:pt>
                <c:pt idx="182">
                  <c:v>-79.951266161527656</c:v>
                </c:pt>
                <c:pt idx="183">
                  <c:v>-79.890362780365905</c:v>
                </c:pt>
                <c:pt idx="184">
                  <c:v>-79.805124020785939</c:v>
                </c:pt>
                <c:pt idx="185">
                  <c:v>-79.69557584733964</c:v>
                </c:pt>
                <c:pt idx="186">
                  <c:v>-79.561751629461867</c:v>
                </c:pt>
                <c:pt idx="187">
                  <c:v>-79.40369213130576</c:v>
                </c:pt>
                <c:pt idx="188">
                  <c:v>-79.221445499325625</c:v>
                </c:pt>
                <c:pt idx="189">
                  <c:v>-79.015067247611029</c:v>
                </c:pt>
                <c:pt idx="190">
                  <c:v>-78.784620240976636</c:v>
                </c:pt>
                <c:pt idx="191">
                  <c:v>-78.530174675813115</c:v>
                </c:pt>
                <c:pt idx="192">
                  <c:v>-78.251808058704455</c:v>
                </c:pt>
                <c:pt idx="193">
                  <c:v>-77.949605182818814</c:v>
                </c:pt>
                <c:pt idx="194">
                  <c:v>-77.623658102079716</c:v>
                </c:pt>
                <c:pt idx="195">
                  <c:v>-77.274066103125477</c:v>
                </c:pt>
                <c:pt idx="196">
                  <c:v>-76.900935675065512</c:v>
                </c:pt>
                <c:pt idx="197">
                  <c:v>-76.504380477042844</c:v>
                </c:pt>
                <c:pt idx="198">
                  <c:v>-76.084521303612277</c:v>
                </c:pt>
                <c:pt idx="199">
                  <c:v>-75.641486047945335</c:v>
                </c:pt>
                <c:pt idx="200">
                  <c:v>-75.175409662872681</c:v>
                </c:pt>
                <c:pt idx="201">
                  <c:v>-74.686434119776138</c:v>
                </c:pt>
                <c:pt idx="202">
                  <c:v>-74.174708365342994</c:v>
                </c:pt>
                <c:pt idx="203">
                  <c:v>-73.640388276195225</c:v>
                </c:pt>
                <c:pt idx="204">
                  <c:v>-73.083636611408082</c:v>
                </c:pt>
                <c:pt idx="205">
                  <c:v>-72.504622962932004</c:v>
                </c:pt>
                <c:pt idx="206">
                  <c:v>-71.903523703933374</c:v>
                </c:pt>
                <c:pt idx="207">
                  <c:v>-71.280521935069444</c:v>
                </c:pt>
                <c:pt idx="208">
                  <c:v>-70.635807428714145</c:v>
                </c:pt>
                <c:pt idx="209">
                  <c:v>-69.969576571151663</c:v>
                </c:pt>
                <c:pt idx="210">
                  <c:v>-69.282032302755084</c:v>
                </c:pt>
                <c:pt idx="211">
                  <c:v>-68.57338405616899</c:v>
                </c:pt>
                <c:pt idx="212">
                  <c:v>-67.843847692514089</c:v>
                </c:pt>
                <c:pt idx="213">
                  <c:v>-67.093645435633931</c:v>
                </c:pt>
                <c:pt idx="214">
                  <c:v>-66.323005804403351</c:v>
                </c:pt>
                <c:pt idx="215">
                  <c:v>-65.532163543119367</c:v>
                </c:pt>
                <c:pt idx="216">
                  <c:v>-64.72135954999581</c:v>
                </c:pt>
                <c:pt idx="217">
                  <c:v>-63.890840803783448</c:v>
                </c:pt>
                <c:pt idx="218">
                  <c:v>-63.040860288537779</c:v>
                </c:pt>
                <c:pt idx="219">
                  <c:v>-62.171676916557665</c:v>
                </c:pt>
                <c:pt idx="220">
                  <c:v>-61.283555449518239</c:v>
                </c:pt>
                <c:pt idx="221">
                  <c:v>-60.376766417821756</c:v>
                </c:pt>
                <c:pt idx="222">
                  <c:v>-59.451586038191536</c:v>
                </c:pt>
                <c:pt idx="223">
                  <c:v>-58.508296129533647</c:v>
                </c:pt>
                <c:pt idx="224">
                  <c:v>-57.547184027092086</c:v>
                </c:pt>
                <c:pt idx="225">
                  <c:v>-56.568542494923818</c:v>
                </c:pt>
                <c:pt idx="226">
                  <c:v>-55.572669636719809</c:v>
                </c:pt>
                <c:pt idx="227">
                  <c:v>-54.559868804999915</c:v>
                </c:pt>
                <c:pt idx="228">
                  <c:v>-53.530448508708673</c:v>
                </c:pt>
                <c:pt idx="229">
                  <c:v>-52.48472231924061</c:v>
                </c:pt>
                <c:pt idx="230">
                  <c:v>-51.423008774923161</c:v>
                </c:pt>
                <c:pt idx="231">
                  <c:v>-50.345631283986975</c:v>
                </c:pt>
                <c:pt idx="232">
                  <c:v>-49.252918026052647</c:v>
                </c:pt>
                <c:pt idx="233">
                  <c:v>-48.145201852163865</c:v>
                </c:pt>
                <c:pt idx="234">
                  <c:v>-47.022820183397862</c:v>
                </c:pt>
                <c:pt idx="235">
                  <c:v>-45.886114908083712</c:v>
                </c:pt>
                <c:pt idx="236">
                  <c:v>-44.735432277659783</c:v>
                </c:pt>
                <c:pt idx="237">
                  <c:v>-43.571122801202158</c:v>
                </c:pt>
                <c:pt idx="238">
                  <c:v>-42.393541138656403</c:v>
                </c:pt>
                <c:pt idx="239">
                  <c:v>-41.203045992804363</c:v>
                </c:pt>
                <c:pt idx="240">
                  <c:v>-40.000000000000036</c:v>
                </c:pt>
                <c:pt idx="241">
                  <c:v>-38.78476961970695</c:v>
                </c:pt>
                <c:pt idx="242">
                  <c:v>-37.55772502287126</c:v>
                </c:pt>
                <c:pt idx="243">
                  <c:v>-36.319239979163754</c:v>
                </c:pt>
                <c:pt idx="244">
                  <c:v>-35.069691743126221</c:v>
                </c:pt>
                <c:pt idx="245">
                  <c:v>-33.809460939255999</c:v>
                </c:pt>
                <c:pt idx="246">
                  <c:v>-32.538931446064005</c:v>
                </c:pt>
                <c:pt idx="247">
                  <c:v>-31.258490279141906</c:v>
                </c:pt>
                <c:pt idx="248">
                  <c:v>-29.968527473272985</c:v>
                </c:pt>
                <c:pt idx="249">
                  <c:v>-28.669435963624057</c:v>
                </c:pt>
                <c:pt idx="250">
                  <c:v>-27.361611466053549</c:v>
                </c:pt>
                <c:pt idx="251">
                  <c:v>-26.045452356572532</c:v>
                </c:pt>
                <c:pt idx="252">
                  <c:v>-24.721359549995803</c:v>
                </c:pt>
                <c:pt idx="253">
                  <c:v>-23.38973637781897</c:v>
                </c:pt>
                <c:pt idx="254">
                  <c:v>-22.050988465359911</c:v>
                </c:pt>
                <c:pt idx="255">
                  <c:v>-20.705523608201652</c:v>
                </c:pt>
                <c:pt idx="256">
                  <c:v>-19.353751647973422</c:v>
                </c:pt>
                <c:pt idx="257">
                  <c:v>-17.996084347509221</c:v>
                </c:pt>
                <c:pt idx="258">
                  <c:v>-16.632935265420784</c:v>
                </c:pt>
                <c:pt idx="259">
                  <c:v>-15.264719630123638</c:v>
                </c:pt>
                <c:pt idx="260">
                  <c:v>-13.891854213354426</c:v>
                </c:pt>
                <c:pt idx="261">
                  <c:v>-12.514757203218483</c:v>
                </c:pt>
                <c:pt idx="262">
                  <c:v>-11.133848076805196</c:v>
                </c:pt>
                <c:pt idx="263">
                  <c:v>-9.7495474724117734</c:v>
                </c:pt>
                <c:pt idx="264">
                  <c:v>-8.3622770614122679</c:v>
                </c:pt>
                <c:pt idx="265">
                  <c:v>-6.9724594198126599</c:v>
                </c:pt>
                <c:pt idx="266">
                  <c:v>-5.5805178995300464</c:v>
                </c:pt>
                <c:pt idx="267">
                  <c:v>-4.1868764994355443</c:v>
                </c:pt>
                <c:pt idx="268">
                  <c:v>-2.7919597362001318</c:v>
                </c:pt>
                <c:pt idx="269">
                  <c:v>-1.3961925149826797</c:v>
                </c:pt>
                <c:pt idx="270">
                  <c:v>-1.470178145890344E-14</c:v>
                </c:pt>
                <c:pt idx="271">
                  <c:v>1.3961925149826504</c:v>
                </c:pt>
                <c:pt idx="272">
                  <c:v>2.7919597362001025</c:v>
                </c:pt>
                <c:pt idx="273">
                  <c:v>4.1868764994355159</c:v>
                </c:pt>
                <c:pt idx="274">
                  <c:v>5.5805178995300171</c:v>
                </c:pt>
                <c:pt idx="275">
                  <c:v>6.9724594198126315</c:v>
                </c:pt>
                <c:pt idx="276">
                  <c:v>8.3622770614122395</c:v>
                </c:pt>
                <c:pt idx="277">
                  <c:v>9.7495474724118143</c:v>
                </c:pt>
                <c:pt idx="278">
                  <c:v>11.133848076805236</c:v>
                </c:pt>
                <c:pt idx="279">
                  <c:v>12.514757203218455</c:v>
                </c:pt>
                <c:pt idx="280">
                  <c:v>13.891854213354398</c:v>
                </c:pt>
                <c:pt idx="281">
                  <c:v>15.26471963012354</c:v>
                </c:pt>
                <c:pt idx="282">
                  <c:v>16.632935265420684</c:v>
                </c:pt>
                <c:pt idx="283">
                  <c:v>17.996084347509193</c:v>
                </c:pt>
                <c:pt idx="284">
                  <c:v>19.353751647973397</c:v>
                </c:pt>
                <c:pt idx="285">
                  <c:v>20.705523608201691</c:v>
                </c:pt>
                <c:pt idx="286">
                  <c:v>22.05098846535995</c:v>
                </c:pt>
                <c:pt idx="287">
                  <c:v>23.389736377818938</c:v>
                </c:pt>
                <c:pt idx="288">
                  <c:v>24.721359549995778</c:v>
                </c:pt>
                <c:pt idx="289">
                  <c:v>26.045452356572504</c:v>
                </c:pt>
                <c:pt idx="290">
                  <c:v>27.361611466053454</c:v>
                </c:pt>
                <c:pt idx="291">
                  <c:v>28.669435963623965</c:v>
                </c:pt>
                <c:pt idx="292">
                  <c:v>29.968527473272957</c:v>
                </c:pt>
                <c:pt idx="293">
                  <c:v>31.258490279141881</c:v>
                </c:pt>
                <c:pt idx="294">
                  <c:v>32.538931446064041</c:v>
                </c:pt>
                <c:pt idx="295">
                  <c:v>33.80946093925597</c:v>
                </c:pt>
                <c:pt idx="296">
                  <c:v>35.069691743126192</c:v>
                </c:pt>
                <c:pt idx="297">
                  <c:v>36.319239979163733</c:v>
                </c:pt>
                <c:pt idx="298">
                  <c:v>37.557725022871232</c:v>
                </c:pt>
                <c:pt idx="299">
                  <c:v>38.784769619706921</c:v>
                </c:pt>
                <c:pt idx="300">
                  <c:v>40.000000000000007</c:v>
                </c:pt>
                <c:pt idx="301">
                  <c:v>41.203045992804334</c:v>
                </c:pt>
                <c:pt idx="302">
                  <c:v>42.393541138656374</c:v>
                </c:pt>
                <c:pt idx="303">
                  <c:v>43.571122801202129</c:v>
                </c:pt>
                <c:pt idx="304">
                  <c:v>44.735432277659697</c:v>
                </c:pt>
                <c:pt idx="305">
                  <c:v>45.886114908083684</c:v>
                </c:pt>
                <c:pt idx="306">
                  <c:v>47.022820183397833</c:v>
                </c:pt>
                <c:pt idx="307">
                  <c:v>48.145201852163837</c:v>
                </c:pt>
                <c:pt idx="308">
                  <c:v>49.252918026052683</c:v>
                </c:pt>
                <c:pt idx="309">
                  <c:v>50.345631283987004</c:v>
                </c:pt>
                <c:pt idx="310">
                  <c:v>51.42300877492314</c:v>
                </c:pt>
                <c:pt idx="311">
                  <c:v>52.484722319240561</c:v>
                </c:pt>
                <c:pt idx="312">
                  <c:v>53.530448508708623</c:v>
                </c:pt>
                <c:pt idx="313">
                  <c:v>54.559868804999844</c:v>
                </c:pt>
                <c:pt idx="314">
                  <c:v>55.572669636719723</c:v>
                </c:pt>
                <c:pt idx="315">
                  <c:v>56.56854249492379</c:v>
                </c:pt>
                <c:pt idx="316">
                  <c:v>57.547184027092072</c:v>
                </c:pt>
                <c:pt idx="317">
                  <c:v>58.508296129533655</c:v>
                </c:pt>
                <c:pt idx="318">
                  <c:v>59.451586038191536</c:v>
                </c:pt>
                <c:pt idx="319">
                  <c:v>60.376766417821756</c:v>
                </c:pt>
                <c:pt idx="320">
                  <c:v>61.283555449518225</c:v>
                </c:pt>
                <c:pt idx="321">
                  <c:v>62.171676916557644</c:v>
                </c:pt>
                <c:pt idx="322">
                  <c:v>63.040860288537729</c:v>
                </c:pt>
                <c:pt idx="323">
                  <c:v>63.890840803783426</c:v>
                </c:pt>
                <c:pt idx="324">
                  <c:v>64.721359549995782</c:v>
                </c:pt>
                <c:pt idx="325">
                  <c:v>65.532163543119324</c:v>
                </c:pt>
                <c:pt idx="326">
                  <c:v>66.323005804403309</c:v>
                </c:pt>
                <c:pt idx="327">
                  <c:v>67.093645435633931</c:v>
                </c:pt>
                <c:pt idx="328">
                  <c:v>67.843847692514032</c:v>
                </c:pt>
                <c:pt idx="329">
                  <c:v>68.573384056168976</c:v>
                </c:pt>
                <c:pt idx="330">
                  <c:v>69.28203230275507</c:v>
                </c:pt>
                <c:pt idx="331">
                  <c:v>69.969576571151663</c:v>
                </c:pt>
                <c:pt idx="332">
                  <c:v>70.635807428714145</c:v>
                </c:pt>
                <c:pt idx="333">
                  <c:v>71.28052193506943</c:v>
                </c:pt>
                <c:pt idx="334">
                  <c:v>71.903523703933374</c:v>
                </c:pt>
                <c:pt idx="335">
                  <c:v>72.504622962931975</c:v>
                </c:pt>
                <c:pt idx="336">
                  <c:v>73.083636611408082</c:v>
                </c:pt>
                <c:pt idx="337">
                  <c:v>73.640388276195196</c:v>
                </c:pt>
                <c:pt idx="338">
                  <c:v>74.17470836534298</c:v>
                </c:pt>
                <c:pt idx="339">
                  <c:v>74.686434119776123</c:v>
                </c:pt>
                <c:pt idx="340">
                  <c:v>75.175409662872681</c:v>
                </c:pt>
                <c:pt idx="341">
                  <c:v>75.641486047945321</c:v>
                </c:pt>
                <c:pt idx="342">
                  <c:v>76.084521303612277</c:v>
                </c:pt>
                <c:pt idx="343">
                  <c:v>76.504380477042858</c:v>
                </c:pt>
                <c:pt idx="344">
                  <c:v>76.900935675065497</c:v>
                </c:pt>
                <c:pt idx="345">
                  <c:v>77.274066103125463</c:v>
                </c:pt>
                <c:pt idx="346">
                  <c:v>77.623658102079716</c:v>
                </c:pt>
                <c:pt idx="347">
                  <c:v>77.949605182818814</c:v>
                </c:pt>
                <c:pt idx="348">
                  <c:v>78.251808058704441</c:v>
                </c:pt>
                <c:pt idx="349">
                  <c:v>78.530174675813115</c:v>
                </c:pt>
                <c:pt idx="350">
                  <c:v>78.784620240976636</c:v>
                </c:pt>
                <c:pt idx="351">
                  <c:v>79.015067247611015</c:v>
                </c:pt>
                <c:pt idx="352">
                  <c:v>79.221445499325625</c:v>
                </c:pt>
                <c:pt idx="353">
                  <c:v>79.40369213130576</c:v>
                </c:pt>
                <c:pt idx="354">
                  <c:v>79.561751629461867</c:v>
                </c:pt>
                <c:pt idx="355">
                  <c:v>79.69557584733964</c:v>
                </c:pt>
                <c:pt idx="356">
                  <c:v>79.805124020785939</c:v>
                </c:pt>
                <c:pt idx="357">
                  <c:v>79.890362780365905</c:v>
                </c:pt>
                <c:pt idx="358">
                  <c:v>79.951266161527656</c:v>
                </c:pt>
                <c:pt idx="359">
                  <c:v>79.987815612511298</c:v>
                </c:pt>
                <c:pt idx="360">
                  <c:v>80</c:v>
                </c:pt>
              </c:numCache>
            </c:numRef>
          </c:xVal>
          <c:yVal>
            <c:numRef>
              <c:f>Sheet1!$AF$8:$AF$368</c:f>
              <c:numCache>
                <c:formatCode>General</c:formatCode>
                <c:ptCount val="361"/>
                <c:pt idx="0">
                  <c:v>0</c:v>
                </c:pt>
                <c:pt idx="1">
                  <c:v>1.396192514982681</c:v>
                </c:pt>
                <c:pt idx="2">
                  <c:v>2.7919597362000776</c:v>
                </c:pt>
                <c:pt idx="3">
                  <c:v>4.1868764994355061</c:v>
                </c:pt>
                <c:pt idx="4">
                  <c:v>5.5805178995300242</c:v>
                </c:pt>
                <c:pt idx="5">
                  <c:v>6.9724594198126528</c:v>
                </c:pt>
                <c:pt idx="6">
                  <c:v>8.3622770614122768</c:v>
                </c:pt>
                <c:pt idx="7">
                  <c:v>9.7495474724117983</c:v>
                </c:pt>
                <c:pt idx="8">
                  <c:v>11.133848076805235</c:v>
                </c:pt>
                <c:pt idx="9">
                  <c:v>12.514757203218469</c:v>
                </c:pt>
                <c:pt idx="10">
                  <c:v>13.891854213354426</c:v>
                </c:pt>
                <c:pt idx="11">
                  <c:v>15.264719630123585</c:v>
                </c:pt>
                <c:pt idx="12">
                  <c:v>16.632935265420745</c:v>
                </c:pt>
                <c:pt idx="13">
                  <c:v>17.9960843475092</c:v>
                </c:pt>
                <c:pt idx="14">
                  <c:v>19.353751647973418</c:v>
                </c:pt>
                <c:pt idx="15">
                  <c:v>20.705523608201659</c:v>
                </c:pt>
                <c:pt idx="16">
                  <c:v>22.050988465359932</c:v>
                </c:pt>
                <c:pt idx="17">
                  <c:v>23.389736377818942</c:v>
                </c:pt>
                <c:pt idx="18">
                  <c:v>24.721359549995793</c:v>
                </c:pt>
                <c:pt idx="19">
                  <c:v>26.045452356572532</c:v>
                </c:pt>
                <c:pt idx="20">
                  <c:v>27.361611466053496</c:v>
                </c:pt>
                <c:pt idx="21">
                  <c:v>28.669435963624021</c:v>
                </c:pt>
                <c:pt idx="22">
                  <c:v>29.96852747327296</c:v>
                </c:pt>
                <c:pt idx="23">
                  <c:v>31.258490279141895</c:v>
                </c:pt>
                <c:pt idx="24">
                  <c:v>32.538931446064012</c:v>
                </c:pt>
                <c:pt idx="25">
                  <c:v>33.809460939255956</c:v>
                </c:pt>
                <c:pt idx="26">
                  <c:v>35.069691743126192</c:v>
                </c:pt>
                <c:pt idx="27">
                  <c:v>36.31923997916374</c:v>
                </c:pt>
                <c:pt idx="28">
                  <c:v>37.557725022871267</c:v>
                </c:pt>
                <c:pt idx="29">
                  <c:v>38.784769619706964</c:v>
                </c:pt>
                <c:pt idx="30">
                  <c:v>39.999999999999993</c:v>
                </c:pt>
                <c:pt idx="31">
                  <c:v>41.203045992804334</c:v>
                </c:pt>
                <c:pt idx="32">
                  <c:v>42.393541138656389</c:v>
                </c:pt>
                <c:pt idx="33">
                  <c:v>43.571122801202165</c:v>
                </c:pt>
                <c:pt idx="34">
                  <c:v>44.735432277659754</c:v>
                </c:pt>
                <c:pt idx="35">
                  <c:v>45.886114908083684</c:v>
                </c:pt>
                <c:pt idx="36">
                  <c:v>47.022820183397855</c:v>
                </c:pt>
                <c:pt idx="37">
                  <c:v>48.145201852163865</c:v>
                </c:pt>
                <c:pt idx="38">
                  <c:v>49.252918026052654</c:v>
                </c:pt>
                <c:pt idx="39">
                  <c:v>50.34563128398699</c:v>
                </c:pt>
                <c:pt idx="40">
                  <c:v>51.42300877492314</c:v>
                </c:pt>
                <c:pt idx="41">
                  <c:v>52.484722319240575</c:v>
                </c:pt>
                <c:pt idx="42">
                  <c:v>53.530448508708659</c:v>
                </c:pt>
                <c:pt idx="43">
                  <c:v>54.55986880499988</c:v>
                </c:pt>
                <c:pt idx="44">
                  <c:v>55.57266963671978</c:v>
                </c:pt>
                <c:pt idx="45">
                  <c:v>56.568542494923797</c:v>
                </c:pt>
                <c:pt idx="46">
                  <c:v>57.547184027092086</c:v>
                </c:pt>
                <c:pt idx="47">
                  <c:v>58.508296129533633</c:v>
                </c:pt>
                <c:pt idx="48">
                  <c:v>59.451586038191529</c:v>
                </c:pt>
                <c:pt idx="49">
                  <c:v>60.376766417821763</c:v>
                </c:pt>
                <c:pt idx="50">
                  <c:v>61.283555449518239</c:v>
                </c:pt>
                <c:pt idx="51">
                  <c:v>62.171676916557665</c:v>
                </c:pt>
                <c:pt idx="52">
                  <c:v>63.040860288537758</c:v>
                </c:pt>
                <c:pt idx="53">
                  <c:v>63.890840803783426</c:v>
                </c:pt>
                <c:pt idx="54">
                  <c:v>64.721359549995796</c:v>
                </c:pt>
                <c:pt idx="55">
                  <c:v>65.532163543119339</c:v>
                </c:pt>
                <c:pt idx="56">
                  <c:v>66.323005804403337</c:v>
                </c:pt>
                <c:pt idx="57">
                  <c:v>67.093645435633917</c:v>
                </c:pt>
                <c:pt idx="58">
                  <c:v>67.843847692514075</c:v>
                </c:pt>
                <c:pt idx="59">
                  <c:v>68.573384056168976</c:v>
                </c:pt>
                <c:pt idx="60">
                  <c:v>69.282032302755084</c:v>
                </c:pt>
                <c:pt idx="61">
                  <c:v>69.969576571151663</c:v>
                </c:pt>
                <c:pt idx="62">
                  <c:v>70.635807428714145</c:v>
                </c:pt>
                <c:pt idx="63">
                  <c:v>71.28052193506943</c:v>
                </c:pt>
                <c:pt idx="64">
                  <c:v>71.903523703933359</c:v>
                </c:pt>
                <c:pt idx="65">
                  <c:v>72.50462296293199</c:v>
                </c:pt>
                <c:pt idx="66">
                  <c:v>73.083636611408068</c:v>
                </c:pt>
                <c:pt idx="67">
                  <c:v>73.640388276195225</c:v>
                </c:pt>
                <c:pt idx="68">
                  <c:v>74.174708365342994</c:v>
                </c:pt>
                <c:pt idx="69">
                  <c:v>74.686434119776138</c:v>
                </c:pt>
                <c:pt idx="70">
                  <c:v>75.175409662872667</c:v>
                </c:pt>
                <c:pt idx="71">
                  <c:v>75.641486047945335</c:v>
                </c:pt>
                <c:pt idx="72">
                  <c:v>76.084521303612277</c:v>
                </c:pt>
                <c:pt idx="73">
                  <c:v>76.50438047704283</c:v>
                </c:pt>
                <c:pt idx="74">
                  <c:v>76.900935675065512</c:v>
                </c:pt>
                <c:pt idx="75">
                  <c:v>77.274066103125463</c:v>
                </c:pt>
                <c:pt idx="76">
                  <c:v>77.623658102079716</c:v>
                </c:pt>
                <c:pt idx="77">
                  <c:v>77.949605182818814</c:v>
                </c:pt>
                <c:pt idx="78">
                  <c:v>78.251808058704441</c:v>
                </c:pt>
                <c:pt idx="79">
                  <c:v>78.530174675813115</c:v>
                </c:pt>
                <c:pt idx="80">
                  <c:v>78.784620240976636</c:v>
                </c:pt>
                <c:pt idx="81">
                  <c:v>79.015067247611029</c:v>
                </c:pt>
                <c:pt idx="82">
                  <c:v>79.221445499325625</c:v>
                </c:pt>
                <c:pt idx="83">
                  <c:v>79.40369213130576</c:v>
                </c:pt>
                <c:pt idx="84">
                  <c:v>79.561751629461867</c:v>
                </c:pt>
                <c:pt idx="85">
                  <c:v>79.69557584733964</c:v>
                </c:pt>
                <c:pt idx="86">
                  <c:v>79.805124020785939</c:v>
                </c:pt>
                <c:pt idx="87">
                  <c:v>79.890362780365905</c:v>
                </c:pt>
                <c:pt idx="88">
                  <c:v>79.951266161527656</c:v>
                </c:pt>
                <c:pt idx="89">
                  <c:v>79.987815612511298</c:v>
                </c:pt>
                <c:pt idx="90">
                  <c:v>80</c:v>
                </c:pt>
                <c:pt idx="91">
                  <c:v>79.987815612511298</c:v>
                </c:pt>
                <c:pt idx="92">
                  <c:v>79.951266161527656</c:v>
                </c:pt>
                <c:pt idx="93">
                  <c:v>79.890362780365905</c:v>
                </c:pt>
                <c:pt idx="94">
                  <c:v>79.805124020785939</c:v>
                </c:pt>
                <c:pt idx="95">
                  <c:v>79.69557584733964</c:v>
                </c:pt>
                <c:pt idx="96">
                  <c:v>79.561751629461867</c:v>
                </c:pt>
                <c:pt idx="97">
                  <c:v>79.403692131305775</c:v>
                </c:pt>
                <c:pt idx="98">
                  <c:v>79.221445499325625</c:v>
                </c:pt>
                <c:pt idx="99">
                  <c:v>79.015067247611015</c:v>
                </c:pt>
                <c:pt idx="100">
                  <c:v>78.784620240976636</c:v>
                </c:pt>
                <c:pt idx="101">
                  <c:v>78.530174675813115</c:v>
                </c:pt>
                <c:pt idx="102">
                  <c:v>78.251808058704455</c:v>
                </c:pt>
                <c:pt idx="103">
                  <c:v>77.949605182818814</c:v>
                </c:pt>
                <c:pt idx="104">
                  <c:v>77.623658102079716</c:v>
                </c:pt>
                <c:pt idx="105">
                  <c:v>77.274066103125463</c:v>
                </c:pt>
                <c:pt idx="106">
                  <c:v>76.900935675065512</c:v>
                </c:pt>
                <c:pt idx="107">
                  <c:v>76.504380477042844</c:v>
                </c:pt>
                <c:pt idx="108">
                  <c:v>76.084521303612291</c:v>
                </c:pt>
                <c:pt idx="109">
                  <c:v>75.641486047945349</c:v>
                </c:pt>
                <c:pt idx="110">
                  <c:v>75.175409662872681</c:v>
                </c:pt>
                <c:pt idx="111">
                  <c:v>74.686434119776138</c:v>
                </c:pt>
                <c:pt idx="112">
                  <c:v>74.174708365342994</c:v>
                </c:pt>
                <c:pt idx="113">
                  <c:v>73.640388276195225</c:v>
                </c:pt>
                <c:pt idx="114">
                  <c:v>73.083636611408082</c:v>
                </c:pt>
                <c:pt idx="115">
                  <c:v>72.504622962932004</c:v>
                </c:pt>
                <c:pt idx="116">
                  <c:v>71.903523703933359</c:v>
                </c:pt>
                <c:pt idx="117">
                  <c:v>71.28052193506943</c:v>
                </c:pt>
                <c:pt idx="118">
                  <c:v>70.635807428714173</c:v>
                </c:pt>
                <c:pt idx="119">
                  <c:v>69.969576571151663</c:v>
                </c:pt>
                <c:pt idx="120">
                  <c:v>69.282032302755098</c:v>
                </c:pt>
                <c:pt idx="121">
                  <c:v>68.57338405616899</c:v>
                </c:pt>
                <c:pt idx="122">
                  <c:v>67.843847692514089</c:v>
                </c:pt>
                <c:pt idx="123">
                  <c:v>67.093645435633917</c:v>
                </c:pt>
                <c:pt idx="124">
                  <c:v>66.323005804403337</c:v>
                </c:pt>
                <c:pt idx="125">
                  <c:v>65.532163543119367</c:v>
                </c:pt>
                <c:pt idx="126">
                  <c:v>64.721359549995796</c:v>
                </c:pt>
                <c:pt idx="127">
                  <c:v>63.890840803783419</c:v>
                </c:pt>
                <c:pt idx="128">
                  <c:v>63.040860288537758</c:v>
                </c:pt>
                <c:pt idx="129">
                  <c:v>62.171676916557679</c:v>
                </c:pt>
                <c:pt idx="130">
                  <c:v>61.283555449518239</c:v>
                </c:pt>
                <c:pt idx="131">
                  <c:v>60.376766417821742</c:v>
                </c:pt>
                <c:pt idx="132">
                  <c:v>59.451586038191536</c:v>
                </c:pt>
                <c:pt idx="133">
                  <c:v>58.508296129533647</c:v>
                </c:pt>
                <c:pt idx="134">
                  <c:v>57.547184027092115</c:v>
                </c:pt>
                <c:pt idx="135">
                  <c:v>56.568542494923804</c:v>
                </c:pt>
                <c:pt idx="136">
                  <c:v>55.572669636719773</c:v>
                </c:pt>
                <c:pt idx="137">
                  <c:v>54.559868804999887</c:v>
                </c:pt>
                <c:pt idx="138">
                  <c:v>53.530448508708666</c:v>
                </c:pt>
                <c:pt idx="139">
                  <c:v>52.484722319240582</c:v>
                </c:pt>
                <c:pt idx="140">
                  <c:v>51.423008774923161</c:v>
                </c:pt>
                <c:pt idx="141">
                  <c:v>50.345631283987018</c:v>
                </c:pt>
                <c:pt idx="142">
                  <c:v>49.252918026052669</c:v>
                </c:pt>
                <c:pt idx="143">
                  <c:v>48.145201852163851</c:v>
                </c:pt>
                <c:pt idx="144">
                  <c:v>47.022820183397862</c:v>
                </c:pt>
                <c:pt idx="145">
                  <c:v>45.886114908083712</c:v>
                </c:pt>
                <c:pt idx="146">
                  <c:v>44.735432277659754</c:v>
                </c:pt>
                <c:pt idx="147">
                  <c:v>43.571122801202158</c:v>
                </c:pt>
                <c:pt idx="148">
                  <c:v>42.393541138656389</c:v>
                </c:pt>
                <c:pt idx="149">
                  <c:v>41.203045992804348</c:v>
                </c:pt>
                <c:pt idx="150">
                  <c:v>39.999999999999993</c:v>
                </c:pt>
                <c:pt idx="151">
                  <c:v>38.784769619706971</c:v>
                </c:pt>
                <c:pt idx="152">
                  <c:v>37.557725022871288</c:v>
                </c:pt>
                <c:pt idx="153">
                  <c:v>36.319239979163747</c:v>
                </c:pt>
                <c:pt idx="154">
                  <c:v>35.069691743126185</c:v>
                </c:pt>
                <c:pt idx="155">
                  <c:v>33.809460939255956</c:v>
                </c:pt>
                <c:pt idx="156">
                  <c:v>32.538931446064034</c:v>
                </c:pt>
                <c:pt idx="157">
                  <c:v>31.258490279141931</c:v>
                </c:pt>
                <c:pt idx="158">
                  <c:v>29.968527473272978</c:v>
                </c:pt>
                <c:pt idx="159">
                  <c:v>28.669435963624018</c:v>
                </c:pt>
                <c:pt idx="160">
                  <c:v>27.36161146605351</c:v>
                </c:pt>
                <c:pt idx="161">
                  <c:v>26.045452356572561</c:v>
                </c:pt>
                <c:pt idx="162">
                  <c:v>24.7213595499958</c:v>
                </c:pt>
                <c:pt idx="163">
                  <c:v>23.389736377818963</c:v>
                </c:pt>
                <c:pt idx="164">
                  <c:v>22.050988465359971</c:v>
                </c:pt>
                <c:pt idx="165">
                  <c:v>20.70552360820168</c:v>
                </c:pt>
                <c:pt idx="166">
                  <c:v>19.353751647973418</c:v>
                </c:pt>
                <c:pt idx="167">
                  <c:v>17.996084347509182</c:v>
                </c:pt>
                <c:pt idx="168">
                  <c:v>16.632935265420745</c:v>
                </c:pt>
                <c:pt idx="169">
                  <c:v>15.264719630123597</c:v>
                </c:pt>
                <c:pt idx="170">
                  <c:v>13.891854213354422</c:v>
                </c:pt>
                <c:pt idx="171">
                  <c:v>12.514757203218478</c:v>
                </c:pt>
                <c:pt idx="172">
                  <c:v>11.133848076805259</c:v>
                </c:pt>
                <c:pt idx="173">
                  <c:v>9.7495474724118036</c:v>
                </c:pt>
                <c:pt idx="174">
                  <c:v>8.3622770614122981</c:v>
                </c:pt>
                <c:pt idx="175">
                  <c:v>6.972459419812691</c:v>
                </c:pt>
                <c:pt idx="176">
                  <c:v>5.580517899530042</c:v>
                </c:pt>
                <c:pt idx="177">
                  <c:v>4.1868764994355043</c:v>
                </c:pt>
                <c:pt idx="178">
                  <c:v>2.7919597362000559</c:v>
                </c:pt>
                <c:pt idx="179">
                  <c:v>1.396192514982675</c:v>
                </c:pt>
                <c:pt idx="180">
                  <c:v>9.8011876392689601E-15</c:v>
                </c:pt>
                <c:pt idx="181">
                  <c:v>-1.3961925149826553</c:v>
                </c:pt>
                <c:pt idx="182">
                  <c:v>-2.7919597362000719</c:v>
                </c:pt>
                <c:pt idx="183">
                  <c:v>-4.1868764994354848</c:v>
                </c:pt>
                <c:pt idx="184">
                  <c:v>-5.5805178995299869</c:v>
                </c:pt>
                <c:pt idx="185">
                  <c:v>-6.9724594198126351</c:v>
                </c:pt>
                <c:pt idx="186">
                  <c:v>-8.3622770614122448</c:v>
                </c:pt>
                <c:pt idx="187">
                  <c:v>-9.7495474724118196</c:v>
                </c:pt>
                <c:pt idx="188">
                  <c:v>-11.133848076805242</c:v>
                </c:pt>
                <c:pt idx="189">
                  <c:v>-12.514757203218458</c:v>
                </c:pt>
                <c:pt idx="190">
                  <c:v>-13.891854213354438</c:v>
                </c:pt>
                <c:pt idx="191">
                  <c:v>-15.264719630123578</c:v>
                </c:pt>
                <c:pt idx="192">
                  <c:v>-16.632935265420727</c:v>
                </c:pt>
                <c:pt idx="193">
                  <c:v>-17.996084347509196</c:v>
                </c:pt>
                <c:pt idx="194">
                  <c:v>-19.3537516479734</c:v>
                </c:pt>
                <c:pt idx="195">
                  <c:v>-20.705523608201627</c:v>
                </c:pt>
                <c:pt idx="196">
                  <c:v>-22.050988465359922</c:v>
                </c:pt>
                <c:pt idx="197">
                  <c:v>-23.38973637781891</c:v>
                </c:pt>
                <c:pt idx="198">
                  <c:v>-24.721359549995817</c:v>
                </c:pt>
                <c:pt idx="199">
                  <c:v>-26.04545235657254</c:v>
                </c:pt>
                <c:pt idx="200">
                  <c:v>-27.361611466053493</c:v>
                </c:pt>
                <c:pt idx="201">
                  <c:v>-28.669435963624036</c:v>
                </c:pt>
                <c:pt idx="202">
                  <c:v>-29.96852747327296</c:v>
                </c:pt>
                <c:pt idx="203">
                  <c:v>-31.258490279141885</c:v>
                </c:pt>
                <c:pt idx="204">
                  <c:v>-32.538931446063984</c:v>
                </c:pt>
                <c:pt idx="205">
                  <c:v>-33.809460939255942</c:v>
                </c:pt>
                <c:pt idx="206">
                  <c:v>-35.069691743126164</c:v>
                </c:pt>
                <c:pt idx="207">
                  <c:v>-36.319239979163697</c:v>
                </c:pt>
                <c:pt idx="208">
                  <c:v>-37.557725022871267</c:v>
                </c:pt>
                <c:pt idx="209">
                  <c:v>-38.784769619706957</c:v>
                </c:pt>
                <c:pt idx="210">
                  <c:v>-40.000000000000007</c:v>
                </c:pt>
                <c:pt idx="211">
                  <c:v>-41.203045992804334</c:v>
                </c:pt>
                <c:pt idx="212">
                  <c:v>-42.393541138656381</c:v>
                </c:pt>
                <c:pt idx="213">
                  <c:v>-43.571122801202165</c:v>
                </c:pt>
                <c:pt idx="214">
                  <c:v>-44.735432277659733</c:v>
                </c:pt>
                <c:pt idx="215">
                  <c:v>-45.88611490808367</c:v>
                </c:pt>
                <c:pt idx="216">
                  <c:v>-47.02282018339784</c:v>
                </c:pt>
                <c:pt idx="217">
                  <c:v>-48.145201852163844</c:v>
                </c:pt>
                <c:pt idx="218">
                  <c:v>-49.252918026052626</c:v>
                </c:pt>
                <c:pt idx="219">
                  <c:v>-50.345631283987011</c:v>
                </c:pt>
                <c:pt idx="220">
                  <c:v>-51.42300877492314</c:v>
                </c:pt>
                <c:pt idx="221">
                  <c:v>-52.484722319240589</c:v>
                </c:pt>
                <c:pt idx="222">
                  <c:v>-53.530448508708659</c:v>
                </c:pt>
                <c:pt idx="223">
                  <c:v>-54.559868804999866</c:v>
                </c:pt>
                <c:pt idx="224">
                  <c:v>-55.572669636719787</c:v>
                </c:pt>
                <c:pt idx="225">
                  <c:v>-56.568542494923797</c:v>
                </c:pt>
                <c:pt idx="226">
                  <c:v>-57.547184027092072</c:v>
                </c:pt>
                <c:pt idx="227">
                  <c:v>-58.508296129533612</c:v>
                </c:pt>
                <c:pt idx="228">
                  <c:v>-59.451586038191522</c:v>
                </c:pt>
                <c:pt idx="229">
                  <c:v>-60.376766417821734</c:v>
                </c:pt>
                <c:pt idx="230">
                  <c:v>-61.283555449518232</c:v>
                </c:pt>
                <c:pt idx="231">
                  <c:v>-62.171676916557686</c:v>
                </c:pt>
                <c:pt idx="232">
                  <c:v>-63.040860288537772</c:v>
                </c:pt>
                <c:pt idx="233">
                  <c:v>-63.890840803783426</c:v>
                </c:pt>
                <c:pt idx="234">
                  <c:v>-64.721359549995782</c:v>
                </c:pt>
                <c:pt idx="235">
                  <c:v>-65.532163543119324</c:v>
                </c:pt>
                <c:pt idx="236">
                  <c:v>-66.323005804403309</c:v>
                </c:pt>
                <c:pt idx="237">
                  <c:v>-67.093645435633931</c:v>
                </c:pt>
                <c:pt idx="238">
                  <c:v>-67.843847692514075</c:v>
                </c:pt>
                <c:pt idx="239">
                  <c:v>-68.573384056168976</c:v>
                </c:pt>
                <c:pt idx="240">
                  <c:v>-69.28203230275507</c:v>
                </c:pt>
                <c:pt idx="241">
                  <c:v>-69.969576571151677</c:v>
                </c:pt>
                <c:pt idx="242">
                  <c:v>-70.635807428714159</c:v>
                </c:pt>
                <c:pt idx="243">
                  <c:v>-71.28052193506943</c:v>
                </c:pt>
                <c:pt idx="244">
                  <c:v>-71.903523703933345</c:v>
                </c:pt>
                <c:pt idx="245">
                  <c:v>-72.504622962931975</c:v>
                </c:pt>
                <c:pt idx="246">
                  <c:v>-73.083636611408082</c:v>
                </c:pt>
                <c:pt idx="247">
                  <c:v>-73.640388276195225</c:v>
                </c:pt>
                <c:pt idx="248">
                  <c:v>-74.17470836534298</c:v>
                </c:pt>
                <c:pt idx="249">
                  <c:v>-74.686434119776123</c:v>
                </c:pt>
                <c:pt idx="250">
                  <c:v>-75.175409662872653</c:v>
                </c:pt>
                <c:pt idx="251">
                  <c:v>-75.641486047945349</c:v>
                </c:pt>
                <c:pt idx="252">
                  <c:v>-76.084521303612277</c:v>
                </c:pt>
                <c:pt idx="253">
                  <c:v>-76.50438047704283</c:v>
                </c:pt>
                <c:pt idx="254">
                  <c:v>-76.900935675065526</c:v>
                </c:pt>
                <c:pt idx="255">
                  <c:v>-77.274066103125463</c:v>
                </c:pt>
                <c:pt idx="256">
                  <c:v>-77.623658102079716</c:v>
                </c:pt>
                <c:pt idx="257">
                  <c:v>-77.949605182818814</c:v>
                </c:pt>
                <c:pt idx="258">
                  <c:v>-78.251808058704441</c:v>
                </c:pt>
                <c:pt idx="259">
                  <c:v>-78.530174675813115</c:v>
                </c:pt>
                <c:pt idx="260">
                  <c:v>-78.784620240976636</c:v>
                </c:pt>
                <c:pt idx="261">
                  <c:v>-79.015067247611015</c:v>
                </c:pt>
                <c:pt idx="262">
                  <c:v>-79.221445499325625</c:v>
                </c:pt>
                <c:pt idx="263">
                  <c:v>-79.403692131305775</c:v>
                </c:pt>
                <c:pt idx="264">
                  <c:v>-79.561751629461867</c:v>
                </c:pt>
                <c:pt idx="265">
                  <c:v>-79.69557584733964</c:v>
                </c:pt>
                <c:pt idx="266">
                  <c:v>-79.805124020785939</c:v>
                </c:pt>
                <c:pt idx="267">
                  <c:v>-79.890362780365905</c:v>
                </c:pt>
                <c:pt idx="268">
                  <c:v>-79.951266161527656</c:v>
                </c:pt>
                <c:pt idx="269">
                  <c:v>-79.987815612511298</c:v>
                </c:pt>
                <c:pt idx="270">
                  <c:v>-80</c:v>
                </c:pt>
                <c:pt idx="271">
                  <c:v>-79.987815612511298</c:v>
                </c:pt>
                <c:pt idx="272">
                  <c:v>-79.951266161527656</c:v>
                </c:pt>
                <c:pt idx="273">
                  <c:v>-79.890362780365905</c:v>
                </c:pt>
                <c:pt idx="274">
                  <c:v>-79.805124020785939</c:v>
                </c:pt>
                <c:pt idx="275">
                  <c:v>-79.69557584733964</c:v>
                </c:pt>
                <c:pt idx="276">
                  <c:v>-79.561751629461867</c:v>
                </c:pt>
                <c:pt idx="277">
                  <c:v>-79.40369213130576</c:v>
                </c:pt>
                <c:pt idx="278">
                  <c:v>-79.221445499325625</c:v>
                </c:pt>
                <c:pt idx="279">
                  <c:v>-79.015067247611029</c:v>
                </c:pt>
                <c:pt idx="280">
                  <c:v>-78.784620240976651</c:v>
                </c:pt>
                <c:pt idx="281">
                  <c:v>-78.530174675813129</c:v>
                </c:pt>
                <c:pt idx="282">
                  <c:v>-78.251808058704469</c:v>
                </c:pt>
                <c:pt idx="283">
                  <c:v>-77.949605182818814</c:v>
                </c:pt>
                <c:pt idx="284">
                  <c:v>-77.62365810207973</c:v>
                </c:pt>
                <c:pt idx="285">
                  <c:v>-77.274066103125449</c:v>
                </c:pt>
                <c:pt idx="286">
                  <c:v>-76.900935675065497</c:v>
                </c:pt>
                <c:pt idx="287">
                  <c:v>-76.50438047704283</c:v>
                </c:pt>
                <c:pt idx="288">
                  <c:v>-76.084521303612291</c:v>
                </c:pt>
                <c:pt idx="289">
                  <c:v>-75.641486047945364</c:v>
                </c:pt>
                <c:pt idx="290">
                  <c:v>-75.175409662872681</c:v>
                </c:pt>
                <c:pt idx="291">
                  <c:v>-74.686434119776166</c:v>
                </c:pt>
                <c:pt idx="292">
                  <c:v>-74.174708365342994</c:v>
                </c:pt>
                <c:pt idx="293">
                  <c:v>-73.640388276195239</c:v>
                </c:pt>
                <c:pt idx="294">
                  <c:v>-73.083636611408053</c:v>
                </c:pt>
                <c:pt idx="295">
                  <c:v>-72.50462296293199</c:v>
                </c:pt>
                <c:pt idx="296">
                  <c:v>-71.903523703933359</c:v>
                </c:pt>
                <c:pt idx="297">
                  <c:v>-71.28052193506943</c:v>
                </c:pt>
                <c:pt idx="298">
                  <c:v>-70.635807428714173</c:v>
                </c:pt>
                <c:pt idx="299">
                  <c:v>-69.969576571151691</c:v>
                </c:pt>
                <c:pt idx="300">
                  <c:v>-69.282032302755084</c:v>
                </c:pt>
                <c:pt idx="301">
                  <c:v>-68.57338405616899</c:v>
                </c:pt>
                <c:pt idx="302">
                  <c:v>-67.843847692514089</c:v>
                </c:pt>
                <c:pt idx="303">
                  <c:v>-67.093645435633945</c:v>
                </c:pt>
                <c:pt idx="304">
                  <c:v>-66.323005804403365</c:v>
                </c:pt>
                <c:pt idx="305">
                  <c:v>-65.532163543119339</c:v>
                </c:pt>
                <c:pt idx="306">
                  <c:v>-64.72135954999581</c:v>
                </c:pt>
                <c:pt idx="307">
                  <c:v>-63.890840803783448</c:v>
                </c:pt>
                <c:pt idx="308">
                  <c:v>-63.040860288537743</c:v>
                </c:pt>
                <c:pt idx="309">
                  <c:v>-62.171676916557665</c:v>
                </c:pt>
                <c:pt idx="310">
                  <c:v>-61.283555449518246</c:v>
                </c:pt>
                <c:pt idx="311">
                  <c:v>-60.376766417821777</c:v>
                </c:pt>
                <c:pt idx="312">
                  <c:v>-59.451586038191564</c:v>
                </c:pt>
                <c:pt idx="313">
                  <c:v>-58.508296129533683</c:v>
                </c:pt>
                <c:pt idx="314">
                  <c:v>-57.547184027092143</c:v>
                </c:pt>
                <c:pt idx="315">
                  <c:v>-56.568542494923818</c:v>
                </c:pt>
                <c:pt idx="316">
                  <c:v>-55.572669636719809</c:v>
                </c:pt>
                <c:pt idx="317">
                  <c:v>-54.559868804999859</c:v>
                </c:pt>
                <c:pt idx="318">
                  <c:v>-53.530448508708652</c:v>
                </c:pt>
                <c:pt idx="319">
                  <c:v>-52.484722319240589</c:v>
                </c:pt>
                <c:pt idx="320">
                  <c:v>-51.423008774923169</c:v>
                </c:pt>
                <c:pt idx="321">
                  <c:v>-50.345631283987025</c:v>
                </c:pt>
                <c:pt idx="322">
                  <c:v>-49.252918026052711</c:v>
                </c:pt>
                <c:pt idx="323">
                  <c:v>-48.145201852163865</c:v>
                </c:pt>
                <c:pt idx="324">
                  <c:v>-47.022820183397869</c:v>
                </c:pt>
                <c:pt idx="325">
                  <c:v>-45.886114908083719</c:v>
                </c:pt>
                <c:pt idx="326">
                  <c:v>-44.73543227765979</c:v>
                </c:pt>
                <c:pt idx="327">
                  <c:v>-43.571122801202158</c:v>
                </c:pt>
                <c:pt idx="328">
                  <c:v>-42.39354113865646</c:v>
                </c:pt>
                <c:pt idx="329">
                  <c:v>-41.203045992804363</c:v>
                </c:pt>
                <c:pt idx="330">
                  <c:v>-40.000000000000036</c:v>
                </c:pt>
                <c:pt idx="331">
                  <c:v>-38.78476961970695</c:v>
                </c:pt>
                <c:pt idx="332">
                  <c:v>-37.557725022871267</c:v>
                </c:pt>
                <c:pt idx="333">
                  <c:v>-36.319239979163754</c:v>
                </c:pt>
                <c:pt idx="334">
                  <c:v>-35.069691743126164</c:v>
                </c:pt>
                <c:pt idx="335">
                  <c:v>-33.809460939255999</c:v>
                </c:pt>
                <c:pt idx="336">
                  <c:v>-32.538931446064012</c:v>
                </c:pt>
                <c:pt idx="337">
                  <c:v>-31.258490279141977</c:v>
                </c:pt>
                <c:pt idx="338">
                  <c:v>-29.968527473272989</c:v>
                </c:pt>
                <c:pt idx="339">
                  <c:v>-28.669435963624061</c:v>
                </c:pt>
                <c:pt idx="340">
                  <c:v>-27.361611466053489</c:v>
                </c:pt>
                <c:pt idx="341">
                  <c:v>-26.045452356572603</c:v>
                </c:pt>
                <c:pt idx="342">
                  <c:v>-24.72135954999581</c:v>
                </c:pt>
                <c:pt idx="343">
                  <c:v>-23.389736377818902</c:v>
                </c:pt>
                <c:pt idx="344">
                  <c:v>-22.050988465359982</c:v>
                </c:pt>
                <c:pt idx="345">
                  <c:v>-20.705523608201656</c:v>
                </c:pt>
                <c:pt idx="346">
                  <c:v>-19.353751647973429</c:v>
                </c:pt>
                <c:pt idx="347">
                  <c:v>-17.996084347509228</c:v>
                </c:pt>
                <c:pt idx="348">
                  <c:v>-16.632935265420791</c:v>
                </c:pt>
                <c:pt idx="349">
                  <c:v>-15.264719630123572</c:v>
                </c:pt>
                <c:pt idx="350">
                  <c:v>-13.891854213354502</c:v>
                </c:pt>
                <c:pt idx="351">
                  <c:v>-12.51475720321849</c:v>
                </c:pt>
                <c:pt idx="352">
                  <c:v>-11.13384807680527</c:v>
                </c:pt>
                <c:pt idx="353">
                  <c:v>-9.7495474724118498</c:v>
                </c:pt>
                <c:pt idx="354">
                  <c:v>-8.3622770614122732</c:v>
                </c:pt>
                <c:pt idx="355">
                  <c:v>-6.9724594198126653</c:v>
                </c:pt>
                <c:pt idx="356">
                  <c:v>-5.5805178995299807</c:v>
                </c:pt>
                <c:pt idx="357">
                  <c:v>-4.1868764994355496</c:v>
                </c:pt>
                <c:pt idx="358">
                  <c:v>-2.7919597362000657</c:v>
                </c:pt>
                <c:pt idx="359">
                  <c:v>-1.3961925149827559</c:v>
                </c:pt>
                <c:pt idx="360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14E-97E5-6843EF29C932}"/>
            </c:ext>
          </c:extLst>
        </c:ser>
        <c:ser>
          <c:idx val="1"/>
          <c:order val="1"/>
          <c:tx>
            <c:v>Flow 1</c:v>
          </c:tx>
          <c:spPr>
            <a:ln w="38100">
              <a:headEnd type="oval" w="lg" len="lg"/>
              <a:tailEnd type="stealth" w="lg" len="lg"/>
            </a:ln>
          </c:spPr>
          <c:marker>
            <c:symbol val="dot"/>
            <c:size val="2"/>
            <c:spPr>
              <a:ln>
                <a:solidFill>
                  <a:schemeClr val="accent2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Sheet1!$D$11:$D$171</c:f>
              <c:numCache>
                <c:formatCode>General</c:formatCode>
                <c:ptCount val="161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21</c:v>
                </c:pt>
                <c:pt idx="9">
                  <c:v>20</c:v>
                </c:pt>
                <c:pt idx="10">
                  <c:v>19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15</c:v>
                </c:pt>
                <c:pt idx="15">
                  <c:v>14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8</c:v>
                </c:pt>
                <c:pt idx="22">
                  <c:v>7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-1</c:v>
                </c:pt>
                <c:pt idx="31">
                  <c:v>-2</c:v>
                </c:pt>
                <c:pt idx="32">
                  <c:v>-3</c:v>
                </c:pt>
                <c:pt idx="33">
                  <c:v>-4</c:v>
                </c:pt>
                <c:pt idx="34">
                  <c:v>-5</c:v>
                </c:pt>
                <c:pt idx="35">
                  <c:v>-6</c:v>
                </c:pt>
                <c:pt idx="36">
                  <c:v>-7</c:v>
                </c:pt>
                <c:pt idx="37">
                  <c:v>-8</c:v>
                </c:pt>
                <c:pt idx="38">
                  <c:v>-9</c:v>
                </c:pt>
                <c:pt idx="39">
                  <c:v>-10</c:v>
                </c:pt>
                <c:pt idx="40">
                  <c:v>-11</c:v>
                </c:pt>
                <c:pt idx="41">
                  <c:v>-12</c:v>
                </c:pt>
                <c:pt idx="42">
                  <c:v>-13</c:v>
                </c:pt>
                <c:pt idx="43">
                  <c:v>-14</c:v>
                </c:pt>
                <c:pt idx="44">
                  <c:v>-15</c:v>
                </c:pt>
                <c:pt idx="45">
                  <c:v>-16</c:v>
                </c:pt>
                <c:pt idx="46">
                  <c:v>-17</c:v>
                </c:pt>
                <c:pt idx="47">
                  <c:v>-18</c:v>
                </c:pt>
                <c:pt idx="48">
                  <c:v>-19</c:v>
                </c:pt>
                <c:pt idx="49">
                  <c:v>-20</c:v>
                </c:pt>
                <c:pt idx="50">
                  <c:v>-21</c:v>
                </c:pt>
                <c:pt idx="51">
                  <c:v>-22</c:v>
                </c:pt>
                <c:pt idx="52">
                  <c:v>-23</c:v>
                </c:pt>
                <c:pt idx="53">
                  <c:v>-24</c:v>
                </c:pt>
                <c:pt idx="54">
                  <c:v>-25</c:v>
                </c:pt>
                <c:pt idx="55">
                  <c:v>-26</c:v>
                </c:pt>
                <c:pt idx="56">
                  <c:v>-27</c:v>
                </c:pt>
                <c:pt idx="57">
                  <c:v>-28</c:v>
                </c:pt>
                <c:pt idx="58">
                  <c:v>-29</c:v>
                </c:pt>
                <c:pt idx="59">
                  <c:v>-30</c:v>
                </c:pt>
                <c:pt idx="60">
                  <c:v>-31</c:v>
                </c:pt>
                <c:pt idx="61">
                  <c:v>-32</c:v>
                </c:pt>
                <c:pt idx="62">
                  <c:v>-33</c:v>
                </c:pt>
                <c:pt idx="63">
                  <c:v>-34</c:v>
                </c:pt>
                <c:pt idx="64">
                  <c:v>-35</c:v>
                </c:pt>
                <c:pt idx="65">
                  <c:v>-36</c:v>
                </c:pt>
                <c:pt idx="66">
                  <c:v>-37</c:v>
                </c:pt>
                <c:pt idx="67">
                  <c:v>-38</c:v>
                </c:pt>
                <c:pt idx="68">
                  <c:v>-39</c:v>
                </c:pt>
                <c:pt idx="69">
                  <c:v>-40</c:v>
                </c:pt>
                <c:pt idx="70">
                  <c:v>-41</c:v>
                </c:pt>
                <c:pt idx="71">
                  <c:v>-42</c:v>
                </c:pt>
                <c:pt idx="72">
                  <c:v>-43</c:v>
                </c:pt>
                <c:pt idx="73">
                  <c:v>-44</c:v>
                </c:pt>
                <c:pt idx="74">
                  <c:v>-45</c:v>
                </c:pt>
                <c:pt idx="75">
                  <c:v>-46</c:v>
                </c:pt>
                <c:pt idx="76">
                  <c:v>-47</c:v>
                </c:pt>
                <c:pt idx="77">
                  <c:v>-48</c:v>
                </c:pt>
                <c:pt idx="78">
                  <c:v>-49</c:v>
                </c:pt>
                <c:pt idx="79">
                  <c:v>-50</c:v>
                </c:pt>
                <c:pt idx="80">
                  <c:v>-51</c:v>
                </c:pt>
                <c:pt idx="81">
                  <c:v>-52</c:v>
                </c:pt>
                <c:pt idx="82">
                  <c:v>-53</c:v>
                </c:pt>
                <c:pt idx="83">
                  <c:v>-54</c:v>
                </c:pt>
                <c:pt idx="84">
                  <c:v>-55</c:v>
                </c:pt>
                <c:pt idx="85">
                  <c:v>-56</c:v>
                </c:pt>
                <c:pt idx="86">
                  <c:v>-57</c:v>
                </c:pt>
                <c:pt idx="87">
                  <c:v>-58</c:v>
                </c:pt>
                <c:pt idx="88">
                  <c:v>-59</c:v>
                </c:pt>
                <c:pt idx="89">
                  <c:v>-60</c:v>
                </c:pt>
                <c:pt idx="90">
                  <c:v>-61</c:v>
                </c:pt>
                <c:pt idx="91">
                  <c:v>-62</c:v>
                </c:pt>
                <c:pt idx="92">
                  <c:v>-63</c:v>
                </c:pt>
                <c:pt idx="93">
                  <c:v>-64</c:v>
                </c:pt>
                <c:pt idx="94">
                  <c:v>-65</c:v>
                </c:pt>
                <c:pt idx="95">
                  <c:v>-66</c:v>
                </c:pt>
                <c:pt idx="96">
                  <c:v>-67</c:v>
                </c:pt>
                <c:pt idx="97">
                  <c:v>-68</c:v>
                </c:pt>
                <c:pt idx="98">
                  <c:v>-69</c:v>
                </c:pt>
                <c:pt idx="99">
                  <c:v>-70</c:v>
                </c:pt>
                <c:pt idx="100">
                  <c:v>-71</c:v>
                </c:pt>
                <c:pt idx="101">
                  <c:v>-72</c:v>
                </c:pt>
                <c:pt idx="102">
                  <c:v>-73</c:v>
                </c:pt>
                <c:pt idx="103">
                  <c:v>-74</c:v>
                </c:pt>
                <c:pt idx="104">
                  <c:v>-75</c:v>
                </c:pt>
                <c:pt idx="105">
                  <c:v>-76</c:v>
                </c:pt>
                <c:pt idx="106">
                  <c:v>-77</c:v>
                </c:pt>
                <c:pt idx="107">
                  <c:v>-78</c:v>
                </c:pt>
                <c:pt idx="108">
                  <c:v>-79</c:v>
                </c:pt>
                <c:pt idx="109">
                  <c:v>-80</c:v>
                </c:pt>
                <c:pt idx="110">
                  <c:v>-81</c:v>
                </c:pt>
                <c:pt idx="111">
                  <c:v>-82</c:v>
                </c:pt>
                <c:pt idx="112">
                  <c:v>-83</c:v>
                </c:pt>
                <c:pt idx="113">
                  <c:v>-84</c:v>
                </c:pt>
                <c:pt idx="114">
                  <c:v>-85</c:v>
                </c:pt>
                <c:pt idx="115">
                  <c:v>-86</c:v>
                </c:pt>
                <c:pt idx="116">
                  <c:v>-87</c:v>
                </c:pt>
                <c:pt idx="117">
                  <c:v>-88</c:v>
                </c:pt>
                <c:pt idx="118">
                  <c:v>-89</c:v>
                </c:pt>
                <c:pt idx="119">
                  <c:v>-90</c:v>
                </c:pt>
                <c:pt idx="120">
                  <c:v>-91</c:v>
                </c:pt>
                <c:pt idx="121">
                  <c:v>-92</c:v>
                </c:pt>
                <c:pt idx="122">
                  <c:v>-93</c:v>
                </c:pt>
                <c:pt idx="123">
                  <c:v>-94</c:v>
                </c:pt>
                <c:pt idx="124">
                  <c:v>-95</c:v>
                </c:pt>
                <c:pt idx="125">
                  <c:v>-96</c:v>
                </c:pt>
                <c:pt idx="126">
                  <c:v>-97</c:v>
                </c:pt>
                <c:pt idx="127">
                  <c:v>-98</c:v>
                </c:pt>
                <c:pt idx="128">
                  <c:v>-99</c:v>
                </c:pt>
                <c:pt idx="129">
                  <c:v>-100</c:v>
                </c:pt>
                <c:pt idx="130">
                  <c:v>-101</c:v>
                </c:pt>
                <c:pt idx="131">
                  <c:v>-102</c:v>
                </c:pt>
                <c:pt idx="132">
                  <c:v>-103</c:v>
                </c:pt>
                <c:pt idx="133">
                  <c:v>-104</c:v>
                </c:pt>
                <c:pt idx="134">
                  <c:v>-105</c:v>
                </c:pt>
                <c:pt idx="135">
                  <c:v>-106</c:v>
                </c:pt>
                <c:pt idx="136">
                  <c:v>-107</c:v>
                </c:pt>
                <c:pt idx="137">
                  <c:v>-108</c:v>
                </c:pt>
                <c:pt idx="138">
                  <c:v>-109</c:v>
                </c:pt>
                <c:pt idx="139">
                  <c:v>-110</c:v>
                </c:pt>
                <c:pt idx="140">
                  <c:v>-111</c:v>
                </c:pt>
                <c:pt idx="141">
                  <c:v>-112</c:v>
                </c:pt>
                <c:pt idx="142">
                  <c:v>-113</c:v>
                </c:pt>
                <c:pt idx="143">
                  <c:v>-114</c:v>
                </c:pt>
                <c:pt idx="144">
                  <c:v>-115</c:v>
                </c:pt>
                <c:pt idx="145">
                  <c:v>-116</c:v>
                </c:pt>
                <c:pt idx="146">
                  <c:v>-117</c:v>
                </c:pt>
                <c:pt idx="147">
                  <c:v>-118</c:v>
                </c:pt>
                <c:pt idx="148">
                  <c:v>-119</c:v>
                </c:pt>
                <c:pt idx="149">
                  <c:v>-120</c:v>
                </c:pt>
                <c:pt idx="150">
                  <c:v>-121</c:v>
                </c:pt>
                <c:pt idx="151">
                  <c:v>-122</c:v>
                </c:pt>
                <c:pt idx="152">
                  <c:v>-123</c:v>
                </c:pt>
                <c:pt idx="153">
                  <c:v>-124</c:v>
                </c:pt>
                <c:pt idx="154">
                  <c:v>-125</c:v>
                </c:pt>
                <c:pt idx="155">
                  <c:v>-126</c:v>
                </c:pt>
                <c:pt idx="156">
                  <c:v>-127</c:v>
                </c:pt>
                <c:pt idx="157">
                  <c:v>-128</c:v>
                </c:pt>
                <c:pt idx="158">
                  <c:v>-129</c:v>
                </c:pt>
                <c:pt idx="159">
                  <c:v>-130</c:v>
                </c:pt>
                <c:pt idx="160">
                  <c:v>-131</c:v>
                </c:pt>
              </c:numCache>
            </c:numRef>
          </c:xVal>
          <c:yVal>
            <c:numRef>
              <c:f>Sheet1!$C$11:$C$171</c:f>
              <c:numCache>
                <c:formatCode>General</c:formatCode>
                <c:ptCount val="161"/>
                <c:pt idx="0">
                  <c:v>-17.657283168694811</c:v>
                </c:pt>
                <c:pt idx="1">
                  <c:v>-16.875997542188095</c:v>
                </c:pt>
                <c:pt idx="2">
                  <c:v>-16.094711915681376</c:v>
                </c:pt>
                <c:pt idx="3">
                  <c:v>-15.313426289174657</c:v>
                </c:pt>
                <c:pt idx="4">
                  <c:v>-14.532140662667942</c:v>
                </c:pt>
                <c:pt idx="5">
                  <c:v>-13.750855036161223</c:v>
                </c:pt>
                <c:pt idx="6">
                  <c:v>-12.969569409654504</c:v>
                </c:pt>
                <c:pt idx="7">
                  <c:v>-12.188283783147789</c:v>
                </c:pt>
                <c:pt idx="8">
                  <c:v>-11.40699815664107</c:v>
                </c:pt>
                <c:pt idx="9">
                  <c:v>-10.625712530134352</c:v>
                </c:pt>
                <c:pt idx="10">
                  <c:v>-9.8444269036276353</c:v>
                </c:pt>
                <c:pt idx="11">
                  <c:v>-9.0631412771209163</c:v>
                </c:pt>
                <c:pt idx="12">
                  <c:v>-8.2818556506141991</c:v>
                </c:pt>
                <c:pt idx="13">
                  <c:v>-7.500570024107482</c:v>
                </c:pt>
                <c:pt idx="14">
                  <c:v>-6.7192843976007648</c:v>
                </c:pt>
                <c:pt idx="15">
                  <c:v>-5.9379987710940476</c:v>
                </c:pt>
                <c:pt idx="16">
                  <c:v>-5.1567131445873287</c:v>
                </c:pt>
                <c:pt idx="17">
                  <c:v>-4.3754275180806115</c:v>
                </c:pt>
                <c:pt idx="18">
                  <c:v>-3.5941418915738943</c:v>
                </c:pt>
                <c:pt idx="19">
                  <c:v>-2.8128562650671762</c:v>
                </c:pt>
                <c:pt idx="20">
                  <c:v>-2.0315706385604582</c:v>
                </c:pt>
                <c:pt idx="21">
                  <c:v>-1.250285012053741</c:v>
                </c:pt>
                <c:pt idx="22">
                  <c:v>-0.46899938554702381</c:v>
                </c:pt>
                <c:pt idx="23">
                  <c:v>0.31228624095969426</c:v>
                </c:pt>
                <c:pt idx="24">
                  <c:v>1.0935718674664119</c:v>
                </c:pt>
                <c:pt idx="25">
                  <c:v>1.8748574939731295</c:v>
                </c:pt>
                <c:pt idx="26">
                  <c:v>2.6561431204798471</c:v>
                </c:pt>
                <c:pt idx="27">
                  <c:v>3.4374287469865648</c:v>
                </c:pt>
                <c:pt idx="28">
                  <c:v>4.2187143734932828</c:v>
                </c:pt>
                <c:pt idx="29">
                  <c:v>5</c:v>
                </c:pt>
                <c:pt idx="30">
                  <c:v>5.7812856265067172</c:v>
                </c:pt>
                <c:pt idx="31">
                  <c:v>6.5625712530134352</c:v>
                </c:pt>
                <c:pt idx="32">
                  <c:v>7.3438568795201533</c:v>
                </c:pt>
                <c:pt idx="33">
                  <c:v>8.1251425060268705</c:v>
                </c:pt>
                <c:pt idx="34">
                  <c:v>8.9064281325335877</c:v>
                </c:pt>
                <c:pt idx="35">
                  <c:v>9.6877137590403066</c:v>
                </c:pt>
                <c:pt idx="36">
                  <c:v>10.468999385547024</c:v>
                </c:pt>
                <c:pt idx="37">
                  <c:v>11.250285012053741</c:v>
                </c:pt>
                <c:pt idx="38">
                  <c:v>12.031570638560458</c:v>
                </c:pt>
                <c:pt idx="39">
                  <c:v>12.812856265067175</c:v>
                </c:pt>
                <c:pt idx="40">
                  <c:v>13.594141891573894</c:v>
                </c:pt>
                <c:pt idx="41">
                  <c:v>14.375427518080611</c:v>
                </c:pt>
                <c:pt idx="42">
                  <c:v>15.156713144587329</c:v>
                </c:pt>
                <c:pt idx="43">
                  <c:v>15.937998771094048</c:v>
                </c:pt>
                <c:pt idx="44">
                  <c:v>16.719284397600767</c:v>
                </c:pt>
                <c:pt idx="45">
                  <c:v>17.500570024107482</c:v>
                </c:pt>
                <c:pt idx="46">
                  <c:v>18.281855650614197</c:v>
                </c:pt>
                <c:pt idx="47">
                  <c:v>19.063141277120916</c:v>
                </c:pt>
                <c:pt idx="48">
                  <c:v>19.844426903627635</c:v>
                </c:pt>
                <c:pt idx="49">
                  <c:v>20.625712530134351</c:v>
                </c:pt>
                <c:pt idx="50">
                  <c:v>21.40699815664107</c:v>
                </c:pt>
                <c:pt idx="51">
                  <c:v>22.188283783147789</c:v>
                </c:pt>
                <c:pt idx="52">
                  <c:v>22.969569409654504</c:v>
                </c:pt>
                <c:pt idx="53">
                  <c:v>23.750855036161223</c:v>
                </c:pt>
                <c:pt idx="54">
                  <c:v>24.532140662667942</c:v>
                </c:pt>
                <c:pt idx="55">
                  <c:v>25.313426289174657</c:v>
                </c:pt>
                <c:pt idx="56">
                  <c:v>26.094711915681376</c:v>
                </c:pt>
                <c:pt idx="57">
                  <c:v>26.875997542188095</c:v>
                </c:pt>
                <c:pt idx="58">
                  <c:v>27.657283168694811</c:v>
                </c:pt>
                <c:pt idx="59">
                  <c:v>28.43856879520153</c:v>
                </c:pt>
                <c:pt idx="60">
                  <c:v>29.219854421708245</c:v>
                </c:pt>
                <c:pt idx="61">
                  <c:v>30.001140048214964</c:v>
                </c:pt>
                <c:pt idx="62">
                  <c:v>30.782425674721683</c:v>
                </c:pt>
                <c:pt idx="63">
                  <c:v>31.563711301228398</c:v>
                </c:pt>
                <c:pt idx="64">
                  <c:v>32.344996927735117</c:v>
                </c:pt>
                <c:pt idx="65">
                  <c:v>33.126282554241833</c:v>
                </c:pt>
                <c:pt idx="66">
                  <c:v>33.907568180748555</c:v>
                </c:pt>
                <c:pt idx="67">
                  <c:v>34.688853807255271</c:v>
                </c:pt>
                <c:pt idx="68">
                  <c:v>35.470139433761986</c:v>
                </c:pt>
                <c:pt idx="69">
                  <c:v>36.251425060268701</c:v>
                </c:pt>
                <c:pt idx="70">
                  <c:v>37.032710686775424</c:v>
                </c:pt>
                <c:pt idx="71">
                  <c:v>37.813996313282139</c:v>
                </c:pt>
                <c:pt idx="72">
                  <c:v>38.595281939788855</c:v>
                </c:pt>
                <c:pt idx="73">
                  <c:v>39.376567566295577</c:v>
                </c:pt>
                <c:pt idx="74">
                  <c:v>40.157853192802293</c:v>
                </c:pt>
                <c:pt idx="75">
                  <c:v>40.939138819309008</c:v>
                </c:pt>
                <c:pt idx="76">
                  <c:v>41.720424445815731</c:v>
                </c:pt>
                <c:pt idx="77">
                  <c:v>42.501710072322446</c:v>
                </c:pt>
                <c:pt idx="78">
                  <c:v>43.282995698829161</c:v>
                </c:pt>
                <c:pt idx="79">
                  <c:v>44.064281325335884</c:v>
                </c:pt>
                <c:pt idx="80">
                  <c:v>44.845566951842599</c:v>
                </c:pt>
                <c:pt idx="81">
                  <c:v>45.626852578349315</c:v>
                </c:pt>
                <c:pt idx="82">
                  <c:v>46.408138204856037</c:v>
                </c:pt>
                <c:pt idx="83">
                  <c:v>47.189423831362753</c:v>
                </c:pt>
                <c:pt idx="84">
                  <c:v>47.970709457869468</c:v>
                </c:pt>
                <c:pt idx="85">
                  <c:v>48.75199508437619</c:v>
                </c:pt>
                <c:pt idx="86">
                  <c:v>49.533280710882906</c:v>
                </c:pt>
                <c:pt idx="87">
                  <c:v>50.314566337389621</c:v>
                </c:pt>
                <c:pt idx="88">
                  <c:v>51.095851963896337</c:v>
                </c:pt>
                <c:pt idx="89">
                  <c:v>51.877137590403059</c:v>
                </c:pt>
                <c:pt idx="90">
                  <c:v>52.658423216909775</c:v>
                </c:pt>
                <c:pt idx="91">
                  <c:v>53.43970884341649</c:v>
                </c:pt>
                <c:pt idx="92">
                  <c:v>54.220994469923212</c:v>
                </c:pt>
                <c:pt idx="93">
                  <c:v>55.002280096429928</c:v>
                </c:pt>
                <c:pt idx="94">
                  <c:v>55.783565722936643</c:v>
                </c:pt>
                <c:pt idx="95">
                  <c:v>56.564851349443366</c:v>
                </c:pt>
                <c:pt idx="96">
                  <c:v>57.346136975950081</c:v>
                </c:pt>
                <c:pt idx="97">
                  <c:v>58.127422602456797</c:v>
                </c:pt>
                <c:pt idx="98">
                  <c:v>58.908708228963519</c:v>
                </c:pt>
                <c:pt idx="99">
                  <c:v>59.689993855470235</c:v>
                </c:pt>
                <c:pt idx="100">
                  <c:v>60.47127948197695</c:v>
                </c:pt>
                <c:pt idx="101">
                  <c:v>61.252565108483665</c:v>
                </c:pt>
                <c:pt idx="102">
                  <c:v>62.033850734990388</c:v>
                </c:pt>
                <c:pt idx="103">
                  <c:v>62.815136361497103</c:v>
                </c:pt>
                <c:pt idx="104">
                  <c:v>63.596421988003819</c:v>
                </c:pt>
                <c:pt idx="105">
                  <c:v>64.377707614510541</c:v>
                </c:pt>
                <c:pt idx="106">
                  <c:v>65.158993241017257</c:v>
                </c:pt>
                <c:pt idx="107">
                  <c:v>65.940278867523972</c:v>
                </c:pt>
                <c:pt idx="108">
                  <c:v>66.721564494030702</c:v>
                </c:pt>
                <c:pt idx="109">
                  <c:v>67.502850120537403</c:v>
                </c:pt>
                <c:pt idx="110">
                  <c:v>68.284135747044132</c:v>
                </c:pt>
                <c:pt idx="111">
                  <c:v>69.065421373550848</c:v>
                </c:pt>
                <c:pt idx="112">
                  <c:v>69.846707000057563</c:v>
                </c:pt>
                <c:pt idx="113">
                  <c:v>70.627992626564279</c:v>
                </c:pt>
                <c:pt idx="114">
                  <c:v>71.409278253070994</c:v>
                </c:pt>
                <c:pt idx="115">
                  <c:v>72.190563879577709</c:v>
                </c:pt>
                <c:pt idx="116">
                  <c:v>72.971849506084439</c:v>
                </c:pt>
                <c:pt idx="117">
                  <c:v>73.753135132591154</c:v>
                </c:pt>
                <c:pt idx="118">
                  <c:v>74.53442075909787</c:v>
                </c:pt>
                <c:pt idx="119">
                  <c:v>75.315706385604585</c:v>
                </c:pt>
                <c:pt idx="120">
                  <c:v>76.096992012111301</c:v>
                </c:pt>
                <c:pt idx="121">
                  <c:v>76.878277638618016</c:v>
                </c:pt>
                <c:pt idx="122">
                  <c:v>77.659563265124746</c:v>
                </c:pt>
                <c:pt idx="123">
                  <c:v>78.440848891631461</c:v>
                </c:pt>
                <c:pt idx="124">
                  <c:v>79.222134518138176</c:v>
                </c:pt>
                <c:pt idx="125">
                  <c:v>80.003420144644892</c:v>
                </c:pt>
                <c:pt idx="126">
                  <c:v>80.784705771151607</c:v>
                </c:pt>
                <c:pt idx="127">
                  <c:v>81.565991397658323</c:v>
                </c:pt>
                <c:pt idx="128">
                  <c:v>82.347277024165038</c:v>
                </c:pt>
                <c:pt idx="129">
                  <c:v>83.128562650671768</c:v>
                </c:pt>
                <c:pt idx="130">
                  <c:v>83.909848277178483</c:v>
                </c:pt>
                <c:pt idx="131">
                  <c:v>84.691133903685198</c:v>
                </c:pt>
                <c:pt idx="132">
                  <c:v>85.472419530191914</c:v>
                </c:pt>
                <c:pt idx="133">
                  <c:v>86.253705156698629</c:v>
                </c:pt>
                <c:pt idx="134">
                  <c:v>87.034990783205345</c:v>
                </c:pt>
                <c:pt idx="135">
                  <c:v>87.816276409712074</c:v>
                </c:pt>
                <c:pt idx="136">
                  <c:v>88.59756203621879</c:v>
                </c:pt>
                <c:pt idx="137">
                  <c:v>89.378847662725505</c:v>
                </c:pt>
                <c:pt idx="138">
                  <c:v>90.16013328923222</c:v>
                </c:pt>
                <c:pt idx="139">
                  <c:v>90.941418915738936</c:v>
                </c:pt>
                <c:pt idx="140">
                  <c:v>91.722704542245651</c:v>
                </c:pt>
                <c:pt idx="141">
                  <c:v>92.503990168752381</c:v>
                </c:pt>
                <c:pt idx="142">
                  <c:v>93.285275795259096</c:v>
                </c:pt>
                <c:pt idx="143">
                  <c:v>94.066561421765812</c:v>
                </c:pt>
                <c:pt idx="144">
                  <c:v>94.847847048272527</c:v>
                </c:pt>
                <c:pt idx="145">
                  <c:v>95.629132674779243</c:v>
                </c:pt>
                <c:pt idx="146">
                  <c:v>96.410418301285958</c:v>
                </c:pt>
                <c:pt idx="147">
                  <c:v>97.191703927792673</c:v>
                </c:pt>
                <c:pt idx="148">
                  <c:v>97.972989554299403</c:v>
                </c:pt>
                <c:pt idx="149">
                  <c:v>98.754275180806118</c:v>
                </c:pt>
                <c:pt idx="150">
                  <c:v>99.535560807312834</c:v>
                </c:pt>
                <c:pt idx="151">
                  <c:v>100.31684643381955</c:v>
                </c:pt>
                <c:pt idx="152">
                  <c:v>101.09813206032626</c:v>
                </c:pt>
                <c:pt idx="153">
                  <c:v>101.87941768683298</c:v>
                </c:pt>
                <c:pt idx="154">
                  <c:v>102.66070331333971</c:v>
                </c:pt>
                <c:pt idx="155">
                  <c:v>103.44198893984642</c:v>
                </c:pt>
                <c:pt idx="156">
                  <c:v>104.22327456635314</c:v>
                </c:pt>
                <c:pt idx="157">
                  <c:v>105.00456019285986</c:v>
                </c:pt>
                <c:pt idx="158">
                  <c:v>105.78584581936657</c:v>
                </c:pt>
                <c:pt idx="159">
                  <c:v>106.56713144587329</c:v>
                </c:pt>
                <c:pt idx="160">
                  <c:v>107.34841707238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9F-414E-97E5-6843EF29C932}"/>
            </c:ext>
          </c:extLst>
        </c:ser>
        <c:ser>
          <c:idx val="2"/>
          <c:order val="2"/>
          <c:tx>
            <c:v>Flow 1 line tangent to W.C.</c:v>
          </c:tx>
          <c:spPr>
            <a:ln w="25400">
              <a:solidFill>
                <a:srgbClr val="FF0000"/>
              </a:solidFill>
              <a:prstDash val="dash"/>
              <a:headEnd type="oval" w="lg" len="lg"/>
              <a:tailEnd type="stealth" w="lg" len="lg"/>
            </a:ln>
          </c:spPr>
          <c:marker>
            <c:symbol val="triangle"/>
            <c:size val="2"/>
            <c:spPr>
              <a:ln>
                <a:solidFill>
                  <a:srgbClr val="FF0000">
                    <a:alpha val="0"/>
                  </a:srgbClr>
                </a:solidFill>
              </a:ln>
            </c:spPr>
          </c:marker>
          <c:xVal>
            <c:numRef>
              <c:f>Sheet1!$H$11:$H$171</c:f>
              <c:numCache>
                <c:formatCode>General</c:formatCode>
                <c:ptCount val="161"/>
                <c:pt idx="0">
                  <c:v>49</c:v>
                </c:pt>
                <c:pt idx="1">
                  <c:v>48</c:v>
                </c:pt>
                <c:pt idx="2">
                  <c:v>47</c:v>
                </c:pt>
                <c:pt idx="3">
                  <c:v>46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40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-11</c:v>
                </c:pt>
                <c:pt idx="61">
                  <c:v>-12</c:v>
                </c:pt>
                <c:pt idx="62">
                  <c:v>-13</c:v>
                </c:pt>
                <c:pt idx="63">
                  <c:v>-14</c:v>
                </c:pt>
                <c:pt idx="64">
                  <c:v>-15</c:v>
                </c:pt>
                <c:pt idx="65">
                  <c:v>-16</c:v>
                </c:pt>
                <c:pt idx="66">
                  <c:v>-17</c:v>
                </c:pt>
                <c:pt idx="67">
                  <c:v>-18</c:v>
                </c:pt>
                <c:pt idx="68">
                  <c:v>-19</c:v>
                </c:pt>
                <c:pt idx="69">
                  <c:v>-20</c:v>
                </c:pt>
                <c:pt idx="70">
                  <c:v>-21</c:v>
                </c:pt>
                <c:pt idx="71">
                  <c:v>-22</c:v>
                </c:pt>
                <c:pt idx="72">
                  <c:v>-23</c:v>
                </c:pt>
                <c:pt idx="73">
                  <c:v>-24</c:v>
                </c:pt>
                <c:pt idx="74">
                  <c:v>-25</c:v>
                </c:pt>
                <c:pt idx="75">
                  <c:v>-26</c:v>
                </c:pt>
                <c:pt idx="76">
                  <c:v>-27</c:v>
                </c:pt>
                <c:pt idx="77">
                  <c:v>-28</c:v>
                </c:pt>
                <c:pt idx="78">
                  <c:v>-29</c:v>
                </c:pt>
                <c:pt idx="79">
                  <c:v>-30</c:v>
                </c:pt>
                <c:pt idx="80">
                  <c:v>-31</c:v>
                </c:pt>
                <c:pt idx="81">
                  <c:v>-32</c:v>
                </c:pt>
                <c:pt idx="82">
                  <c:v>-33</c:v>
                </c:pt>
                <c:pt idx="83">
                  <c:v>-34</c:v>
                </c:pt>
                <c:pt idx="84">
                  <c:v>-35</c:v>
                </c:pt>
                <c:pt idx="85">
                  <c:v>-36</c:v>
                </c:pt>
                <c:pt idx="86">
                  <c:v>-37</c:v>
                </c:pt>
                <c:pt idx="87">
                  <c:v>-38</c:v>
                </c:pt>
                <c:pt idx="88">
                  <c:v>-39</c:v>
                </c:pt>
                <c:pt idx="89">
                  <c:v>-40</c:v>
                </c:pt>
                <c:pt idx="90">
                  <c:v>-41</c:v>
                </c:pt>
                <c:pt idx="91">
                  <c:v>-42</c:v>
                </c:pt>
                <c:pt idx="92">
                  <c:v>-43</c:v>
                </c:pt>
                <c:pt idx="93">
                  <c:v>-44</c:v>
                </c:pt>
                <c:pt idx="94">
                  <c:v>-45</c:v>
                </c:pt>
                <c:pt idx="95">
                  <c:v>-46</c:v>
                </c:pt>
                <c:pt idx="96">
                  <c:v>-47</c:v>
                </c:pt>
                <c:pt idx="97">
                  <c:v>-48</c:v>
                </c:pt>
                <c:pt idx="98">
                  <c:v>-49</c:v>
                </c:pt>
                <c:pt idx="99">
                  <c:v>-50</c:v>
                </c:pt>
                <c:pt idx="100">
                  <c:v>-51</c:v>
                </c:pt>
                <c:pt idx="101">
                  <c:v>-52</c:v>
                </c:pt>
                <c:pt idx="102">
                  <c:v>-53</c:v>
                </c:pt>
                <c:pt idx="103">
                  <c:v>-54</c:v>
                </c:pt>
                <c:pt idx="104">
                  <c:v>-55</c:v>
                </c:pt>
                <c:pt idx="105">
                  <c:v>-56</c:v>
                </c:pt>
                <c:pt idx="106">
                  <c:v>-57</c:v>
                </c:pt>
                <c:pt idx="107">
                  <c:v>-58</c:v>
                </c:pt>
                <c:pt idx="108">
                  <c:v>-59</c:v>
                </c:pt>
                <c:pt idx="109">
                  <c:v>-60</c:v>
                </c:pt>
                <c:pt idx="110">
                  <c:v>-61</c:v>
                </c:pt>
                <c:pt idx="111">
                  <c:v>-62</c:v>
                </c:pt>
                <c:pt idx="112">
                  <c:v>-63</c:v>
                </c:pt>
                <c:pt idx="113">
                  <c:v>-64</c:v>
                </c:pt>
                <c:pt idx="114">
                  <c:v>-65</c:v>
                </c:pt>
                <c:pt idx="115">
                  <c:v>-66</c:v>
                </c:pt>
                <c:pt idx="116">
                  <c:v>-67</c:v>
                </c:pt>
                <c:pt idx="117">
                  <c:v>-68</c:v>
                </c:pt>
                <c:pt idx="118">
                  <c:v>-69</c:v>
                </c:pt>
                <c:pt idx="119">
                  <c:v>-70</c:v>
                </c:pt>
                <c:pt idx="120">
                  <c:v>-71</c:v>
                </c:pt>
                <c:pt idx="121">
                  <c:v>-72</c:v>
                </c:pt>
                <c:pt idx="122">
                  <c:v>-73</c:v>
                </c:pt>
                <c:pt idx="123">
                  <c:v>-74</c:v>
                </c:pt>
                <c:pt idx="124">
                  <c:v>-75</c:v>
                </c:pt>
                <c:pt idx="125">
                  <c:v>-76</c:v>
                </c:pt>
                <c:pt idx="126">
                  <c:v>-77</c:v>
                </c:pt>
                <c:pt idx="127">
                  <c:v>-78</c:v>
                </c:pt>
                <c:pt idx="128">
                  <c:v>-79</c:v>
                </c:pt>
                <c:pt idx="129">
                  <c:v>-80</c:v>
                </c:pt>
                <c:pt idx="130">
                  <c:v>-81</c:v>
                </c:pt>
                <c:pt idx="131">
                  <c:v>-82</c:v>
                </c:pt>
                <c:pt idx="132">
                  <c:v>-83</c:v>
                </c:pt>
                <c:pt idx="133">
                  <c:v>-84</c:v>
                </c:pt>
                <c:pt idx="134">
                  <c:v>-85</c:v>
                </c:pt>
                <c:pt idx="135">
                  <c:v>-86</c:v>
                </c:pt>
                <c:pt idx="136">
                  <c:v>-87</c:v>
                </c:pt>
                <c:pt idx="137">
                  <c:v>-88</c:v>
                </c:pt>
                <c:pt idx="138">
                  <c:v>-89</c:v>
                </c:pt>
                <c:pt idx="139">
                  <c:v>-90</c:v>
                </c:pt>
                <c:pt idx="140">
                  <c:v>-91</c:v>
                </c:pt>
                <c:pt idx="141">
                  <c:v>-92</c:v>
                </c:pt>
                <c:pt idx="142">
                  <c:v>-93</c:v>
                </c:pt>
                <c:pt idx="143">
                  <c:v>-94</c:v>
                </c:pt>
                <c:pt idx="144">
                  <c:v>-95</c:v>
                </c:pt>
                <c:pt idx="145">
                  <c:v>-96</c:v>
                </c:pt>
                <c:pt idx="146">
                  <c:v>-97</c:v>
                </c:pt>
                <c:pt idx="147">
                  <c:v>-98</c:v>
                </c:pt>
                <c:pt idx="148">
                  <c:v>-99</c:v>
                </c:pt>
                <c:pt idx="149">
                  <c:v>-100</c:v>
                </c:pt>
                <c:pt idx="150">
                  <c:v>-101</c:v>
                </c:pt>
                <c:pt idx="151">
                  <c:v>-102</c:v>
                </c:pt>
                <c:pt idx="152">
                  <c:v>-103</c:v>
                </c:pt>
                <c:pt idx="153">
                  <c:v>-104</c:v>
                </c:pt>
                <c:pt idx="154">
                  <c:v>-105</c:v>
                </c:pt>
                <c:pt idx="155">
                  <c:v>-106</c:v>
                </c:pt>
                <c:pt idx="156">
                  <c:v>-107</c:v>
                </c:pt>
                <c:pt idx="157">
                  <c:v>-108</c:v>
                </c:pt>
                <c:pt idx="158">
                  <c:v>-109</c:v>
                </c:pt>
                <c:pt idx="159">
                  <c:v>-110</c:v>
                </c:pt>
                <c:pt idx="160">
                  <c:v>-111</c:v>
                </c:pt>
              </c:numCache>
            </c:numRef>
          </c:xVal>
          <c:yVal>
            <c:numRef>
              <c:f>Sheet1!$G$11:$G$171</c:f>
              <c:numCache>
                <c:formatCode>General</c:formatCode>
                <c:ptCount val="161"/>
                <c:pt idx="0">
                  <c:v>-139.80445290463547</c:v>
                </c:pt>
                <c:pt idx="1">
                  <c:v>-139.02316727812877</c:v>
                </c:pt>
                <c:pt idx="2">
                  <c:v>-138.24188165162204</c:v>
                </c:pt>
                <c:pt idx="3">
                  <c:v>-137.46059602511531</c:v>
                </c:pt>
                <c:pt idx="4">
                  <c:v>-136.67931039860861</c:v>
                </c:pt>
                <c:pt idx="5">
                  <c:v>-135.89802477210191</c:v>
                </c:pt>
                <c:pt idx="6">
                  <c:v>-135.11673914559518</c:v>
                </c:pt>
                <c:pt idx="7">
                  <c:v>-134.33545351908845</c:v>
                </c:pt>
                <c:pt idx="8">
                  <c:v>-133.55416789258175</c:v>
                </c:pt>
                <c:pt idx="9">
                  <c:v>-132.77288226607502</c:v>
                </c:pt>
                <c:pt idx="10">
                  <c:v>-131.99159663956829</c:v>
                </c:pt>
                <c:pt idx="11">
                  <c:v>-131.21031101306158</c:v>
                </c:pt>
                <c:pt idx="12">
                  <c:v>-130.42902538655486</c:v>
                </c:pt>
                <c:pt idx="13">
                  <c:v>-129.64773976004815</c:v>
                </c:pt>
                <c:pt idx="14">
                  <c:v>-128.86645413354142</c:v>
                </c:pt>
                <c:pt idx="15">
                  <c:v>-128.08516850703472</c:v>
                </c:pt>
                <c:pt idx="16">
                  <c:v>-127.30388288052799</c:v>
                </c:pt>
                <c:pt idx="17">
                  <c:v>-126.52259725402128</c:v>
                </c:pt>
                <c:pt idx="18">
                  <c:v>-125.74131162751456</c:v>
                </c:pt>
                <c:pt idx="19">
                  <c:v>-124.96002600100785</c:v>
                </c:pt>
                <c:pt idx="20">
                  <c:v>-124.17874037450113</c:v>
                </c:pt>
                <c:pt idx="21">
                  <c:v>-123.3974547479944</c:v>
                </c:pt>
                <c:pt idx="22">
                  <c:v>-122.61616912148769</c:v>
                </c:pt>
                <c:pt idx="23">
                  <c:v>-121.83488349498097</c:v>
                </c:pt>
                <c:pt idx="24">
                  <c:v>-121.05359786847426</c:v>
                </c:pt>
                <c:pt idx="25">
                  <c:v>-120.27231224196754</c:v>
                </c:pt>
                <c:pt idx="26">
                  <c:v>-119.49102661546081</c:v>
                </c:pt>
                <c:pt idx="27">
                  <c:v>-118.70974098895411</c:v>
                </c:pt>
                <c:pt idx="28">
                  <c:v>-117.92845536244738</c:v>
                </c:pt>
                <c:pt idx="29">
                  <c:v>-117.14716973594066</c:v>
                </c:pt>
                <c:pt idx="30">
                  <c:v>-116.36588410943395</c:v>
                </c:pt>
                <c:pt idx="31">
                  <c:v>-115.58459848292723</c:v>
                </c:pt>
                <c:pt idx="32">
                  <c:v>-114.80331285642052</c:v>
                </c:pt>
                <c:pt idx="33">
                  <c:v>-114.02202722991379</c:v>
                </c:pt>
                <c:pt idx="34">
                  <c:v>-113.24074160340707</c:v>
                </c:pt>
                <c:pt idx="35">
                  <c:v>-112.45945597690036</c:v>
                </c:pt>
                <c:pt idx="36">
                  <c:v>-111.67817035039364</c:v>
                </c:pt>
                <c:pt idx="37">
                  <c:v>-110.89688472388693</c:v>
                </c:pt>
                <c:pt idx="38">
                  <c:v>-110.11559909738021</c:v>
                </c:pt>
                <c:pt idx="39">
                  <c:v>-109.3343134708735</c:v>
                </c:pt>
                <c:pt idx="40">
                  <c:v>-108.55302784436677</c:v>
                </c:pt>
                <c:pt idx="41">
                  <c:v>-107.77174221786005</c:v>
                </c:pt>
                <c:pt idx="42">
                  <c:v>-106.99045659135334</c:v>
                </c:pt>
                <c:pt idx="43">
                  <c:v>-106.20917096484662</c:v>
                </c:pt>
                <c:pt idx="44">
                  <c:v>-105.42788533833991</c:v>
                </c:pt>
                <c:pt idx="45">
                  <c:v>-104.64659971183319</c:v>
                </c:pt>
                <c:pt idx="46">
                  <c:v>-103.86531408532646</c:v>
                </c:pt>
                <c:pt idx="47">
                  <c:v>-103.08402845881974</c:v>
                </c:pt>
                <c:pt idx="48">
                  <c:v>-102.30274283231303</c:v>
                </c:pt>
                <c:pt idx="49">
                  <c:v>-101.52145720580631</c:v>
                </c:pt>
                <c:pt idx="50">
                  <c:v>-100.7401715792996</c:v>
                </c:pt>
                <c:pt idx="51">
                  <c:v>-99.958885952792883</c:v>
                </c:pt>
                <c:pt idx="52">
                  <c:v>-99.177600326286168</c:v>
                </c:pt>
                <c:pt idx="53">
                  <c:v>-98.396314699779438</c:v>
                </c:pt>
                <c:pt idx="54">
                  <c:v>-97.615029073272723</c:v>
                </c:pt>
                <c:pt idx="55">
                  <c:v>-96.833743446766007</c:v>
                </c:pt>
                <c:pt idx="56">
                  <c:v>-96.052457820259292</c:v>
                </c:pt>
                <c:pt idx="57">
                  <c:v>-95.271172193752577</c:v>
                </c:pt>
                <c:pt idx="58">
                  <c:v>-94.489886567245861</c:v>
                </c:pt>
                <c:pt idx="59">
                  <c:v>-93.708600940739132</c:v>
                </c:pt>
                <c:pt idx="60">
                  <c:v>-92.927315314232416</c:v>
                </c:pt>
                <c:pt idx="61">
                  <c:v>-92.146029687725701</c:v>
                </c:pt>
                <c:pt idx="62">
                  <c:v>-91.364744061218985</c:v>
                </c:pt>
                <c:pt idx="63">
                  <c:v>-90.58345843471227</c:v>
                </c:pt>
                <c:pt idx="64">
                  <c:v>-89.802172808205555</c:v>
                </c:pt>
                <c:pt idx="65">
                  <c:v>-89.020887181698839</c:v>
                </c:pt>
                <c:pt idx="66">
                  <c:v>-88.23960155519211</c:v>
                </c:pt>
                <c:pt idx="67">
                  <c:v>-87.458315928685394</c:v>
                </c:pt>
                <c:pt idx="68">
                  <c:v>-86.677030302178679</c:v>
                </c:pt>
                <c:pt idx="69">
                  <c:v>-85.895744675671963</c:v>
                </c:pt>
                <c:pt idx="70">
                  <c:v>-85.114459049165248</c:v>
                </c:pt>
                <c:pt idx="71">
                  <c:v>-84.333173422658518</c:v>
                </c:pt>
                <c:pt idx="72">
                  <c:v>-83.551887796151817</c:v>
                </c:pt>
                <c:pt idx="73">
                  <c:v>-82.770602169645088</c:v>
                </c:pt>
                <c:pt idx="74">
                  <c:v>-81.989316543138372</c:v>
                </c:pt>
                <c:pt idx="75">
                  <c:v>-81.208030916631657</c:v>
                </c:pt>
                <c:pt idx="76">
                  <c:v>-80.426745290124941</c:v>
                </c:pt>
                <c:pt idx="77">
                  <c:v>-79.645459663618226</c:v>
                </c:pt>
                <c:pt idx="78">
                  <c:v>-78.864174037111496</c:v>
                </c:pt>
                <c:pt idx="79">
                  <c:v>-78.082888410604781</c:v>
                </c:pt>
                <c:pt idx="80">
                  <c:v>-77.301602784098066</c:v>
                </c:pt>
                <c:pt idx="81">
                  <c:v>-76.52031715759135</c:v>
                </c:pt>
                <c:pt idx="82">
                  <c:v>-75.739031531084635</c:v>
                </c:pt>
                <c:pt idx="83">
                  <c:v>-74.957745904577919</c:v>
                </c:pt>
                <c:pt idx="84">
                  <c:v>-74.176460278071204</c:v>
                </c:pt>
                <c:pt idx="85">
                  <c:v>-73.395174651564474</c:v>
                </c:pt>
                <c:pt idx="86">
                  <c:v>-72.613889025057759</c:v>
                </c:pt>
                <c:pt idx="87">
                  <c:v>-71.832603398551043</c:v>
                </c:pt>
                <c:pt idx="88">
                  <c:v>-71.051317772044328</c:v>
                </c:pt>
                <c:pt idx="89">
                  <c:v>-70.270032145537613</c:v>
                </c:pt>
                <c:pt idx="90">
                  <c:v>-69.488746519030883</c:v>
                </c:pt>
                <c:pt idx="91">
                  <c:v>-68.707460892524182</c:v>
                </c:pt>
                <c:pt idx="92">
                  <c:v>-67.926175266017452</c:v>
                </c:pt>
                <c:pt idx="93">
                  <c:v>-67.144889639510737</c:v>
                </c:pt>
                <c:pt idx="94">
                  <c:v>-66.363604013004021</c:v>
                </c:pt>
                <c:pt idx="95">
                  <c:v>-65.582318386497306</c:v>
                </c:pt>
                <c:pt idx="96">
                  <c:v>-64.801032759990591</c:v>
                </c:pt>
                <c:pt idx="97">
                  <c:v>-64.019747133483861</c:v>
                </c:pt>
                <c:pt idx="98">
                  <c:v>-63.238461506977153</c:v>
                </c:pt>
                <c:pt idx="99">
                  <c:v>-62.45717588047043</c:v>
                </c:pt>
                <c:pt idx="100">
                  <c:v>-61.675890253963715</c:v>
                </c:pt>
                <c:pt idx="101">
                  <c:v>-60.894604627456999</c:v>
                </c:pt>
                <c:pt idx="102">
                  <c:v>-60.113319000950277</c:v>
                </c:pt>
                <c:pt idx="103">
                  <c:v>-59.332033374443562</c:v>
                </c:pt>
                <c:pt idx="104">
                  <c:v>-58.550747747936846</c:v>
                </c:pt>
                <c:pt idx="105">
                  <c:v>-57.769462121430124</c:v>
                </c:pt>
                <c:pt idx="106">
                  <c:v>-56.988176494923408</c:v>
                </c:pt>
                <c:pt idx="107">
                  <c:v>-56.206890868416693</c:v>
                </c:pt>
                <c:pt idx="108">
                  <c:v>-55.425605241909977</c:v>
                </c:pt>
                <c:pt idx="109">
                  <c:v>-54.644319615403255</c:v>
                </c:pt>
                <c:pt idx="110">
                  <c:v>-53.863033988896539</c:v>
                </c:pt>
                <c:pt idx="111">
                  <c:v>-53.081748362389824</c:v>
                </c:pt>
                <c:pt idx="112">
                  <c:v>-52.300462735883102</c:v>
                </c:pt>
                <c:pt idx="113">
                  <c:v>-51.519177109376386</c:v>
                </c:pt>
                <c:pt idx="114">
                  <c:v>-50.737891482869671</c:v>
                </c:pt>
                <c:pt idx="115">
                  <c:v>-49.956605856362948</c:v>
                </c:pt>
                <c:pt idx="116">
                  <c:v>-49.175320229856233</c:v>
                </c:pt>
                <c:pt idx="117">
                  <c:v>-48.394034603349517</c:v>
                </c:pt>
                <c:pt idx="118">
                  <c:v>-47.612748976842795</c:v>
                </c:pt>
                <c:pt idx="119">
                  <c:v>-46.83146335033608</c:v>
                </c:pt>
                <c:pt idx="120">
                  <c:v>-46.050177723829364</c:v>
                </c:pt>
                <c:pt idx="121">
                  <c:v>-45.268892097322649</c:v>
                </c:pt>
                <c:pt idx="122">
                  <c:v>-44.487606470815926</c:v>
                </c:pt>
                <c:pt idx="123">
                  <c:v>-43.706320844309211</c:v>
                </c:pt>
                <c:pt idx="124">
                  <c:v>-42.925035217802495</c:v>
                </c:pt>
                <c:pt idx="125">
                  <c:v>-42.143749591295773</c:v>
                </c:pt>
                <c:pt idx="126">
                  <c:v>-41.362463964789058</c:v>
                </c:pt>
                <c:pt idx="127">
                  <c:v>-40.581178338282342</c:v>
                </c:pt>
                <c:pt idx="128">
                  <c:v>-39.79989271177562</c:v>
                </c:pt>
                <c:pt idx="129">
                  <c:v>-39.018607085268904</c:v>
                </c:pt>
                <c:pt idx="130">
                  <c:v>-38.237321458762189</c:v>
                </c:pt>
                <c:pt idx="131">
                  <c:v>-37.456035832255466</c:v>
                </c:pt>
                <c:pt idx="132">
                  <c:v>-36.674750205748751</c:v>
                </c:pt>
                <c:pt idx="133">
                  <c:v>-35.893464579242035</c:v>
                </c:pt>
                <c:pt idx="134">
                  <c:v>-35.11217895273532</c:v>
                </c:pt>
                <c:pt idx="135">
                  <c:v>-34.330893326228605</c:v>
                </c:pt>
                <c:pt idx="136">
                  <c:v>-33.549607699721875</c:v>
                </c:pt>
                <c:pt idx="137">
                  <c:v>-32.76832207321516</c:v>
                </c:pt>
                <c:pt idx="138">
                  <c:v>-31.987036446708444</c:v>
                </c:pt>
                <c:pt idx="139">
                  <c:v>-31.205750820201729</c:v>
                </c:pt>
                <c:pt idx="140">
                  <c:v>-30.424465193695013</c:v>
                </c:pt>
                <c:pt idx="141">
                  <c:v>-29.643179567188298</c:v>
                </c:pt>
                <c:pt idx="142">
                  <c:v>-28.861893940681568</c:v>
                </c:pt>
                <c:pt idx="143">
                  <c:v>-28.080608314174853</c:v>
                </c:pt>
                <c:pt idx="144">
                  <c:v>-27.299322687668138</c:v>
                </c:pt>
                <c:pt idx="145">
                  <c:v>-26.518037061161422</c:v>
                </c:pt>
                <c:pt idx="146">
                  <c:v>-25.736751434654707</c:v>
                </c:pt>
                <c:pt idx="147">
                  <c:v>-24.955465808147991</c:v>
                </c:pt>
                <c:pt idx="148">
                  <c:v>-24.174180181641276</c:v>
                </c:pt>
                <c:pt idx="149">
                  <c:v>-23.392894555134546</c:v>
                </c:pt>
                <c:pt idx="150">
                  <c:v>-22.611608928627831</c:v>
                </c:pt>
                <c:pt idx="151">
                  <c:v>-21.830323302121116</c:v>
                </c:pt>
                <c:pt idx="152">
                  <c:v>-21.0490376756144</c:v>
                </c:pt>
                <c:pt idx="153">
                  <c:v>-20.267752049107685</c:v>
                </c:pt>
                <c:pt idx="154">
                  <c:v>-19.486466422600969</c:v>
                </c:pt>
                <c:pt idx="155">
                  <c:v>-18.70518079609424</c:v>
                </c:pt>
                <c:pt idx="156">
                  <c:v>-17.923895169587524</c:v>
                </c:pt>
                <c:pt idx="157">
                  <c:v>-17.142609543080809</c:v>
                </c:pt>
                <c:pt idx="158">
                  <c:v>-16.361323916574094</c:v>
                </c:pt>
                <c:pt idx="159">
                  <c:v>-15.580038290067378</c:v>
                </c:pt>
                <c:pt idx="160">
                  <c:v>-14.798752663560663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9F-414E-97E5-6843EF29C932}"/>
            </c:ext>
          </c:extLst>
        </c:ser>
        <c:ser>
          <c:idx val="3"/>
          <c:order val="3"/>
          <c:tx>
            <c:v>Flow 2</c:v>
          </c:tx>
          <c:spPr>
            <a:ln w="38100">
              <a:headEnd type="oval" w="lg" len="lg"/>
              <a:tailEnd type="stealth" w="lg" len="lg"/>
            </a:ln>
          </c:spPr>
          <c:marker>
            <c:symbol val="dot"/>
            <c:size val="2"/>
            <c:spPr>
              <a:ln>
                <a:solidFill>
                  <a:schemeClr val="accent4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Sheet1!$N$11:$N$336</c:f>
              <c:numCache>
                <c:formatCode>General</c:formatCode>
                <c:ptCount val="326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  <c:pt idx="41">
                  <c:v>59</c:v>
                </c:pt>
                <c:pt idx="42">
                  <c:v>58</c:v>
                </c:pt>
                <c:pt idx="43">
                  <c:v>57</c:v>
                </c:pt>
                <c:pt idx="44">
                  <c:v>56</c:v>
                </c:pt>
                <c:pt idx="45">
                  <c:v>55</c:v>
                </c:pt>
                <c:pt idx="46">
                  <c:v>54</c:v>
                </c:pt>
                <c:pt idx="47">
                  <c:v>53</c:v>
                </c:pt>
                <c:pt idx="48">
                  <c:v>52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45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41</c:v>
                </c:pt>
                <c:pt idx="60">
                  <c:v>40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31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22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-1</c:v>
                </c:pt>
                <c:pt idx="102">
                  <c:v>-2</c:v>
                </c:pt>
                <c:pt idx="103">
                  <c:v>-3</c:v>
                </c:pt>
                <c:pt idx="104">
                  <c:v>-4</c:v>
                </c:pt>
                <c:pt idx="105">
                  <c:v>-5</c:v>
                </c:pt>
                <c:pt idx="106">
                  <c:v>-6</c:v>
                </c:pt>
                <c:pt idx="107">
                  <c:v>-7</c:v>
                </c:pt>
                <c:pt idx="108">
                  <c:v>-8</c:v>
                </c:pt>
                <c:pt idx="109">
                  <c:v>-9</c:v>
                </c:pt>
                <c:pt idx="110">
                  <c:v>-10</c:v>
                </c:pt>
                <c:pt idx="111">
                  <c:v>-11</c:v>
                </c:pt>
                <c:pt idx="112">
                  <c:v>-12</c:v>
                </c:pt>
                <c:pt idx="113">
                  <c:v>-13</c:v>
                </c:pt>
                <c:pt idx="114">
                  <c:v>-14</c:v>
                </c:pt>
                <c:pt idx="115">
                  <c:v>-15</c:v>
                </c:pt>
                <c:pt idx="116">
                  <c:v>-16</c:v>
                </c:pt>
                <c:pt idx="117">
                  <c:v>-17</c:v>
                </c:pt>
                <c:pt idx="118">
                  <c:v>-18</c:v>
                </c:pt>
                <c:pt idx="119">
                  <c:v>-19</c:v>
                </c:pt>
                <c:pt idx="120">
                  <c:v>-20</c:v>
                </c:pt>
                <c:pt idx="121">
                  <c:v>-21</c:v>
                </c:pt>
                <c:pt idx="122">
                  <c:v>-22</c:v>
                </c:pt>
                <c:pt idx="123">
                  <c:v>-23</c:v>
                </c:pt>
                <c:pt idx="124">
                  <c:v>-24</c:v>
                </c:pt>
                <c:pt idx="125">
                  <c:v>-25</c:v>
                </c:pt>
                <c:pt idx="126">
                  <c:v>-26</c:v>
                </c:pt>
                <c:pt idx="127">
                  <c:v>-27</c:v>
                </c:pt>
                <c:pt idx="128">
                  <c:v>-28</c:v>
                </c:pt>
                <c:pt idx="129">
                  <c:v>-29</c:v>
                </c:pt>
                <c:pt idx="130">
                  <c:v>-30</c:v>
                </c:pt>
                <c:pt idx="131">
                  <c:v>-31</c:v>
                </c:pt>
                <c:pt idx="132">
                  <c:v>-32</c:v>
                </c:pt>
                <c:pt idx="133">
                  <c:v>-33</c:v>
                </c:pt>
                <c:pt idx="134">
                  <c:v>-34</c:v>
                </c:pt>
                <c:pt idx="135">
                  <c:v>-35</c:v>
                </c:pt>
                <c:pt idx="136">
                  <c:v>-36</c:v>
                </c:pt>
                <c:pt idx="137">
                  <c:v>-37</c:v>
                </c:pt>
                <c:pt idx="138">
                  <c:v>-38</c:v>
                </c:pt>
                <c:pt idx="139">
                  <c:v>-39</c:v>
                </c:pt>
                <c:pt idx="140">
                  <c:v>-40</c:v>
                </c:pt>
                <c:pt idx="141">
                  <c:v>-41</c:v>
                </c:pt>
                <c:pt idx="142">
                  <c:v>-42</c:v>
                </c:pt>
                <c:pt idx="143">
                  <c:v>-43</c:v>
                </c:pt>
                <c:pt idx="144">
                  <c:v>-44</c:v>
                </c:pt>
                <c:pt idx="145">
                  <c:v>-45</c:v>
                </c:pt>
                <c:pt idx="146">
                  <c:v>-46</c:v>
                </c:pt>
                <c:pt idx="147">
                  <c:v>-47</c:v>
                </c:pt>
                <c:pt idx="148">
                  <c:v>-48</c:v>
                </c:pt>
                <c:pt idx="149">
                  <c:v>-49</c:v>
                </c:pt>
                <c:pt idx="150">
                  <c:v>-50</c:v>
                </c:pt>
                <c:pt idx="151">
                  <c:v>-51</c:v>
                </c:pt>
                <c:pt idx="152">
                  <c:v>-52</c:v>
                </c:pt>
                <c:pt idx="153">
                  <c:v>-53</c:v>
                </c:pt>
                <c:pt idx="154">
                  <c:v>-54</c:v>
                </c:pt>
                <c:pt idx="155">
                  <c:v>-55</c:v>
                </c:pt>
                <c:pt idx="156">
                  <c:v>-56</c:v>
                </c:pt>
                <c:pt idx="157">
                  <c:v>-57</c:v>
                </c:pt>
                <c:pt idx="158">
                  <c:v>-58</c:v>
                </c:pt>
                <c:pt idx="159">
                  <c:v>-59</c:v>
                </c:pt>
                <c:pt idx="160">
                  <c:v>-60</c:v>
                </c:pt>
                <c:pt idx="161">
                  <c:v>-61</c:v>
                </c:pt>
                <c:pt idx="162">
                  <c:v>-62</c:v>
                </c:pt>
                <c:pt idx="163">
                  <c:v>-63</c:v>
                </c:pt>
                <c:pt idx="164">
                  <c:v>-64</c:v>
                </c:pt>
                <c:pt idx="165">
                  <c:v>-65</c:v>
                </c:pt>
                <c:pt idx="166">
                  <c:v>-66</c:v>
                </c:pt>
                <c:pt idx="167">
                  <c:v>-67</c:v>
                </c:pt>
                <c:pt idx="168">
                  <c:v>-68</c:v>
                </c:pt>
                <c:pt idx="169">
                  <c:v>-69</c:v>
                </c:pt>
                <c:pt idx="170">
                  <c:v>-70</c:v>
                </c:pt>
                <c:pt idx="171">
                  <c:v>-71</c:v>
                </c:pt>
                <c:pt idx="172">
                  <c:v>-72</c:v>
                </c:pt>
                <c:pt idx="173">
                  <c:v>-73</c:v>
                </c:pt>
                <c:pt idx="174">
                  <c:v>-74</c:v>
                </c:pt>
                <c:pt idx="175">
                  <c:v>-75</c:v>
                </c:pt>
                <c:pt idx="176">
                  <c:v>-76</c:v>
                </c:pt>
                <c:pt idx="177">
                  <c:v>-77</c:v>
                </c:pt>
                <c:pt idx="178">
                  <c:v>-78</c:v>
                </c:pt>
                <c:pt idx="179">
                  <c:v>-79</c:v>
                </c:pt>
                <c:pt idx="180">
                  <c:v>-80</c:v>
                </c:pt>
                <c:pt idx="181">
                  <c:v>-81</c:v>
                </c:pt>
                <c:pt idx="182">
                  <c:v>-82</c:v>
                </c:pt>
                <c:pt idx="183">
                  <c:v>-83</c:v>
                </c:pt>
                <c:pt idx="184">
                  <c:v>-84</c:v>
                </c:pt>
                <c:pt idx="185">
                  <c:v>-85</c:v>
                </c:pt>
                <c:pt idx="186">
                  <c:v>-86</c:v>
                </c:pt>
                <c:pt idx="187">
                  <c:v>-87</c:v>
                </c:pt>
                <c:pt idx="188">
                  <c:v>-88</c:v>
                </c:pt>
                <c:pt idx="189">
                  <c:v>-89</c:v>
                </c:pt>
                <c:pt idx="190">
                  <c:v>-90</c:v>
                </c:pt>
                <c:pt idx="191">
                  <c:v>-91</c:v>
                </c:pt>
                <c:pt idx="192">
                  <c:v>-92</c:v>
                </c:pt>
                <c:pt idx="193">
                  <c:v>-93</c:v>
                </c:pt>
                <c:pt idx="194">
                  <c:v>-94</c:v>
                </c:pt>
                <c:pt idx="195">
                  <c:v>-95</c:v>
                </c:pt>
                <c:pt idx="196">
                  <c:v>-96</c:v>
                </c:pt>
                <c:pt idx="197">
                  <c:v>-97</c:v>
                </c:pt>
                <c:pt idx="198">
                  <c:v>-98</c:v>
                </c:pt>
                <c:pt idx="199">
                  <c:v>-99</c:v>
                </c:pt>
                <c:pt idx="200">
                  <c:v>-100</c:v>
                </c:pt>
                <c:pt idx="201">
                  <c:v>-101</c:v>
                </c:pt>
                <c:pt idx="202">
                  <c:v>-102</c:v>
                </c:pt>
                <c:pt idx="203">
                  <c:v>-103</c:v>
                </c:pt>
                <c:pt idx="204">
                  <c:v>-104</c:v>
                </c:pt>
                <c:pt idx="205">
                  <c:v>-105</c:v>
                </c:pt>
                <c:pt idx="206">
                  <c:v>-106</c:v>
                </c:pt>
                <c:pt idx="207">
                  <c:v>-107</c:v>
                </c:pt>
                <c:pt idx="208">
                  <c:v>-108</c:v>
                </c:pt>
                <c:pt idx="209">
                  <c:v>-109</c:v>
                </c:pt>
                <c:pt idx="210">
                  <c:v>-110</c:v>
                </c:pt>
                <c:pt idx="211">
                  <c:v>-111</c:v>
                </c:pt>
                <c:pt idx="212">
                  <c:v>-112</c:v>
                </c:pt>
                <c:pt idx="213">
                  <c:v>-113</c:v>
                </c:pt>
                <c:pt idx="214">
                  <c:v>-114</c:v>
                </c:pt>
                <c:pt idx="215">
                  <c:v>-115</c:v>
                </c:pt>
                <c:pt idx="216">
                  <c:v>-116</c:v>
                </c:pt>
                <c:pt idx="217">
                  <c:v>-117</c:v>
                </c:pt>
                <c:pt idx="218">
                  <c:v>-118</c:v>
                </c:pt>
                <c:pt idx="219">
                  <c:v>-119</c:v>
                </c:pt>
                <c:pt idx="220">
                  <c:v>-120</c:v>
                </c:pt>
                <c:pt idx="221">
                  <c:v>-121</c:v>
                </c:pt>
                <c:pt idx="222">
                  <c:v>-122</c:v>
                </c:pt>
                <c:pt idx="223">
                  <c:v>-123</c:v>
                </c:pt>
                <c:pt idx="224">
                  <c:v>-124</c:v>
                </c:pt>
                <c:pt idx="225">
                  <c:v>-125</c:v>
                </c:pt>
                <c:pt idx="226">
                  <c:v>-126</c:v>
                </c:pt>
                <c:pt idx="227">
                  <c:v>-127</c:v>
                </c:pt>
                <c:pt idx="228">
                  <c:v>-128</c:v>
                </c:pt>
                <c:pt idx="229">
                  <c:v>-129</c:v>
                </c:pt>
                <c:pt idx="230">
                  <c:v>-130</c:v>
                </c:pt>
                <c:pt idx="231">
                  <c:v>-131</c:v>
                </c:pt>
                <c:pt idx="232">
                  <c:v>-132</c:v>
                </c:pt>
                <c:pt idx="233">
                  <c:v>-133</c:v>
                </c:pt>
                <c:pt idx="234">
                  <c:v>-134</c:v>
                </c:pt>
                <c:pt idx="235">
                  <c:v>-135</c:v>
                </c:pt>
                <c:pt idx="236">
                  <c:v>-136</c:v>
                </c:pt>
                <c:pt idx="237">
                  <c:v>-137</c:v>
                </c:pt>
                <c:pt idx="238">
                  <c:v>-138</c:v>
                </c:pt>
                <c:pt idx="239">
                  <c:v>-139</c:v>
                </c:pt>
                <c:pt idx="240">
                  <c:v>-140</c:v>
                </c:pt>
                <c:pt idx="241">
                  <c:v>-141</c:v>
                </c:pt>
                <c:pt idx="242">
                  <c:v>-142</c:v>
                </c:pt>
                <c:pt idx="243">
                  <c:v>-143</c:v>
                </c:pt>
                <c:pt idx="244">
                  <c:v>-144</c:v>
                </c:pt>
                <c:pt idx="245">
                  <c:v>-145</c:v>
                </c:pt>
                <c:pt idx="246">
                  <c:v>-146</c:v>
                </c:pt>
                <c:pt idx="247">
                  <c:v>-147</c:v>
                </c:pt>
                <c:pt idx="248">
                  <c:v>-148</c:v>
                </c:pt>
                <c:pt idx="249">
                  <c:v>-149</c:v>
                </c:pt>
                <c:pt idx="250">
                  <c:v>-150</c:v>
                </c:pt>
                <c:pt idx="251">
                  <c:v>-151</c:v>
                </c:pt>
                <c:pt idx="252">
                  <c:v>-152</c:v>
                </c:pt>
                <c:pt idx="253">
                  <c:v>-153</c:v>
                </c:pt>
                <c:pt idx="254">
                  <c:v>-154</c:v>
                </c:pt>
                <c:pt idx="255">
                  <c:v>-155</c:v>
                </c:pt>
                <c:pt idx="256">
                  <c:v>-156</c:v>
                </c:pt>
                <c:pt idx="257">
                  <c:v>-157</c:v>
                </c:pt>
                <c:pt idx="258">
                  <c:v>-158</c:v>
                </c:pt>
                <c:pt idx="259">
                  <c:v>-159</c:v>
                </c:pt>
                <c:pt idx="260">
                  <c:v>-160</c:v>
                </c:pt>
                <c:pt idx="261">
                  <c:v>-161</c:v>
                </c:pt>
                <c:pt idx="262">
                  <c:v>-162</c:v>
                </c:pt>
                <c:pt idx="263">
                  <c:v>-163</c:v>
                </c:pt>
                <c:pt idx="264">
                  <c:v>-164</c:v>
                </c:pt>
                <c:pt idx="265">
                  <c:v>-165</c:v>
                </c:pt>
                <c:pt idx="266">
                  <c:v>-166</c:v>
                </c:pt>
                <c:pt idx="267">
                  <c:v>-167</c:v>
                </c:pt>
                <c:pt idx="268">
                  <c:v>-168</c:v>
                </c:pt>
                <c:pt idx="269">
                  <c:v>-169</c:v>
                </c:pt>
                <c:pt idx="270">
                  <c:v>-170</c:v>
                </c:pt>
                <c:pt idx="271">
                  <c:v>-171</c:v>
                </c:pt>
                <c:pt idx="272">
                  <c:v>-172</c:v>
                </c:pt>
                <c:pt idx="273">
                  <c:v>-173</c:v>
                </c:pt>
                <c:pt idx="274">
                  <c:v>-174</c:v>
                </c:pt>
                <c:pt idx="275">
                  <c:v>-175</c:v>
                </c:pt>
                <c:pt idx="276">
                  <c:v>-176</c:v>
                </c:pt>
                <c:pt idx="277">
                  <c:v>-177</c:v>
                </c:pt>
                <c:pt idx="278">
                  <c:v>-178</c:v>
                </c:pt>
                <c:pt idx="279">
                  <c:v>-179</c:v>
                </c:pt>
                <c:pt idx="280">
                  <c:v>-180</c:v>
                </c:pt>
                <c:pt idx="281">
                  <c:v>-181</c:v>
                </c:pt>
                <c:pt idx="282">
                  <c:v>-182</c:v>
                </c:pt>
                <c:pt idx="283">
                  <c:v>-183</c:v>
                </c:pt>
                <c:pt idx="284">
                  <c:v>-184</c:v>
                </c:pt>
                <c:pt idx="285">
                  <c:v>-185</c:v>
                </c:pt>
                <c:pt idx="286">
                  <c:v>-186</c:v>
                </c:pt>
                <c:pt idx="287">
                  <c:v>-187</c:v>
                </c:pt>
                <c:pt idx="288">
                  <c:v>-188</c:v>
                </c:pt>
                <c:pt idx="289">
                  <c:v>-189</c:v>
                </c:pt>
                <c:pt idx="290">
                  <c:v>-190</c:v>
                </c:pt>
                <c:pt idx="291">
                  <c:v>-191</c:v>
                </c:pt>
                <c:pt idx="292">
                  <c:v>-192</c:v>
                </c:pt>
                <c:pt idx="293">
                  <c:v>-193</c:v>
                </c:pt>
                <c:pt idx="294">
                  <c:v>-194</c:v>
                </c:pt>
                <c:pt idx="295">
                  <c:v>-195</c:v>
                </c:pt>
                <c:pt idx="296">
                  <c:v>-196</c:v>
                </c:pt>
                <c:pt idx="297">
                  <c:v>-197</c:v>
                </c:pt>
                <c:pt idx="298">
                  <c:v>-198</c:v>
                </c:pt>
                <c:pt idx="299">
                  <c:v>-199</c:v>
                </c:pt>
                <c:pt idx="300">
                  <c:v>-200</c:v>
                </c:pt>
                <c:pt idx="301">
                  <c:v>-201</c:v>
                </c:pt>
                <c:pt idx="302">
                  <c:v>-202</c:v>
                </c:pt>
                <c:pt idx="303">
                  <c:v>-203</c:v>
                </c:pt>
                <c:pt idx="304">
                  <c:v>-204</c:v>
                </c:pt>
                <c:pt idx="305">
                  <c:v>-205</c:v>
                </c:pt>
                <c:pt idx="306">
                  <c:v>-206</c:v>
                </c:pt>
                <c:pt idx="307">
                  <c:v>-207</c:v>
                </c:pt>
                <c:pt idx="308">
                  <c:v>-208</c:v>
                </c:pt>
                <c:pt idx="309">
                  <c:v>-209</c:v>
                </c:pt>
                <c:pt idx="310">
                  <c:v>-210</c:v>
                </c:pt>
                <c:pt idx="311">
                  <c:v>-211</c:v>
                </c:pt>
                <c:pt idx="312">
                  <c:v>-212</c:v>
                </c:pt>
                <c:pt idx="313">
                  <c:v>-213</c:v>
                </c:pt>
                <c:pt idx="314">
                  <c:v>-214</c:v>
                </c:pt>
                <c:pt idx="315">
                  <c:v>-215</c:v>
                </c:pt>
                <c:pt idx="316">
                  <c:v>-216</c:v>
                </c:pt>
                <c:pt idx="317">
                  <c:v>-217</c:v>
                </c:pt>
                <c:pt idx="318">
                  <c:v>-218</c:v>
                </c:pt>
                <c:pt idx="319">
                  <c:v>-219</c:v>
                </c:pt>
                <c:pt idx="320">
                  <c:v>-220</c:v>
                </c:pt>
                <c:pt idx="321">
                  <c:v>-221</c:v>
                </c:pt>
                <c:pt idx="322">
                  <c:v>-222</c:v>
                </c:pt>
                <c:pt idx="323">
                  <c:v>-223</c:v>
                </c:pt>
                <c:pt idx="324">
                  <c:v>-224</c:v>
                </c:pt>
                <c:pt idx="325">
                  <c:v>-225</c:v>
                </c:pt>
              </c:numCache>
            </c:numRef>
          </c:xVal>
          <c:yVal>
            <c:numRef>
              <c:f>Sheet1!$M$11:$M$336</c:f>
              <c:numCache>
                <c:formatCode>General</c:formatCode>
                <c:ptCount val="326"/>
                <c:pt idx="0">
                  <c:v>-10</c:v>
                </c:pt>
                <c:pt idx="1">
                  <c:v>-10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  <c:pt idx="6">
                  <c:v>-10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-10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-10</c:v>
                </c:pt>
                <c:pt idx="15">
                  <c:v>-10</c:v>
                </c:pt>
                <c:pt idx="16">
                  <c:v>-10</c:v>
                </c:pt>
                <c:pt idx="17">
                  <c:v>-10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-10</c:v>
                </c:pt>
                <c:pt idx="22">
                  <c:v>-10</c:v>
                </c:pt>
                <c:pt idx="23">
                  <c:v>-10</c:v>
                </c:pt>
                <c:pt idx="24">
                  <c:v>-10</c:v>
                </c:pt>
                <c:pt idx="25">
                  <c:v>-10</c:v>
                </c:pt>
                <c:pt idx="26">
                  <c:v>-10</c:v>
                </c:pt>
                <c:pt idx="27">
                  <c:v>-10</c:v>
                </c:pt>
                <c:pt idx="28">
                  <c:v>-10</c:v>
                </c:pt>
                <c:pt idx="29">
                  <c:v>-10</c:v>
                </c:pt>
                <c:pt idx="30">
                  <c:v>-10</c:v>
                </c:pt>
                <c:pt idx="31">
                  <c:v>-10</c:v>
                </c:pt>
                <c:pt idx="32">
                  <c:v>-10</c:v>
                </c:pt>
                <c:pt idx="33">
                  <c:v>-10</c:v>
                </c:pt>
                <c:pt idx="34">
                  <c:v>-10</c:v>
                </c:pt>
                <c:pt idx="35">
                  <c:v>-10</c:v>
                </c:pt>
                <c:pt idx="36">
                  <c:v>-10</c:v>
                </c:pt>
                <c:pt idx="37">
                  <c:v>-10</c:v>
                </c:pt>
                <c:pt idx="38">
                  <c:v>-10</c:v>
                </c:pt>
                <c:pt idx="39">
                  <c:v>-10</c:v>
                </c:pt>
                <c:pt idx="40">
                  <c:v>-10</c:v>
                </c:pt>
                <c:pt idx="41">
                  <c:v>-10</c:v>
                </c:pt>
                <c:pt idx="42">
                  <c:v>-10</c:v>
                </c:pt>
                <c:pt idx="43">
                  <c:v>-10</c:v>
                </c:pt>
                <c:pt idx="44">
                  <c:v>-10</c:v>
                </c:pt>
                <c:pt idx="45">
                  <c:v>-10</c:v>
                </c:pt>
                <c:pt idx="46">
                  <c:v>-10</c:v>
                </c:pt>
                <c:pt idx="47">
                  <c:v>-10</c:v>
                </c:pt>
                <c:pt idx="48">
                  <c:v>-10</c:v>
                </c:pt>
                <c:pt idx="49">
                  <c:v>-10</c:v>
                </c:pt>
                <c:pt idx="50">
                  <c:v>-10</c:v>
                </c:pt>
                <c:pt idx="51">
                  <c:v>-10</c:v>
                </c:pt>
                <c:pt idx="52">
                  <c:v>-10</c:v>
                </c:pt>
                <c:pt idx="53">
                  <c:v>-10</c:v>
                </c:pt>
                <c:pt idx="54">
                  <c:v>-10</c:v>
                </c:pt>
                <c:pt idx="55">
                  <c:v>-10</c:v>
                </c:pt>
                <c:pt idx="56">
                  <c:v>-10</c:v>
                </c:pt>
                <c:pt idx="57">
                  <c:v>-10</c:v>
                </c:pt>
                <c:pt idx="58">
                  <c:v>-10</c:v>
                </c:pt>
                <c:pt idx="59">
                  <c:v>-10</c:v>
                </c:pt>
                <c:pt idx="60">
                  <c:v>-10</c:v>
                </c:pt>
                <c:pt idx="61">
                  <c:v>-10</c:v>
                </c:pt>
                <c:pt idx="62">
                  <c:v>-10</c:v>
                </c:pt>
                <c:pt idx="63">
                  <c:v>-10</c:v>
                </c:pt>
                <c:pt idx="64">
                  <c:v>-10</c:v>
                </c:pt>
                <c:pt idx="65">
                  <c:v>-10</c:v>
                </c:pt>
                <c:pt idx="66">
                  <c:v>-10</c:v>
                </c:pt>
                <c:pt idx="67">
                  <c:v>-10</c:v>
                </c:pt>
                <c:pt idx="68">
                  <c:v>-10</c:v>
                </c:pt>
                <c:pt idx="69">
                  <c:v>-10</c:v>
                </c:pt>
                <c:pt idx="70">
                  <c:v>-10</c:v>
                </c:pt>
                <c:pt idx="71">
                  <c:v>-10</c:v>
                </c:pt>
                <c:pt idx="72">
                  <c:v>-10</c:v>
                </c:pt>
                <c:pt idx="73">
                  <c:v>-10</c:v>
                </c:pt>
                <c:pt idx="74">
                  <c:v>-10</c:v>
                </c:pt>
                <c:pt idx="75">
                  <c:v>-10</c:v>
                </c:pt>
                <c:pt idx="76">
                  <c:v>-10</c:v>
                </c:pt>
                <c:pt idx="77">
                  <c:v>-10</c:v>
                </c:pt>
                <c:pt idx="78">
                  <c:v>-10</c:v>
                </c:pt>
                <c:pt idx="79">
                  <c:v>-10</c:v>
                </c:pt>
                <c:pt idx="80">
                  <c:v>-10</c:v>
                </c:pt>
                <c:pt idx="81">
                  <c:v>-10</c:v>
                </c:pt>
                <c:pt idx="82">
                  <c:v>-10</c:v>
                </c:pt>
                <c:pt idx="83">
                  <c:v>-10</c:v>
                </c:pt>
                <c:pt idx="84">
                  <c:v>-10</c:v>
                </c:pt>
                <c:pt idx="85">
                  <c:v>-10</c:v>
                </c:pt>
                <c:pt idx="86">
                  <c:v>-10</c:v>
                </c:pt>
                <c:pt idx="87">
                  <c:v>-10</c:v>
                </c:pt>
                <c:pt idx="88">
                  <c:v>-10</c:v>
                </c:pt>
                <c:pt idx="89">
                  <c:v>-10</c:v>
                </c:pt>
                <c:pt idx="90">
                  <c:v>-10</c:v>
                </c:pt>
                <c:pt idx="91">
                  <c:v>-10</c:v>
                </c:pt>
                <c:pt idx="92">
                  <c:v>-10</c:v>
                </c:pt>
                <c:pt idx="93">
                  <c:v>-10</c:v>
                </c:pt>
                <c:pt idx="94">
                  <c:v>-10</c:v>
                </c:pt>
                <c:pt idx="95">
                  <c:v>-10</c:v>
                </c:pt>
                <c:pt idx="96">
                  <c:v>-10</c:v>
                </c:pt>
                <c:pt idx="97">
                  <c:v>-10</c:v>
                </c:pt>
                <c:pt idx="98">
                  <c:v>-10</c:v>
                </c:pt>
                <c:pt idx="99">
                  <c:v>-10</c:v>
                </c:pt>
                <c:pt idx="100">
                  <c:v>-10</c:v>
                </c:pt>
                <c:pt idx="101">
                  <c:v>-10</c:v>
                </c:pt>
                <c:pt idx="102">
                  <c:v>-10</c:v>
                </c:pt>
                <c:pt idx="103">
                  <c:v>-10</c:v>
                </c:pt>
                <c:pt idx="104">
                  <c:v>-10</c:v>
                </c:pt>
                <c:pt idx="105">
                  <c:v>-10</c:v>
                </c:pt>
                <c:pt idx="106">
                  <c:v>-10</c:v>
                </c:pt>
                <c:pt idx="107">
                  <c:v>-10</c:v>
                </c:pt>
                <c:pt idx="108">
                  <c:v>-10</c:v>
                </c:pt>
                <c:pt idx="109">
                  <c:v>-10</c:v>
                </c:pt>
                <c:pt idx="110">
                  <c:v>-10</c:v>
                </c:pt>
                <c:pt idx="111">
                  <c:v>-10</c:v>
                </c:pt>
                <c:pt idx="112">
                  <c:v>-10</c:v>
                </c:pt>
                <c:pt idx="113">
                  <c:v>-10</c:v>
                </c:pt>
                <c:pt idx="114">
                  <c:v>-10</c:v>
                </c:pt>
                <c:pt idx="115">
                  <c:v>-10</c:v>
                </c:pt>
                <c:pt idx="116">
                  <c:v>-10</c:v>
                </c:pt>
                <c:pt idx="117">
                  <c:v>-10</c:v>
                </c:pt>
                <c:pt idx="118">
                  <c:v>-10</c:v>
                </c:pt>
                <c:pt idx="119">
                  <c:v>-10</c:v>
                </c:pt>
                <c:pt idx="120">
                  <c:v>-10</c:v>
                </c:pt>
                <c:pt idx="121">
                  <c:v>-10</c:v>
                </c:pt>
                <c:pt idx="122">
                  <c:v>-10</c:v>
                </c:pt>
                <c:pt idx="123">
                  <c:v>-10</c:v>
                </c:pt>
                <c:pt idx="124">
                  <c:v>-10</c:v>
                </c:pt>
                <c:pt idx="125">
                  <c:v>-10</c:v>
                </c:pt>
                <c:pt idx="126">
                  <c:v>-10</c:v>
                </c:pt>
                <c:pt idx="127">
                  <c:v>-10</c:v>
                </c:pt>
                <c:pt idx="128">
                  <c:v>-10</c:v>
                </c:pt>
                <c:pt idx="129">
                  <c:v>-10</c:v>
                </c:pt>
                <c:pt idx="130">
                  <c:v>-10</c:v>
                </c:pt>
                <c:pt idx="131">
                  <c:v>-10</c:v>
                </c:pt>
                <c:pt idx="132">
                  <c:v>-10</c:v>
                </c:pt>
                <c:pt idx="133">
                  <c:v>-10</c:v>
                </c:pt>
                <c:pt idx="134">
                  <c:v>-10</c:v>
                </c:pt>
                <c:pt idx="135">
                  <c:v>-10</c:v>
                </c:pt>
                <c:pt idx="136">
                  <c:v>-10</c:v>
                </c:pt>
                <c:pt idx="137">
                  <c:v>-10</c:v>
                </c:pt>
                <c:pt idx="138">
                  <c:v>-10</c:v>
                </c:pt>
                <c:pt idx="139">
                  <c:v>-10</c:v>
                </c:pt>
                <c:pt idx="140">
                  <c:v>-10</c:v>
                </c:pt>
                <c:pt idx="141">
                  <c:v>-10</c:v>
                </c:pt>
                <c:pt idx="142">
                  <c:v>-10</c:v>
                </c:pt>
                <c:pt idx="143">
                  <c:v>-10</c:v>
                </c:pt>
                <c:pt idx="144">
                  <c:v>-10</c:v>
                </c:pt>
                <c:pt idx="145">
                  <c:v>-10</c:v>
                </c:pt>
                <c:pt idx="146">
                  <c:v>-10</c:v>
                </c:pt>
                <c:pt idx="147">
                  <c:v>-10</c:v>
                </c:pt>
                <c:pt idx="148">
                  <c:v>-10</c:v>
                </c:pt>
                <c:pt idx="149">
                  <c:v>-10</c:v>
                </c:pt>
                <c:pt idx="150">
                  <c:v>-10</c:v>
                </c:pt>
                <c:pt idx="151">
                  <c:v>-10</c:v>
                </c:pt>
                <c:pt idx="152">
                  <c:v>-10</c:v>
                </c:pt>
                <c:pt idx="153">
                  <c:v>-10</c:v>
                </c:pt>
                <c:pt idx="154">
                  <c:v>-10</c:v>
                </c:pt>
                <c:pt idx="155">
                  <c:v>-10</c:v>
                </c:pt>
                <c:pt idx="156">
                  <c:v>-10</c:v>
                </c:pt>
                <c:pt idx="157">
                  <c:v>-10</c:v>
                </c:pt>
                <c:pt idx="158">
                  <c:v>-10</c:v>
                </c:pt>
                <c:pt idx="159">
                  <c:v>-10</c:v>
                </c:pt>
                <c:pt idx="160">
                  <c:v>-10</c:v>
                </c:pt>
                <c:pt idx="161">
                  <c:v>-10</c:v>
                </c:pt>
                <c:pt idx="162">
                  <c:v>-10</c:v>
                </c:pt>
                <c:pt idx="163">
                  <c:v>-10</c:v>
                </c:pt>
                <c:pt idx="164">
                  <c:v>-10</c:v>
                </c:pt>
                <c:pt idx="165">
                  <c:v>-10</c:v>
                </c:pt>
                <c:pt idx="166">
                  <c:v>-10</c:v>
                </c:pt>
                <c:pt idx="167">
                  <c:v>-10</c:v>
                </c:pt>
                <c:pt idx="168">
                  <c:v>-10</c:v>
                </c:pt>
                <c:pt idx="169">
                  <c:v>-10</c:v>
                </c:pt>
                <c:pt idx="170">
                  <c:v>-10</c:v>
                </c:pt>
                <c:pt idx="171">
                  <c:v>-10</c:v>
                </c:pt>
                <c:pt idx="172">
                  <c:v>-10</c:v>
                </c:pt>
                <c:pt idx="173">
                  <c:v>-10</c:v>
                </c:pt>
                <c:pt idx="174">
                  <c:v>-10</c:v>
                </c:pt>
                <c:pt idx="175">
                  <c:v>-10</c:v>
                </c:pt>
                <c:pt idx="176">
                  <c:v>-10</c:v>
                </c:pt>
                <c:pt idx="177">
                  <c:v>-10</c:v>
                </c:pt>
                <c:pt idx="178">
                  <c:v>-10</c:v>
                </c:pt>
                <c:pt idx="179">
                  <c:v>-10</c:v>
                </c:pt>
                <c:pt idx="180">
                  <c:v>-10</c:v>
                </c:pt>
                <c:pt idx="181">
                  <c:v>-10</c:v>
                </c:pt>
                <c:pt idx="182">
                  <c:v>-10</c:v>
                </c:pt>
                <c:pt idx="183">
                  <c:v>-10</c:v>
                </c:pt>
                <c:pt idx="184">
                  <c:v>-10</c:v>
                </c:pt>
                <c:pt idx="185">
                  <c:v>-10</c:v>
                </c:pt>
                <c:pt idx="186">
                  <c:v>-10</c:v>
                </c:pt>
                <c:pt idx="187">
                  <c:v>-10</c:v>
                </c:pt>
                <c:pt idx="188">
                  <c:v>-10</c:v>
                </c:pt>
                <c:pt idx="189">
                  <c:v>-10</c:v>
                </c:pt>
                <c:pt idx="190">
                  <c:v>-10</c:v>
                </c:pt>
                <c:pt idx="191">
                  <c:v>-10</c:v>
                </c:pt>
                <c:pt idx="192">
                  <c:v>-10</c:v>
                </c:pt>
                <c:pt idx="193">
                  <c:v>-10</c:v>
                </c:pt>
                <c:pt idx="194">
                  <c:v>-10</c:v>
                </c:pt>
                <c:pt idx="195">
                  <c:v>-10</c:v>
                </c:pt>
                <c:pt idx="196">
                  <c:v>-10</c:v>
                </c:pt>
                <c:pt idx="197">
                  <c:v>-10</c:v>
                </c:pt>
                <c:pt idx="198">
                  <c:v>-10</c:v>
                </c:pt>
                <c:pt idx="199">
                  <c:v>-10</c:v>
                </c:pt>
                <c:pt idx="200">
                  <c:v>-10</c:v>
                </c:pt>
                <c:pt idx="201">
                  <c:v>-10</c:v>
                </c:pt>
                <c:pt idx="202">
                  <c:v>-10</c:v>
                </c:pt>
                <c:pt idx="203">
                  <c:v>-10</c:v>
                </c:pt>
                <c:pt idx="204">
                  <c:v>-10</c:v>
                </c:pt>
                <c:pt idx="205">
                  <c:v>-10</c:v>
                </c:pt>
                <c:pt idx="206">
                  <c:v>-10</c:v>
                </c:pt>
                <c:pt idx="207">
                  <c:v>-10</c:v>
                </c:pt>
                <c:pt idx="208">
                  <c:v>-10</c:v>
                </c:pt>
                <c:pt idx="209">
                  <c:v>-10</c:v>
                </c:pt>
                <c:pt idx="210">
                  <c:v>-10</c:v>
                </c:pt>
                <c:pt idx="211">
                  <c:v>-10</c:v>
                </c:pt>
                <c:pt idx="212">
                  <c:v>-10</c:v>
                </c:pt>
                <c:pt idx="213">
                  <c:v>-10</c:v>
                </c:pt>
                <c:pt idx="214">
                  <c:v>-10</c:v>
                </c:pt>
                <c:pt idx="215">
                  <c:v>-10</c:v>
                </c:pt>
                <c:pt idx="216">
                  <c:v>-10</c:v>
                </c:pt>
                <c:pt idx="217">
                  <c:v>-10</c:v>
                </c:pt>
                <c:pt idx="218">
                  <c:v>-10</c:v>
                </c:pt>
                <c:pt idx="219">
                  <c:v>-10</c:v>
                </c:pt>
                <c:pt idx="220">
                  <c:v>-10</c:v>
                </c:pt>
                <c:pt idx="221">
                  <c:v>-10</c:v>
                </c:pt>
                <c:pt idx="222">
                  <c:v>-10</c:v>
                </c:pt>
                <c:pt idx="223">
                  <c:v>-10</c:v>
                </c:pt>
                <c:pt idx="224">
                  <c:v>-10</c:v>
                </c:pt>
                <c:pt idx="225">
                  <c:v>-10</c:v>
                </c:pt>
                <c:pt idx="226">
                  <c:v>-10</c:v>
                </c:pt>
                <c:pt idx="227">
                  <c:v>-10</c:v>
                </c:pt>
                <c:pt idx="228">
                  <c:v>-10</c:v>
                </c:pt>
                <c:pt idx="229">
                  <c:v>-10</c:v>
                </c:pt>
                <c:pt idx="230">
                  <c:v>-10</c:v>
                </c:pt>
                <c:pt idx="231">
                  <c:v>-10</c:v>
                </c:pt>
                <c:pt idx="232">
                  <c:v>-10</c:v>
                </c:pt>
                <c:pt idx="233">
                  <c:v>-10</c:v>
                </c:pt>
                <c:pt idx="234">
                  <c:v>-10</c:v>
                </c:pt>
                <c:pt idx="235">
                  <c:v>-10</c:v>
                </c:pt>
                <c:pt idx="236">
                  <c:v>-10</c:v>
                </c:pt>
                <c:pt idx="237">
                  <c:v>-10</c:v>
                </c:pt>
                <c:pt idx="238">
                  <c:v>-10</c:v>
                </c:pt>
                <c:pt idx="239">
                  <c:v>-10</c:v>
                </c:pt>
                <c:pt idx="240">
                  <c:v>-10</c:v>
                </c:pt>
                <c:pt idx="241">
                  <c:v>-10</c:v>
                </c:pt>
                <c:pt idx="242">
                  <c:v>-10</c:v>
                </c:pt>
                <c:pt idx="243">
                  <c:v>-10</c:v>
                </c:pt>
                <c:pt idx="244">
                  <c:v>-10</c:v>
                </c:pt>
                <c:pt idx="245">
                  <c:v>-10</c:v>
                </c:pt>
                <c:pt idx="246">
                  <c:v>-10</c:v>
                </c:pt>
                <c:pt idx="247">
                  <c:v>-10</c:v>
                </c:pt>
                <c:pt idx="248">
                  <c:v>-10</c:v>
                </c:pt>
                <c:pt idx="249">
                  <c:v>-10</c:v>
                </c:pt>
                <c:pt idx="250">
                  <c:v>-10</c:v>
                </c:pt>
                <c:pt idx="251">
                  <c:v>-10</c:v>
                </c:pt>
                <c:pt idx="252">
                  <c:v>-10</c:v>
                </c:pt>
                <c:pt idx="253">
                  <c:v>-10</c:v>
                </c:pt>
                <c:pt idx="254">
                  <c:v>-10</c:v>
                </c:pt>
                <c:pt idx="255">
                  <c:v>-10</c:v>
                </c:pt>
                <c:pt idx="256">
                  <c:v>-10</c:v>
                </c:pt>
                <c:pt idx="257">
                  <c:v>-10</c:v>
                </c:pt>
                <c:pt idx="258">
                  <c:v>-10</c:v>
                </c:pt>
                <c:pt idx="259">
                  <c:v>-10</c:v>
                </c:pt>
                <c:pt idx="260">
                  <c:v>-10</c:v>
                </c:pt>
                <c:pt idx="261">
                  <c:v>-10</c:v>
                </c:pt>
                <c:pt idx="262">
                  <c:v>-10</c:v>
                </c:pt>
                <c:pt idx="263">
                  <c:v>-10</c:v>
                </c:pt>
                <c:pt idx="264">
                  <c:v>-10</c:v>
                </c:pt>
                <c:pt idx="265">
                  <c:v>-10</c:v>
                </c:pt>
                <c:pt idx="266">
                  <c:v>-10</c:v>
                </c:pt>
                <c:pt idx="267">
                  <c:v>-10</c:v>
                </c:pt>
                <c:pt idx="268">
                  <c:v>-10</c:v>
                </c:pt>
                <c:pt idx="269">
                  <c:v>-10</c:v>
                </c:pt>
                <c:pt idx="270">
                  <c:v>-10</c:v>
                </c:pt>
                <c:pt idx="271">
                  <c:v>-10</c:v>
                </c:pt>
                <c:pt idx="272">
                  <c:v>-10</c:v>
                </c:pt>
                <c:pt idx="273">
                  <c:v>-10</c:v>
                </c:pt>
                <c:pt idx="274">
                  <c:v>-10</c:v>
                </c:pt>
                <c:pt idx="275">
                  <c:v>-10</c:v>
                </c:pt>
                <c:pt idx="276">
                  <c:v>-10</c:v>
                </c:pt>
                <c:pt idx="277">
                  <c:v>-10</c:v>
                </c:pt>
                <c:pt idx="278">
                  <c:v>-10</c:v>
                </c:pt>
                <c:pt idx="279">
                  <c:v>-10</c:v>
                </c:pt>
                <c:pt idx="280">
                  <c:v>-10</c:v>
                </c:pt>
                <c:pt idx="281">
                  <c:v>-10</c:v>
                </c:pt>
                <c:pt idx="282">
                  <c:v>-10</c:v>
                </c:pt>
                <c:pt idx="283">
                  <c:v>-10</c:v>
                </c:pt>
                <c:pt idx="284">
                  <c:v>-10</c:v>
                </c:pt>
                <c:pt idx="285">
                  <c:v>-10</c:v>
                </c:pt>
                <c:pt idx="286">
                  <c:v>-10</c:v>
                </c:pt>
                <c:pt idx="287">
                  <c:v>-10</c:v>
                </c:pt>
                <c:pt idx="288">
                  <c:v>-10</c:v>
                </c:pt>
                <c:pt idx="289">
                  <c:v>-10</c:v>
                </c:pt>
                <c:pt idx="290">
                  <c:v>-10</c:v>
                </c:pt>
                <c:pt idx="291">
                  <c:v>-10</c:v>
                </c:pt>
                <c:pt idx="292">
                  <c:v>-10</c:v>
                </c:pt>
                <c:pt idx="293">
                  <c:v>-10</c:v>
                </c:pt>
                <c:pt idx="294">
                  <c:v>-10</c:v>
                </c:pt>
                <c:pt idx="295">
                  <c:v>-10</c:v>
                </c:pt>
                <c:pt idx="296">
                  <c:v>-10</c:v>
                </c:pt>
                <c:pt idx="297">
                  <c:v>-10</c:v>
                </c:pt>
                <c:pt idx="298">
                  <c:v>-10</c:v>
                </c:pt>
                <c:pt idx="299">
                  <c:v>-10</c:v>
                </c:pt>
                <c:pt idx="300">
                  <c:v>-10</c:v>
                </c:pt>
                <c:pt idx="301">
                  <c:v>-10</c:v>
                </c:pt>
                <c:pt idx="302">
                  <c:v>-10</c:v>
                </c:pt>
                <c:pt idx="303">
                  <c:v>-10</c:v>
                </c:pt>
                <c:pt idx="304">
                  <c:v>-10</c:v>
                </c:pt>
                <c:pt idx="305">
                  <c:v>-10</c:v>
                </c:pt>
                <c:pt idx="306">
                  <c:v>-10</c:v>
                </c:pt>
                <c:pt idx="307">
                  <c:v>-10</c:v>
                </c:pt>
                <c:pt idx="308">
                  <c:v>-10</c:v>
                </c:pt>
                <c:pt idx="309">
                  <c:v>-10</c:v>
                </c:pt>
                <c:pt idx="310">
                  <c:v>-10</c:v>
                </c:pt>
                <c:pt idx="311">
                  <c:v>-10</c:v>
                </c:pt>
                <c:pt idx="312">
                  <c:v>-10</c:v>
                </c:pt>
                <c:pt idx="313">
                  <c:v>-10</c:v>
                </c:pt>
                <c:pt idx="314">
                  <c:v>-10</c:v>
                </c:pt>
                <c:pt idx="315">
                  <c:v>-10</c:v>
                </c:pt>
                <c:pt idx="316">
                  <c:v>-10</c:v>
                </c:pt>
                <c:pt idx="317">
                  <c:v>-10</c:v>
                </c:pt>
                <c:pt idx="318">
                  <c:v>-10</c:v>
                </c:pt>
                <c:pt idx="319">
                  <c:v>-10</c:v>
                </c:pt>
                <c:pt idx="320">
                  <c:v>-10</c:v>
                </c:pt>
                <c:pt idx="321">
                  <c:v>-10</c:v>
                </c:pt>
                <c:pt idx="322">
                  <c:v>-10</c:v>
                </c:pt>
                <c:pt idx="323">
                  <c:v>-10</c:v>
                </c:pt>
                <c:pt idx="324">
                  <c:v>-10</c:v>
                </c:pt>
                <c:pt idx="325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9F-414E-97E5-6843EF29C932}"/>
            </c:ext>
          </c:extLst>
        </c:ser>
        <c:ser>
          <c:idx val="4"/>
          <c:order val="4"/>
          <c:tx>
            <c:v>Flow 2 line tangent to W.C.</c:v>
          </c:tx>
          <c:spPr>
            <a:ln w="25400">
              <a:solidFill>
                <a:schemeClr val="accent4">
                  <a:shade val="76000"/>
                  <a:shade val="95000"/>
                  <a:satMod val="105000"/>
                </a:schemeClr>
              </a:solidFill>
              <a:prstDash val="dash"/>
              <a:headEnd type="oval" w="lg" len="lg"/>
              <a:tailEnd type="stealth" w="lg" len="lg"/>
            </a:ln>
          </c:spPr>
          <c:marker>
            <c:symbol val="dot"/>
            <c:size val="2"/>
            <c:spPr>
              <a:ln>
                <a:solidFill>
                  <a:schemeClr val="accent4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Sheet1!$R$11:$R$336</c:f>
              <c:numCache>
                <c:formatCode>General</c:formatCode>
                <c:ptCount val="326"/>
                <c:pt idx="0">
                  <c:v>80</c:v>
                </c:pt>
                <c:pt idx="1">
                  <c:v>79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75</c:v>
                </c:pt>
                <c:pt idx="6">
                  <c:v>74</c:v>
                </c:pt>
                <c:pt idx="7">
                  <c:v>73</c:v>
                </c:pt>
                <c:pt idx="8">
                  <c:v>72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66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62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47</c:v>
                </c:pt>
                <c:pt idx="34">
                  <c:v>46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34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26</c:v>
                </c:pt>
                <c:pt idx="55">
                  <c:v>25</c:v>
                </c:pt>
                <c:pt idx="56">
                  <c:v>24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15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-3</c:v>
                </c:pt>
                <c:pt idx="84">
                  <c:v>-4</c:v>
                </c:pt>
                <c:pt idx="85">
                  <c:v>-5</c:v>
                </c:pt>
                <c:pt idx="86">
                  <c:v>-6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-10</c:v>
                </c:pt>
                <c:pt idx="91">
                  <c:v>-11</c:v>
                </c:pt>
                <c:pt idx="92">
                  <c:v>-12</c:v>
                </c:pt>
                <c:pt idx="93">
                  <c:v>-13</c:v>
                </c:pt>
                <c:pt idx="94">
                  <c:v>-14</c:v>
                </c:pt>
                <c:pt idx="95">
                  <c:v>-15</c:v>
                </c:pt>
                <c:pt idx="96">
                  <c:v>-16</c:v>
                </c:pt>
                <c:pt idx="97">
                  <c:v>-17</c:v>
                </c:pt>
                <c:pt idx="98">
                  <c:v>-18</c:v>
                </c:pt>
                <c:pt idx="99">
                  <c:v>-19</c:v>
                </c:pt>
                <c:pt idx="100">
                  <c:v>-20</c:v>
                </c:pt>
                <c:pt idx="101">
                  <c:v>-21</c:v>
                </c:pt>
                <c:pt idx="102">
                  <c:v>-22</c:v>
                </c:pt>
                <c:pt idx="103">
                  <c:v>-23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-52</c:v>
                </c:pt>
                <c:pt idx="133">
                  <c:v>-53</c:v>
                </c:pt>
                <c:pt idx="134">
                  <c:v>-54</c:v>
                </c:pt>
                <c:pt idx="135">
                  <c:v>-55</c:v>
                </c:pt>
                <c:pt idx="136">
                  <c:v>-56</c:v>
                </c:pt>
                <c:pt idx="137">
                  <c:v>-57</c:v>
                </c:pt>
                <c:pt idx="138">
                  <c:v>-58</c:v>
                </c:pt>
                <c:pt idx="139">
                  <c:v>-59</c:v>
                </c:pt>
                <c:pt idx="140">
                  <c:v>-60</c:v>
                </c:pt>
                <c:pt idx="141">
                  <c:v>-61</c:v>
                </c:pt>
                <c:pt idx="142">
                  <c:v>-62</c:v>
                </c:pt>
                <c:pt idx="143">
                  <c:v>-63</c:v>
                </c:pt>
                <c:pt idx="144">
                  <c:v>-64</c:v>
                </c:pt>
                <c:pt idx="145">
                  <c:v>-65</c:v>
                </c:pt>
                <c:pt idx="146">
                  <c:v>-66</c:v>
                </c:pt>
                <c:pt idx="147">
                  <c:v>-67</c:v>
                </c:pt>
                <c:pt idx="148">
                  <c:v>-68</c:v>
                </c:pt>
                <c:pt idx="149">
                  <c:v>-69</c:v>
                </c:pt>
                <c:pt idx="150">
                  <c:v>-70</c:v>
                </c:pt>
                <c:pt idx="151">
                  <c:v>-71</c:v>
                </c:pt>
                <c:pt idx="152">
                  <c:v>-72</c:v>
                </c:pt>
                <c:pt idx="153">
                  <c:v>-73</c:v>
                </c:pt>
                <c:pt idx="154">
                  <c:v>-74</c:v>
                </c:pt>
                <c:pt idx="155">
                  <c:v>-75</c:v>
                </c:pt>
                <c:pt idx="156">
                  <c:v>-76</c:v>
                </c:pt>
                <c:pt idx="157">
                  <c:v>-77</c:v>
                </c:pt>
                <c:pt idx="158">
                  <c:v>-78</c:v>
                </c:pt>
                <c:pt idx="159">
                  <c:v>-79</c:v>
                </c:pt>
                <c:pt idx="160">
                  <c:v>-80</c:v>
                </c:pt>
                <c:pt idx="161">
                  <c:v>-81</c:v>
                </c:pt>
                <c:pt idx="162">
                  <c:v>-82</c:v>
                </c:pt>
                <c:pt idx="163">
                  <c:v>-83</c:v>
                </c:pt>
                <c:pt idx="164">
                  <c:v>-84</c:v>
                </c:pt>
                <c:pt idx="165">
                  <c:v>-85</c:v>
                </c:pt>
                <c:pt idx="166">
                  <c:v>-86</c:v>
                </c:pt>
                <c:pt idx="167">
                  <c:v>-87</c:v>
                </c:pt>
                <c:pt idx="168">
                  <c:v>-88</c:v>
                </c:pt>
                <c:pt idx="169">
                  <c:v>-89</c:v>
                </c:pt>
                <c:pt idx="170">
                  <c:v>-90</c:v>
                </c:pt>
                <c:pt idx="171">
                  <c:v>-91</c:v>
                </c:pt>
                <c:pt idx="172">
                  <c:v>-92</c:v>
                </c:pt>
                <c:pt idx="173">
                  <c:v>-93</c:v>
                </c:pt>
                <c:pt idx="174">
                  <c:v>-94</c:v>
                </c:pt>
                <c:pt idx="175">
                  <c:v>-95</c:v>
                </c:pt>
                <c:pt idx="176">
                  <c:v>-96</c:v>
                </c:pt>
                <c:pt idx="177">
                  <c:v>-97</c:v>
                </c:pt>
                <c:pt idx="178">
                  <c:v>-98</c:v>
                </c:pt>
                <c:pt idx="179">
                  <c:v>-99</c:v>
                </c:pt>
                <c:pt idx="180">
                  <c:v>-100</c:v>
                </c:pt>
                <c:pt idx="181">
                  <c:v>-101</c:v>
                </c:pt>
                <c:pt idx="182">
                  <c:v>-102</c:v>
                </c:pt>
                <c:pt idx="183">
                  <c:v>-103</c:v>
                </c:pt>
                <c:pt idx="184">
                  <c:v>-104</c:v>
                </c:pt>
                <c:pt idx="185">
                  <c:v>-105</c:v>
                </c:pt>
                <c:pt idx="186">
                  <c:v>-106</c:v>
                </c:pt>
                <c:pt idx="187">
                  <c:v>-107</c:v>
                </c:pt>
                <c:pt idx="188">
                  <c:v>-108</c:v>
                </c:pt>
                <c:pt idx="189">
                  <c:v>-109</c:v>
                </c:pt>
                <c:pt idx="190">
                  <c:v>-110</c:v>
                </c:pt>
                <c:pt idx="191">
                  <c:v>-111</c:v>
                </c:pt>
                <c:pt idx="192">
                  <c:v>-112</c:v>
                </c:pt>
                <c:pt idx="193">
                  <c:v>-113</c:v>
                </c:pt>
                <c:pt idx="194">
                  <c:v>-114</c:v>
                </c:pt>
                <c:pt idx="195">
                  <c:v>-115</c:v>
                </c:pt>
                <c:pt idx="196">
                  <c:v>-116</c:v>
                </c:pt>
                <c:pt idx="197">
                  <c:v>-117</c:v>
                </c:pt>
                <c:pt idx="198">
                  <c:v>-118</c:v>
                </c:pt>
                <c:pt idx="199">
                  <c:v>-119</c:v>
                </c:pt>
                <c:pt idx="200">
                  <c:v>-120</c:v>
                </c:pt>
                <c:pt idx="201">
                  <c:v>-121</c:v>
                </c:pt>
                <c:pt idx="202">
                  <c:v>-122</c:v>
                </c:pt>
                <c:pt idx="203">
                  <c:v>-123</c:v>
                </c:pt>
                <c:pt idx="204">
                  <c:v>-124</c:v>
                </c:pt>
                <c:pt idx="205">
                  <c:v>-125</c:v>
                </c:pt>
                <c:pt idx="206">
                  <c:v>-126</c:v>
                </c:pt>
                <c:pt idx="207">
                  <c:v>-127</c:v>
                </c:pt>
                <c:pt idx="208">
                  <c:v>-128</c:v>
                </c:pt>
                <c:pt idx="209">
                  <c:v>-129</c:v>
                </c:pt>
                <c:pt idx="210">
                  <c:v>-130</c:v>
                </c:pt>
                <c:pt idx="211">
                  <c:v>-131</c:v>
                </c:pt>
                <c:pt idx="212">
                  <c:v>-132</c:v>
                </c:pt>
                <c:pt idx="213">
                  <c:v>-133</c:v>
                </c:pt>
                <c:pt idx="214">
                  <c:v>-134</c:v>
                </c:pt>
                <c:pt idx="215">
                  <c:v>-135</c:v>
                </c:pt>
                <c:pt idx="216">
                  <c:v>-136</c:v>
                </c:pt>
                <c:pt idx="217">
                  <c:v>-137</c:v>
                </c:pt>
                <c:pt idx="218">
                  <c:v>-138</c:v>
                </c:pt>
                <c:pt idx="219">
                  <c:v>-139</c:v>
                </c:pt>
                <c:pt idx="220">
                  <c:v>-140</c:v>
                </c:pt>
                <c:pt idx="221">
                  <c:v>-141</c:v>
                </c:pt>
                <c:pt idx="222">
                  <c:v>-142</c:v>
                </c:pt>
                <c:pt idx="223">
                  <c:v>-143</c:v>
                </c:pt>
                <c:pt idx="224">
                  <c:v>-144</c:v>
                </c:pt>
                <c:pt idx="225">
                  <c:v>-145</c:v>
                </c:pt>
                <c:pt idx="226">
                  <c:v>-146</c:v>
                </c:pt>
                <c:pt idx="227">
                  <c:v>-147</c:v>
                </c:pt>
                <c:pt idx="228">
                  <c:v>-148</c:v>
                </c:pt>
                <c:pt idx="229">
                  <c:v>-149</c:v>
                </c:pt>
                <c:pt idx="230">
                  <c:v>-150</c:v>
                </c:pt>
                <c:pt idx="231">
                  <c:v>-151</c:v>
                </c:pt>
                <c:pt idx="232">
                  <c:v>-152</c:v>
                </c:pt>
                <c:pt idx="233">
                  <c:v>-153</c:v>
                </c:pt>
                <c:pt idx="234">
                  <c:v>-154</c:v>
                </c:pt>
                <c:pt idx="235">
                  <c:v>-155</c:v>
                </c:pt>
                <c:pt idx="236">
                  <c:v>-156</c:v>
                </c:pt>
                <c:pt idx="237">
                  <c:v>-157</c:v>
                </c:pt>
                <c:pt idx="238">
                  <c:v>-158</c:v>
                </c:pt>
                <c:pt idx="239">
                  <c:v>-159</c:v>
                </c:pt>
                <c:pt idx="240">
                  <c:v>-160</c:v>
                </c:pt>
                <c:pt idx="241">
                  <c:v>-161</c:v>
                </c:pt>
                <c:pt idx="242">
                  <c:v>-162</c:v>
                </c:pt>
                <c:pt idx="243">
                  <c:v>-163</c:v>
                </c:pt>
                <c:pt idx="244">
                  <c:v>-164</c:v>
                </c:pt>
                <c:pt idx="245">
                  <c:v>-165</c:v>
                </c:pt>
                <c:pt idx="246">
                  <c:v>-166</c:v>
                </c:pt>
                <c:pt idx="247">
                  <c:v>-167</c:v>
                </c:pt>
                <c:pt idx="248">
                  <c:v>-168</c:v>
                </c:pt>
                <c:pt idx="249">
                  <c:v>-169</c:v>
                </c:pt>
                <c:pt idx="250">
                  <c:v>-170</c:v>
                </c:pt>
                <c:pt idx="251">
                  <c:v>-171</c:v>
                </c:pt>
                <c:pt idx="252">
                  <c:v>-172</c:v>
                </c:pt>
                <c:pt idx="253">
                  <c:v>-173</c:v>
                </c:pt>
                <c:pt idx="254">
                  <c:v>-174</c:v>
                </c:pt>
                <c:pt idx="255">
                  <c:v>-175</c:v>
                </c:pt>
                <c:pt idx="256">
                  <c:v>-176</c:v>
                </c:pt>
                <c:pt idx="257">
                  <c:v>-177</c:v>
                </c:pt>
                <c:pt idx="258">
                  <c:v>-178</c:v>
                </c:pt>
                <c:pt idx="259">
                  <c:v>-179</c:v>
                </c:pt>
                <c:pt idx="260">
                  <c:v>-180</c:v>
                </c:pt>
                <c:pt idx="261">
                  <c:v>-181</c:v>
                </c:pt>
                <c:pt idx="262">
                  <c:v>-182</c:v>
                </c:pt>
                <c:pt idx="263">
                  <c:v>-183</c:v>
                </c:pt>
                <c:pt idx="264">
                  <c:v>-184</c:v>
                </c:pt>
                <c:pt idx="265">
                  <c:v>-185</c:v>
                </c:pt>
                <c:pt idx="266">
                  <c:v>-186</c:v>
                </c:pt>
                <c:pt idx="267">
                  <c:v>-187</c:v>
                </c:pt>
                <c:pt idx="268">
                  <c:v>-188</c:v>
                </c:pt>
                <c:pt idx="269">
                  <c:v>-189</c:v>
                </c:pt>
                <c:pt idx="270">
                  <c:v>-190</c:v>
                </c:pt>
                <c:pt idx="271">
                  <c:v>-191</c:v>
                </c:pt>
                <c:pt idx="272">
                  <c:v>-192</c:v>
                </c:pt>
                <c:pt idx="273">
                  <c:v>-193</c:v>
                </c:pt>
                <c:pt idx="274">
                  <c:v>-194</c:v>
                </c:pt>
                <c:pt idx="275">
                  <c:v>-195</c:v>
                </c:pt>
                <c:pt idx="276">
                  <c:v>-196</c:v>
                </c:pt>
                <c:pt idx="277">
                  <c:v>-197</c:v>
                </c:pt>
                <c:pt idx="278">
                  <c:v>-198</c:v>
                </c:pt>
                <c:pt idx="279">
                  <c:v>-199</c:v>
                </c:pt>
                <c:pt idx="280">
                  <c:v>-200</c:v>
                </c:pt>
                <c:pt idx="281">
                  <c:v>-201</c:v>
                </c:pt>
                <c:pt idx="282">
                  <c:v>-202</c:v>
                </c:pt>
                <c:pt idx="283">
                  <c:v>-203</c:v>
                </c:pt>
                <c:pt idx="284">
                  <c:v>-204</c:v>
                </c:pt>
                <c:pt idx="285">
                  <c:v>-205</c:v>
                </c:pt>
                <c:pt idx="286">
                  <c:v>-206</c:v>
                </c:pt>
                <c:pt idx="287">
                  <c:v>-207</c:v>
                </c:pt>
                <c:pt idx="288">
                  <c:v>-208</c:v>
                </c:pt>
                <c:pt idx="289">
                  <c:v>-209</c:v>
                </c:pt>
                <c:pt idx="290">
                  <c:v>-210</c:v>
                </c:pt>
                <c:pt idx="291">
                  <c:v>-211</c:v>
                </c:pt>
                <c:pt idx="292">
                  <c:v>-212</c:v>
                </c:pt>
                <c:pt idx="293">
                  <c:v>-213</c:v>
                </c:pt>
                <c:pt idx="294">
                  <c:v>-214</c:v>
                </c:pt>
                <c:pt idx="295">
                  <c:v>-215</c:v>
                </c:pt>
                <c:pt idx="296">
                  <c:v>-216</c:v>
                </c:pt>
                <c:pt idx="297">
                  <c:v>-217</c:v>
                </c:pt>
                <c:pt idx="298">
                  <c:v>-218</c:v>
                </c:pt>
                <c:pt idx="299">
                  <c:v>-219</c:v>
                </c:pt>
                <c:pt idx="300">
                  <c:v>-220</c:v>
                </c:pt>
                <c:pt idx="301">
                  <c:v>-221</c:v>
                </c:pt>
                <c:pt idx="302">
                  <c:v>-222</c:v>
                </c:pt>
                <c:pt idx="303">
                  <c:v>-223</c:v>
                </c:pt>
                <c:pt idx="304">
                  <c:v>-224</c:v>
                </c:pt>
                <c:pt idx="305">
                  <c:v>-225</c:v>
                </c:pt>
                <c:pt idx="306">
                  <c:v>-226</c:v>
                </c:pt>
                <c:pt idx="307">
                  <c:v>-227</c:v>
                </c:pt>
                <c:pt idx="308">
                  <c:v>-228</c:v>
                </c:pt>
                <c:pt idx="309">
                  <c:v>-229</c:v>
                </c:pt>
                <c:pt idx="310">
                  <c:v>-230</c:v>
                </c:pt>
                <c:pt idx="311">
                  <c:v>-231</c:v>
                </c:pt>
                <c:pt idx="312">
                  <c:v>-232</c:v>
                </c:pt>
                <c:pt idx="313">
                  <c:v>-233</c:v>
                </c:pt>
                <c:pt idx="314">
                  <c:v>-234</c:v>
                </c:pt>
                <c:pt idx="315">
                  <c:v>-235</c:v>
                </c:pt>
                <c:pt idx="316">
                  <c:v>-236</c:v>
                </c:pt>
                <c:pt idx="317">
                  <c:v>-237</c:v>
                </c:pt>
                <c:pt idx="318">
                  <c:v>-238</c:v>
                </c:pt>
                <c:pt idx="319">
                  <c:v>-239</c:v>
                </c:pt>
                <c:pt idx="320">
                  <c:v>-240</c:v>
                </c:pt>
                <c:pt idx="321">
                  <c:v>-241</c:v>
                </c:pt>
                <c:pt idx="322">
                  <c:v>-242</c:v>
                </c:pt>
                <c:pt idx="323">
                  <c:v>-243</c:v>
                </c:pt>
                <c:pt idx="324">
                  <c:v>-244</c:v>
                </c:pt>
                <c:pt idx="325">
                  <c:v>-245</c:v>
                </c:pt>
              </c:numCache>
            </c:numRef>
          </c:xVal>
          <c:yVal>
            <c:numRef>
              <c:f>Sheet1!$Q$11:$Q$336</c:f>
              <c:numCache>
                <c:formatCode>General</c:formatCode>
                <c:ptCount val="326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99F-414E-97E5-6843EF29C932}"/>
            </c:ext>
          </c:extLst>
        </c:ser>
        <c:ser>
          <c:idx val="5"/>
          <c:order val="5"/>
          <c:tx>
            <c:v>Ray</c:v>
          </c:tx>
          <c:spPr>
            <a:ln w="25400">
              <a:prstDash val="dash"/>
            </a:ln>
          </c:spPr>
          <c:marker>
            <c:symbol val="circle"/>
            <c:size val="2"/>
            <c:spPr>
              <a:ln>
                <a:solidFill>
                  <a:schemeClr val="accent6">
                    <a:shade val="76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Sheet1!$V$11:$V$171</c:f>
              <c:numCache>
                <c:formatCode>General</c:formatCode>
                <c:ptCount val="16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</c:numCache>
            </c:numRef>
          </c:xVal>
          <c:yVal>
            <c:numRef>
              <c:f>Sheet1!$U$11:$U$171</c:f>
              <c:numCache>
                <c:formatCode>General</c:formatCode>
                <c:ptCount val="161"/>
                <c:pt idx="0">
                  <c:v>0</c:v>
                </c:pt>
                <c:pt idx="1">
                  <c:v>-2.9042108776758226</c:v>
                </c:pt>
                <c:pt idx="2">
                  <c:v>-5.8084217553516453</c:v>
                </c:pt>
                <c:pt idx="3">
                  <c:v>-8.7126326330274679</c:v>
                </c:pt>
                <c:pt idx="4">
                  <c:v>-11.616843510703291</c:v>
                </c:pt>
                <c:pt idx="5">
                  <c:v>-14.521054388379113</c:v>
                </c:pt>
                <c:pt idx="6">
                  <c:v>-17.425265266054936</c:v>
                </c:pt>
                <c:pt idx="7">
                  <c:v>-20.329476143730759</c:v>
                </c:pt>
                <c:pt idx="8">
                  <c:v>-23.233687021406581</c:v>
                </c:pt>
                <c:pt idx="9">
                  <c:v>-26.137897899082404</c:v>
                </c:pt>
                <c:pt idx="10">
                  <c:v>-29.042108776758226</c:v>
                </c:pt>
                <c:pt idx="11">
                  <c:v>-31.946319654434049</c:v>
                </c:pt>
                <c:pt idx="12">
                  <c:v>-34.850530532109872</c:v>
                </c:pt>
                <c:pt idx="13">
                  <c:v>-37.754741409785694</c:v>
                </c:pt>
                <c:pt idx="14">
                  <c:v>-40.658952287461517</c:v>
                </c:pt>
                <c:pt idx="15">
                  <c:v>-43.56316316513734</c:v>
                </c:pt>
                <c:pt idx="16">
                  <c:v>-46.467374042813162</c:v>
                </c:pt>
                <c:pt idx="17">
                  <c:v>-49.371584920488985</c:v>
                </c:pt>
                <c:pt idx="18">
                  <c:v>-52.275795798164808</c:v>
                </c:pt>
                <c:pt idx="19">
                  <c:v>-55.18000667584063</c:v>
                </c:pt>
                <c:pt idx="20">
                  <c:v>-58.084217553516453</c:v>
                </c:pt>
                <c:pt idx="21">
                  <c:v>-60.988428431192276</c:v>
                </c:pt>
                <c:pt idx="22">
                  <c:v>-63.892639308868098</c:v>
                </c:pt>
                <c:pt idx="23">
                  <c:v>-66.796850186543921</c:v>
                </c:pt>
                <c:pt idx="24">
                  <c:v>-69.701061064219743</c:v>
                </c:pt>
                <c:pt idx="25">
                  <c:v>-72.605271941895566</c:v>
                </c:pt>
                <c:pt idx="26">
                  <c:v>-75.509482819571389</c:v>
                </c:pt>
                <c:pt idx="27">
                  <c:v>-78.413693697247211</c:v>
                </c:pt>
                <c:pt idx="28">
                  <c:v>-81.317904574923034</c:v>
                </c:pt>
                <c:pt idx="29">
                  <c:v>-84.222115452598857</c:v>
                </c:pt>
                <c:pt idx="30">
                  <c:v>-87.126326330274679</c:v>
                </c:pt>
                <c:pt idx="31">
                  <c:v>-90.030537207950502</c:v>
                </c:pt>
                <c:pt idx="32">
                  <c:v>-92.934748085626325</c:v>
                </c:pt>
                <c:pt idx="33">
                  <c:v>-95.838958963302147</c:v>
                </c:pt>
                <c:pt idx="34">
                  <c:v>-98.74316984097797</c:v>
                </c:pt>
                <c:pt idx="35">
                  <c:v>-101.64738071865379</c:v>
                </c:pt>
                <c:pt idx="36">
                  <c:v>-104.55159159632962</c:v>
                </c:pt>
                <c:pt idx="37">
                  <c:v>-107.45580247400544</c:v>
                </c:pt>
                <c:pt idx="38">
                  <c:v>-110.36001335168126</c:v>
                </c:pt>
                <c:pt idx="39">
                  <c:v>-113.26422422935708</c:v>
                </c:pt>
                <c:pt idx="40">
                  <c:v>-116.16843510703291</c:v>
                </c:pt>
                <c:pt idx="41">
                  <c:v>-119.07264598470873</c:v>
                </c:pt>
                <c:pt idx="42">
                  <c:v>-121.97685686238455</c:v>
                </c:pt>
                <c:pt idx="43">
                  <c:v>-124.88106774006037</c:v>
                </c:pt>
                <c:pt idx="44">
                  <c:v>-127.7852786177362</c:v>
                </c:pt>
                <c:pt idx="45">
                  <c:v>-130.68948949541203</c:v>
                </c:pt>
                <c:pt idx="46">
                  <c:v>-133.59370037308784</c:v>
                </c:pt>
                <c:pt idx="47">
                  <c:v>-136.49791125076365</c:v>
                </c:pt>
                <c:pt idx="48">
                  <c:v>-139.40212212843949</c:v>
                </c:pt>
                <c:pt idx="49">
                  <c:v>-142.30633300611532</c:v>
                </c:pt>
                <c:pt idx="50">
                  <c:v>-145.21054388379113</c:v>
                </c:pt>
                <c:pt idx="51">
                  <c:v>-148.11475476146694</c:v>
                </c:pt>
                <c:pt idx="52">
                  <c:v>-151.01896563914278</c:v>
                </c:pt>
                <c:pt idx="53">
                  <c:v>-153.92317651681861</c:v>
                </c:pt>
                <c:pt idx="54">
                  <c:v>-156.82738739449442</c:v>
                </c:pt>
                <c:pt idx="55">
                  <c:v>-159.73159827217023</c:v>
                </c:pt>
                <c:pt idx="56">
                  <c:v>-162.63580914984607</c:v>
                </c:pt>
                <c:pt idx="57">
                  <c:v>-165.5400200275219</c:v>
                </c:pt>
                <c:pt idx="58">
                  <c:v>-168.44423090519771</c:v>
                </c:pt>
                <c:pt idx="59">
                  <c:v>-171.34844178287352</c:v>
                </c:pt>
                <c:pt idx="60">
                  <c:v>-174.25265266054936</c:v>
                </c:pt>
                <c:pt idx="61">
                  <c:v>-177.1568635382252</c:v>
                </c:pt>
                <c:pt idx="62">
                  <c:v>-180.061074415901</c:v>
                </c:pt>
                <c:pt idx="63">
                  <c:v>-182.96528529357681</c:v>
                </c:pt>
                <c:pt idx="64">
                  <c:v>-185.86949617125265</c:v>
                </c:pt>
                <c:pt idx="65">
                  <c:v>-188.77370704892849</c:v>
                </c:pt>
                <c:pt idx="66">
                  <c:v>-191.67791792660429</c:v>
                </c:pt>
                <c:pt idx="67">
                  <c:v>-194.5821288042801</c:v>
                </c:pt>
                <c:pt idx="68">
                  <c:v>-197.48633968195594</c:v>
                </c:pt>
                <c:pt idx="69">
                  <c:v>-200.39055055963178</c:v>
                </c:pt>
                <c:pt idx="70">
                  <c:v>-203.29476143730759</c:v>
                </c:pt>
                <c:pt idx="71">
                  <c:v>-206.19897231498339</c:v>
                </c:pt>
                <c:pt idx="72">
                  <c:v>-209.10318319265923</c:v>
                </c:pt>
                <c:pt idx="73">
                  <c:v>-212.00739407033507</c:v>
                </c:pt>
                <c:pt idx="74">
                  <c:v>-214.91160494801088</c:v>
                </c:pt>
                <c:pt idx="75">
                  <c:v>-217.81581582568668</c:v>
                </c:pt>
                <c:pt idx="76">
                  <c:v>-220.72002670336252</c:v>
                </c:pt>
                <c:pt idx="77">
                  <c:v>-223.62423758103836</c:v>
                </c:pt>
                <c:pt idx="78">
                  <c:v>-226.52844845871417</c:v>
                </c:pt>
                <c:pt idx="79">
                  <c:v>-229.43265933638997</c:v>
                </c:pt>
                <c:pt idx="80">
                  <c:v>-232.33687021406581</c:v>
                </c:pt>
                <c:pt idx="81">
                  <c:v>-235.24108109174165</c:v>
                </c:pt>
                <c:pt idx="82">
                  <c:v>-238.14529196941746</c:v>
                </c:pt>
                <c:pt idx="83">
                  <c:v>-241.04950284709327</c:v>
                </c:pt>
                <c:pt idx="84">
                  <c:v>-243.9537137247691</c:v>
                </c:pt>
                <c:pt idx="85">
                  <c:v>-246.85792460244494</c:v>
                </c:pt>
                <c:pt idx="86">
                  <c:v>-249.76213548012075</c:v>
                </c:pt>
                <c:pt idx="87">
                  <c:v>-252.66634635779656</c:v>
                </c:pt>
                <c:pt idx="88">
                  <c:v>-255.57055723547239</c:v>
                </c:pt>
                <c:pt idx="89">
                  <c:v>-258.47476811314823</c:v>
                </c:pt>
                <c:pt idx="90">
                  <c:v>-261.37897899082407</c:v>
                </c:pt>
                <c:pt idx="91">
                  <c:v>-264.28318986849985</c:v>
                </c:pt>
                <c:pt idx="92">
                  <c:v>-267.18740074617568</c:v>
                </c:pt>
                <c:pt idx="93">
                  <c:v>-270.09161162385152</c:v>
                </c:pt>
                <c:pt idx="94">
                  <c:v>-272.9958225015273</c:v>
                </c:pt>
                <c:pt idx="95">
                  <c:v>-275.90003337920314</c:v>
                </c:pt>
                <c:pt idx="96">
                  <c:v>-278.80424425687897</c:v>
                </c:pt>
                <c:pt idx="97">
                  <c:v>-281.70845513455481</c:v>
                </c:pt>
                <c:pt idx="98">
                  <c:v>-284.61266601223065</c:v>
                </c:pt>
                <c:pt idx="99">
                  <c:v>-287.51687688990643</c:v>
                </c:pt>
                <c:pt idx="100">
                  <c:v>-290.42108776758226</c:v>
                </c:pt>
                <c:pt idx="101">
                  <c:v>-293.3252986452581</c:v>
                </c:pt>
                <c:pt idx="102">
                  <c:v>-296.22950952293388</c:v>
                </c:pt>
                <c:pt idx="103">
                  <c:v>-299.13372040060972</c:v>
                </c:pt>
                <c:pt idx="104">
                  <c:v>-302.03793127828555</c:v>
                </c:pt>
                <c:pt idx="105">
                  <c:v>-304.94214215596139</c:v>
                </c:pt>
                <c:pt idx="106">
                  <c:v>-307.84635303363723</c:v>
                </c:pt>
                <c:pt idx="107">
                  <c:v>-310.75056391131301</c:v>
                </c:pt>
                <c:pt idx="108">
                  <c:v>-313.65477478898885</c:v>
                </c:pt>
                <c:pt idx="109">
                  <c:v>-316.55898566666468</c:v>
                </c:pt>
                <c:pt idx="110">
                  <c:v>-319.46319654434046</c:v>
                </c:pt>
                <c:pt idx="111">
                  <c:v>-322.3674074220163</c:v>
                </c:pt>
                <c:pt idx="112">
                  <c:v>-325.27161829969214</c:v>
                </c:pt>
                <c:pt idx="113">
                  <c:v>-328.17582917736797</c:v>
                </c:pt>
                <c:pt idx="114">
                  <c:v>-331.08004005504381</c:v>
                </c:pt>
                <c:pt idx="115">
                  <c:v>-333.98425093271959</c:v>
                </c:pt>
                <c:pt idx="116">
                  <c:v>-336.88846181039543</c:v>
                </c:pt>
                <c:pt idx="117">
                  <c:v>-339.79267268807126</c:v>
                </c:pt>
                <c:pt idx="118">
                  <c:v>-342.69688356574704</c:v>
                </c:pt>
                <c:pt idx="119">
                  <c:v>-345.60109444342288</c:v>
                </c:pt>
                <c:pt idx="120">
                  <c:v>-348.50530532109872</c:v>
                </c:pt>
                <c:pt idx="121">
                  <c:v>-351.40951619877455</c:v>
                </c:pt>
                <c:pt idx="122">
                  <c:v>-354.31372707645039</c:v>
                </c:pt>
                <c:pt idx="123">
                  <c:v>-357.21793795412617</c:v>
                </c:pt>
                <c:pt idx="124">
                  <c:v>-360.12214883180201</c:v>
                </c:pt>
                <c:pt idx="125">
                  <c:v>-363.02635970947784</c:v>
                </c:pt>
                <c:pt idx="126">
                  <c:v>-365.93057058715362</c:v>
                </c:pt>
                <c:pt idx="127">
                  <c:v>-368.83478146482946</c:v>
                </c:pt>
                <c:pt idx="128">
                  <c:v>-371.7389923425053</c:v>
                </c:pt>
                <c:pt idx="129">
                  <c:v>-374.64320322018114</c:v>
                </c:pt>
                <c:pt idx="130">
                  <c:v>-377.54741409785697</c:v>
                </c:pt>
                <c:pt idx="131">
                  <c:v>-380.45162497553275</c:v>
                </c:pt>
                <c:pt idx="132">
                  <c:v>-383.35583585320859</c:v>
                </c:pt>
                <c:pt idx="133">
                  <c:v>-386.26004673088443</c:v>
                </c:pt>
                <c:pt idx="134">
                  <c:v>-389.16425760856021</c:v>
                </c:pt>
                <c:pt idx="135">
                  <c:v>-392.06846848623604</c:v>
                </c:pt>
                <c:pt idx="136">
                  <c:v>-394.97267936391188</c:v>
                </c:pt>
                <c:pt idx="137">
                  <c:v>-397.87689024158772</c:v>
                </c:pt>
                <c:pt idx="138">
                  <c:v>-400.78110111926355</c:v>
                </c:pt>
                <c:pt idx="139">
                  <c:v>-403.68531199693933</c:v>
                </c:pt>
                <c:pt idx="140">
                  <c:v>-406.58952287461517</c:v>
                </c:pt>
                <c:pt idx="141">
                  <c:v>-409.49373375229101</c:v>
                </c:pt>
                <c:pt idx="142">
                  <c:v>-412.39794462996679</c:v>
                </c:pt>
                <c:pt idx="143">
                  <c:v>-415.30215550764262</c:v>
                </c:pt>
                <c:pt idx="144">
                  <c:v>-418.20636638531846</c:v>
                </c:pt>
                <c:pt idx="145">
                  <c:v>-421.1105772629943</c:v>
                </c:pt>
                <c:pt idx="146">
                  <c:v>-424.01478814067013</c:v>
                </c:pt>
                <c:pt idx="147">
                  <c:v>-426.91899901834591</c:v>
                </c:pt>
                <c:pt idx="148">
                  <c:v>-429.82320989602175</c:v>
                </c:pt>
                <c:pt idx="149">
                  <c:v>-432.72742077369759</c:v>
                </c:pt>
                <c:pt idx="150">
                  <c:v>-435.63163165137337</c:v>
                </c:pt>
                <c:pt idx="151">
                  <c:v>-438.53584252904921</c:v>
                </c:pt>
                <c:pt idx="152">
                  <c:v>-441.44005340672504</c:v>
                </c:pt>
                <c:pt idx="153">
                  <c:v>-444.34426428440088</c:v>
                </c:pt>
                <c:pt idx="154">
                  <c:v>-447.24847516207672</c:v>
                </c:pt>
                <c:pt idx="155">
                  <c:v>-450.1526860397525</c:v>
                </c:pt>
                <c:pt idx="156">
                  <c:v>-453.05689691742833</c:v>
                </c:pt>
                <c:pt idx="157">
                  <c:v>-455.96110779510417</c:v>
                </c:pt>
                <c:pt idx="158">
                  <c:v>-458.86531867277995</c:v>
                </c:pt>
                <c:pt idx="159">
                  <c:v>-461.76952955045579</c:v>
                </c:pt>
                <c:pt idx="160">
                  <c:v>-464.67374042813162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99F-414E-97E5-6843EF29C932}"/>
            </c:ext>
          </c:extLst>
        </c:ser>
        <c:ser>
          <c:idx val="6"/>
          <c:order val="6"/>
          <c:tx>
            <c:v>Control zone</c:v>
          </c:tx>
          <c:spPr>
            <a:ln w="25400">
              <a:solidFill>
                <a:srgbClr val="0070C0"/>
              </a:solidFill>
              <a:prstDash val="sysDot"/>
            </a:ln>
          </c:spPr>
          <c:marker>
            <c:symbol val="dot"/>
            <c:size val="2"/>
            <c:spPr>
              <a:ln>
                <a:solidFill>
                  <a:schemeClr val="accent1">
                    <a:tint val="77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Sheet1!$AA$17:$AA$377</c:f>
              <c:numCache>
                <c:formatCode>General</c:formatCode>
                <c:ptCount val="361"/>
                <c:pt idx="0">
                  <c:v>4.1634705144806716</c:v>
                </c:pt>
                <c:pt idx="1">
                  <c:v>4.1586409766917143</c:v>
                </c:pt>
                <c:pt idx="2">
                  <c:v>4.1441538344488329</c:v>
                </c:pt>
                <c:pt idx="3">
                  <c:v>4.1200135006758956</c:v>
                </c:pt>
                <c:pt idx="4">
                  <c:v>4.0862273287524289</c:v>
                </c:pt>
                <c:pt idx="5">
                  <c:v>4.0428056102736889</c:v>
                </c:pt>
                <c:pt idx="6">
                  <c:v>3.9897615719157571</c:v>
                </c:pt>
                <c:pt idx="7">
                  <c:v>3.9271113714065713</c:v>
                </c:pt>
                <c:pt idx="8">
                  <c:v>3.8548740926041134</c:v>
                </c:pt>
                <c:pt idx="9">
                  <c:v>3.7730717396832816</c:v>
                </c:pt>
                <c:pt idx="10">
                  <c:v>3.6817292304332092</c:v>
                </c:pt>
                <c:pt idx="11">
                  <c:v>3.5808743886670804</c:v>
                </c:pt>
                <c:pt idx="12">
                  <c:v>3.470537935746691</c:v>
                </c:pt>
                <c:pt idx="13">
                  <c:v>3.350753481224455</c:v>
                </c:pt>
                <c:pt idx="14">
                  <c:v>3.221557512605596</c:v>
                </c:pt>
                <c:pt idx="15">
                  <c:v>3.0829893842337093</c:v>
                </c:pt>
                <c:pt idx="16">
                  <c:v>2.9350913053030361</c:v>
                </c:pt>
                <c:pt idx="17">
                  <c:v>2.777908327001132</c:v>
                </c:pt>
                <c:pt idx="18">
                  <c:v>2.6114883287858639</c:v>
                </c:pt>
                <c:pt idx="19">
                  <c:v>2.4358820038008346</c:v>
                </c:pt>
                <c:pt idx="20">
                  <c:v>2.2511428434337617</c:v>
                </c:pt>
                <c:pt idx="21">
                  <c:v>2.0573271210225066</c:v>
                </c:pt>
                <c:pt idx="22">
                  <c:v>1.8544938747136541</c:v>
                </c:pt>
                <c:pt idx="23">
                  <c:v>1.6427048894789174</c:v>
                </c:pt>
                <c:pt idx="24">
                  <c:v>1.4220246782948394</c:v>
                </c:pt>
                <c:pt idx="25">
                  <c:v>1.1925204624915295</c:v>
                </c:pt>
                <c:pt idx="26">
                  <c:v>0.95426215127638159</c:v>
                </c:pt>
                <c:pt idx="27">
                  <c:v>0.7073223204390473</c:v>
                </c:pt>
                <c:pt idx="28">
                  <c:v>0.4517761902441606</c:v>
                </c:pt>
                <c:pt idx="29">
                  <c:v>0.18770160251850498</c:v>
                </c:pt>
                <c:pt idx="30">
                  <c:v>-8.4821003060337574E-2</c:v>
                </c:pt>
                <c:pt idx="31">
                  <c:v>-0.36570861346673667</c:v>
                </c:pt>
                <c:pt idx="32">
                  <c:v>-0.65487566761353477</c:v>
                </c:pt>
                <c:pt idx="33">
                  <c:v>-0.95223408241481522</c:v>
                </c:pt>
                <c:pt idx="34">
                  <c:v>-1.2576932796168592</c:v>
                </c:pt>
                <c:pt idx="35">
                  <c:v>-1.5711602133891418</c:v>
                </c:pt>
                <c:pt idx="36">
                  <c:v>-1.8925393986670151</c:v>
                </c:pt>
                <c:pt idx="37">
                  <c:v>-2.2217329402373807</c:v>
                </c:pt>
                <c:pt idx="38">
                  <c:v>-2.5586405625584945</c:v>
                </c:pt>
                <c:pt idx="39">
                  <c:v>-2.9031596403049136</c:v>
                </c:pt>
                <c:pt idx="40">
                  <c:v>-3.2551852296281147</c:v>
                </c:pt>
                <c:pt idx="41">
                  <c:v>-3.6146101001234427</c:v>
                </c:pt>
                <c:pt idx="42">
                  <c:v>-3.9813247674935255</c:v>
                </c:pt>
                <c:pt idx="43">
                  <c:v>-4.3552175268982296</c:v>
                </c:pt>
                <c:pt idx="44">
                  <c:v>-4.7361744869810636</c:v>
                </c:pt>
                <c:pt idx="45">
                  <c:v>-5.1240796045615724</c:v>
                </c:pt>
                <c:pt idx="46">
                  <c:v>-5.5188147199832223</c:v>
                </c:pt>
                <c:pt idx="47">
                  <c:v>-5.9202595931059676</c:v>
                </c:pt>
                <c:pt idx="48">
                  <c:v>-6.3282919399325692</c:v>
                </c:pt>
                <c:pt idx="49">
                  <c:v>-6.7427874698574897</c:v>
                </c:pt>
                <c:pt idx="50">
                  <c:v>-7.1636199235270013</c:v>
                </c:pt>
                <c:pt idx="51">
                  <c:v>-7.5906611112990277</c:v>
                </c:pt>
                <c:pt idx="52">
                  <c:v>-8.0237809522909274</c:v>
                </c:pt>
                <c:pt idx="53">
                  <c:v>-8.462847514003407</c:v>
                </c:pt>
                <c:pt idx="54">
                  <c:v>-8.9077270525084451</c:v>
                </c:pt>
                <c:pt idx="55">
                  <c:v>-9.3582840531889566</c:v>
                </c:pt>
                <c:pt idx="56">
                  <c:v>-9.8143812720178971</c:v>
                </c:pt>
                <c:pt idx="57">
                  <c:v>-10.275879777364089</c:v>
                </c:pt>
                <c:pt idx="58">
                  <c:v>-10.742638992312187</c:v>
                </c:pt>
                <c:pt idx="59">
                  <c:v>-11.214516737483695</c:v>
                </c:pt>
                <c:pt idx="60">
                  <c:v>-11.691369274346272</c:v>
                </c:pt>
                <c:pt idx="61">
                  <c:v>-12.173051348997806</c:v>
                </c:pt>
                <c:pt idx="62">
                  <c:v>-12.6594162364122</c:v>
                </c:pt>
                <c:pt idx="63">
                  <c:v>-13.15031578513323</c:v>
                </c:pt>
                <c:pt idx="64">
                  <c:v>-13.645600462402895</c:v>
                </c:pt>
                <c:pt idx="65">
                  <c:v>-14.145119399710577</c:v>
                </c:pt>
                <c:pt idx="66">
                  <c:v>-14.64872043874902</c:v>
                </c:pt>
                <c:pt idx="67">
                  <c:v>-15.156250177763233</c:v>
                </c:pt>
                <c:pt idx="68">
                  <c:v>-15.667554018278183</c:v>
                </c:pt>
                <c:pt idx="69">
                  <c:v>-16.18247621219091</c:v>
                </c:pt>
                <c:pt idx="70">
                  <c:v>-16.700859909213001</c:v>
                </c:pt>
                <c:pt idx="71">
                  <c:v>-17.222547204648649</c:v>
                </c:pt>
                <c:pt idx="72">
                  <c:v>-17.747379187493962</c:v>
                </c:pt>
                <c:pt idx="73">
                  <c:v>-18.275195988842803</c:v>
                </c:pt>
                <c:pt idx="74">
                  <c:v>-18.805836830584404</c:v>
                </c:pt>
                <c:pt idx="75">
                  <c:v>-19.339140074377937</c:v>
                </c:pt>
                <c:pt idx="76">
                  <c:v>-19.874943270889116</c:v>
                </c:pt>
                <c:pt idx="77">
                  <c:v>-20.413083209273857</c:v>
                </c:pt>
                <c:pt idx="78">
                  <c:v>-20.953395966893826</c:v>
                </c:pt>
                <c:pt idx="79">
                  <c:v>-21.495716959248938</c:v>
                </c:pt>
                <c:pt idx="80">
                  <c:v>-22.039880990111342</c:v>
                </c:pt>
                <c:pt idx="81">
                  <c:v>-22.585722301845799</c:v>
                </c:pt>
                <c:pt idx="82">
                  <c:v>-23.133074625901063</c:v>
                </c:pt>
                <c:pt idx="83">
                  <c:v>-23.681771233456928</c:v>
                </c:pt>
                <c:pt idx="84">
                  <c:v>-24.231644986211368</c:v>
                </c:pt>
                <c:pt idx="85">
                  <c:v>-24.782528387292551</c:v>
                </c:pt>
                <c:pt idx="86">
                  <c:v>-25.334253632279978</c:v>
                </c:pt>
                <c:pt idx="87">
                  <c:v>-25.886652660319353</c:v>
                </c:pt>
                <c:pt idx="88">
                  <c:v>-26.439557205315523</c:v>
                </c:pt>
                <c:pt idx="89">
                  <c:v>-26.992798847187981</c:v>
                </c:pt>
                <c:pt idx="90">
                  <c:v>-27.546209063173219</c:v>
                </c:pt>
                <c:pt idx="91">
                  <c:v>-28.099619279158464</c:v>
                </c:pt>
                <c:pt idx="92">
                  <c:v>-28.652860921030911</c:v>
                </c:pt>
                <c:pt idx="93">
                  <c:v>-29.205765466027081</c:v>
                </c:pt>
                <c:pt idx="94">
                  <c:v>-29.758164494066463</c:v>
                </c:pt>
                <c:pt idx="95">
                  <c:v>-30.309889739053897</c:v>
                </c:pt>
                <c:pt idx="96">
                  <c:v>-30.860773140135073</c:v>
                </c:pt>
                <c:pt idx="97">
                  <c:v>-31.410646892889513</c:v>
                </c:pt>
                <c:pt idx="98">
                  <c:v>-31.959343500445371</c:v>
                </c:pt>
                <c:pt idx="99">
                  <c:v>-32.506695824500646</c:v>
                </c:pt>
                <c:pt idx="100">
                  <c:v>-33.052537136235095</c:v>
                </c:pt>
                <c:pt idx="101">
                  <c:v>-33.5967011670975</c:v>
                </c:pt>
                <c:pt idx="102">
                  <c:v>-34.139022159452608</c:v>
                </c:pt>
                <c:pt idx="103">
                  <c:v>-34.67933491707258</c:v>
                </c:pt>
                <c:pt idx="104">
                  <c:v>-35.217474855457326</c:v>
                </c:pt>
                <c:pt idx="105">
                  <c:v>-35.753278051968508</c:v>
                </c:pt>
                <c:pt idx="106">
                  <c:v>-36.286581295762034</c:v>
                </c:pt>
                <c:pt idx="107">
                  <c:v>-36.817222137503641</c:v>
                </c:pt>
                <c:pt idx="108">
                  <c:v>-37.345038938852483</c:v>
                </c:pt>
                <c:pt idx="109">
                  <c:v>-37.869870921697782</c:v>
                </c:pt>
                <c:pt idx="110">
                  <c:v>-38.391558217133436</c:v>
                </c:pt>
                <c:pt idx="111">
                  <c:v>-38.909941914155532</c:v>
                </c:pt>
                <c:pt idx="112">
                  <c:v>-39.424864108068263</c:v>
                </c:pt>
                <c:pt idx="113">
                  <c:v>-39.936167948583204</c:v>
                </c:pt>
                <c:pt idx="114">
                  <c:v>-40.443697687597421</c:v>
                </c:pt>
                <c:pt idx="115">
                  <c:v>-40.947298726635864</c:v>
                </c:pt>
                <c:pt idx="116">
                  <c:v>-41.446817663943548</c:v>
                </c:pt>
                <c:pt idx="117">
                  <c:v>-41.942102341213214</c:v>
                </c:pt>
                <c:pt idx="118">
                  <c:v>-42.433001889934232</c:v>
                </c:pt>
                <c:pt idx="119">
                  <c:v>-42.919366777348635</c:v>
                </c:pt>
                <c:pt idx="120">
                  <c:v>-43.401048852000159</c:v>
                </c:pt>
                <c:pt idx="121">
                  <c:v>-43.877901388862746</c:v>
                </c:pt>
                <c:pt idx="122">
                  <c:v>-44.34977913403425</c:v>
                </c:pt>
                <c:pt idx="123">
                  <c:v>-44.816538348982348</c:v>
                </c:pt>
                <c:pt idx="124">
                  <c:v>-45.278036854328548</c:v>
                </c:pt>
                <c:pt idx="125">
                  <c:v>-45.734134073157477</c:v>
                </c:pt>
                <c:pt idx="126">
                  <c:v>-46.184691073837996</c:v>
                </c:pt>
                <c:pt idx="127">
                  <c:v>-46.629570612343038</c:v>
                </c:pt>
                <c:pt idx="128">
                  <c:v>-47.068637174055517</c:v>
                </c:pt>
                <c:pt idx="129">
                  <c:v>-47.50175701504741</c:v>
                </c:pt>
                <c:pt idx="130">
                  <c:v>-47.928798202819443</c:v>
                </c:pt>
                <c:pt idx="131">
                  <c:v>-48.349630656488962</c:v>
                </c:pt>
                <c:pt idx="132">
                  <c:v>-48.764126186413876</c:v>
                </c:pt>
                <c:pt idx="133">
                  <c:v>-49.172158533240477</c:v>
                </c:pt>
                <c:pt idx="134">
                  <c:v>-49.573603406363219</c:v>
                </c:pt>
                <c:pt idx="135">
                  <c:v>-49.968338521784872</c:v>
                </c:pt>
                <c:pt idx="136">
                  <c:v>-50.356243639365381</c:v>
                </c:pt>
                <c:pt idx="137">
                  <c:v>-50.737200599448215</c:v>
                </c:pt>
                <c:pt idx="138">
                  <c:v>-51.111093358852912</c:v>
                </c:pt>
                <c:pt idx="139">
                  <c:v>-51.477808026223002</c:v>
                </c:pt>
                <c:pt idx="140">
                  <c:v>-51.837232896718326</c:v>
                </c:pt>
                <c:pt idx="141">
                  <c:v>-52.189258486041524</c:v>
                </c:pt>
                <c:pt idx="142">
                  <c:v>-52.53377756378795</c:v>
                </c:pt>
                <c:pt idx="143">
                  <c:v>-52.870685186109071</c:v>
                </c:pt>
                <c:pt idx="144">
                  <c:v>-53.199878727679426</c:v>
                </c:pt>
                <c:pt idx="145">
                  <c:v>-53.521257912957296</c:v>
                </c:pt>
                <c:pt idx="146">
                  <c:v>-53.834724846729586</c:v>
                </c:pt>
                <c:pt idx="147">
                  <c:v>-54.140184043931633</c:v>
                </c:pt>
                <c:pt idx="148">
                  <c:v>-54.437542458732906</c:v>
                </c:pt>
                <c:pt idx="149">
                  <c:v>-54.726709512879708</c:v>
                </c:pt>
                <c:pt idx="150">
                  <c:v>-55.007597123286104</c:v>
                </c:pt>
                <c:pt idx="151">
                  <c:v>-55.280119728864946</c:v>
                </c:pt>
                <c:pt idx="152">
                  <c:v>-55.544194316590598</c:v>
                </c:pt>
                <c:pt idx="153">
                  <c:v>-55.799740446785492</c:v>
                </c:pt>
                <c:pt idx="154">
                  <c:v>-56.046680277622826</c:v>
                </c:pt>
                <c:pt idx="155">
                  <c:v>-56.284938588837974</c:v>
                </c:pt>
                <c:pt idx="156">
                  <c:v>-56.514442804641277</c:v>
                </c:pt>
                <c:pt idx="157">
                  <c:v>-56.735123015825351</c:v>
                </c:pt>
                <c:pt idx="158">
                  <c:v>-56.946912001060099</c:v>
                </c:pt>
                <c:pt idx="159">
                  <c:v>-57.149745247368955</c:v>
                </c:pt>
                <c:pt idx="160">
                  <c:v>-57.343560969780199</c:v>
                </c:pt>
                <c:pt idx="161">
                  <c:v>-57.528300130147272</c:v>
                </c:pt>
                <c:pt idx="162">
                  <c:v>-57.703906455132312</c:v>
                </c:pt>
                <c:pt idx="163">
                  <c:v>-57.870326453347573</c:v>
                </c:pt>
                <c:pt idx="164">
                  <c:v>-58.027509431649477</c:v>
                </c:pt>
                <c:pt idx="165">
                  <c:v>-58.17540751058015</c:v>
                </c:pt>
                <c:pt idx="166">
                  <c:v>-58.313975638952044</c:v>
                </c:pt>
                <c:pt idx="167">
                  <c:v>-58.443171607570903</c:v>
                </c:pt>
                <c:pt idx="168">
                  <c:v>-58.562956062093136</c:v>
                </c:pt>
                <c:pt idx="169">
                  <c:v>-58.673292515013529</c:v>
                </c:pt>
                <c:pt idx="170">
                  <c:v>-58.77414735677965</c:v>
                </c:pt>
                <c:pt idx="171">
                  <c:v>-58.865489866029719</c:v>
                </c:pt>
                <c:pt idx="172">
                  <c:v>-58.947292218950551</c:v>
                </c:pt>
                <c:pt idx="173">
                  <c:v>-59.019529497753012</c:v>
                </c:pt>
                <c:pt idx="174">
                  <c:v>-59.082179698262202</c:v>
                </c:pt>
                <c:pt idx="175">
                  <c:v>-59.135223736620134</c:v>
                </c:pt>
                <c:pt idx="176">
                  <c:v>-59.178645455098874</c:v>
                </c:pt>
                <c:pt idx="177">
                  <c:v>-59.21243162702234</c:v>
                </c:pt>
                <c:pt idx="178">
                  <c:v>-59.236571960795274</c:v>
                </c:pt>
                <c:pt idx="179">
                  <c:v>-59.251059103038159</c:v>
                </c:pt>
                <c:pt idx="180">
                  <c:v>-59.255888640827116</c:v>
                </c:pt>
                <c:pt idx="181">
                  <c:v>-59.251059103038159</c:v>
                </c:pt>
                <c:pt idx="182">
                  <c:v>-59.236571960795274</c:v>
                </c:pt>
                <c:pt idx="183">
                  <c:v>-59.21243162702234</c:v>
                </c:pt>
                <c:pt idx="184">
                  <c:v>-59.178645455098874</c:v>
                </c:pt>
                <c:pt idx="185">
                  <c:v>-59.135223736620134</c:v>
                </c:pt>
                <c:pt idx="186">
                  <c:v>-59.082179698262209</c:v>
                </c:pt>
                <c:pt idx="187">
                  <c:v>-59.019529497753012</c:v>
                </c:pt>
                <c:pt idx="188">
                  <c:v>-58.947292218950551</c:v>
                </c:pt>
                <c:pt idx="189">
                  <c:v>-58.865489866029726</c:v>
                </c:pt>
                <c:pt idx="190">
                  <c:v>-58.77414735677965</c:v>
                </c:pt>
                <c:pt idx="191">
                  <c:v>-58.673292515013529</c:v>
                </c:pt>
                <c:pt idx="192">
                  <c:v>-58.562956062093136</c:v>
                </c:pt>
                <c:pt idx="193">
                  <c:v>-58.443171607570903</c:v>
                </c:pt>
                <c:pt idx="194">
                  <c:v>-58.313975638952044</c:v>
                </c:pt>
                <c:pt idx="195">
                  <c:v>-58.175407510580158</c:v>
                </c:pt>
                <c:pt idx="196">
                  <c:v>-58.027509431649477</c:v>
                </c:pt>
                <c:pt idx="197">
                  <c:v>-57.87032645334758</c:v>
                </c:pt>
                <c:pt idx="198">
                  <c:v>-57.703906455132312</c:v>
                </c:pt>
                <c:pt idx="199">
                  <c:v>-57.528300130147272</c:v>
                </c:pt>
                <c:pt idx="200">
                  <c:v>-57.343560969780206</c:v>
                </c:pt>
                <c:pt idx="201">
                  <c:v>-57.149745247368955</c:v>
                </c:pt>
                <c:pt idx="202">
                  <c:v>-56.946912001060099</c:v>
                </c:pt>
                <c:pt idx="203">
                  <c:v>-56.735123015825366</c:v>
                </c:pt>
                <c:pt idx="204">
                  <c:v>-56.514442804641291</c:v>
                </c:pt>
                <c:pt idx="205">
                  <c:v>-56.284938588837974</c:v>
                </c:pt>
                <c:pt idx="206">
                  <c:v>-56.046680277622826</c:v>
                </c:pt>
                <c:pt idx="207">
                  <c:v>-55.799740446785499</c:v>
                </c:pt>
                <c:pt idx="208">
                  <c:v>-55.544194316590605</c:v>
                </c:pt>
                <c:pt idx="209">
                  <c:v>-55.280119728864953</c:v>
                </c:pt>
                <c:pt idx="210">
                  <c:v>-55.007597123286104</c:v>
                </c:pt>
                <c:pt idx="211">
                  <c:v>-54.726709512879708</c:v>
                </c:pt>
                <c:pt idx="212">
                  <c:v>-54.437542458732914</c:v>
                </c:pt>
                <c:pt idx="213">
                  <c:v>-54.140184043931626</c:v>
                </c:pt>
                <c:pt idx="214">
                  <c:v>-53.834724846729593</c:v>
                </c:pt>
                <c:pt idx="215">
                  <c:v>-53.52125791295731</c:v>
                </c:pt>
                <c:pt idx="216">
                  <c:v>-53.199878727679433</c:v>
                </c:pt>
                <c:pt idx="217">
                  <c:v>-52.870685186109071</c:v>
                </c:pt>
                <c:pt idx="218">
                  <c:v>-52.533777563787957</c:v>
                </c:pt>
                <c:pt idx="219">
                  <c:v>-52.189258486041524</c:v>
                </c:pt>
                <c:pt idx="220">
                  <c:v>-51.837232896718334</c:v>
                </c:pt>
                <c:pt idx="221">
                  <c:v>-51.477808026222995</c:v>
                </c:pt>
                <c:pt idx="222">
                  <c:v>-51.111093358852919</c:v>
                </c:pt>
                <c:pt idx="223">
                  <c:v>-50.737200599448215</c:v>
                </c:pt>
                <c:pt idx="224">
                  <c:v>-50.356243639365374</c:v>
                </c:pt>
                <c:pt idx="225">
                  <c:v>-49.968338521784872</c:v>
                </c:pt>
                <c:pt idx="226">
                  <c:v>-49.573603406363233</c:v>
                </c:pt>
                <c:pt idx="227">
                  <c:v>-49.172158533240491</c:v>
                </c:pt>
                <c:pt idx="228">
                  <c:v>-48.764126186413883</c:v>
                </c:pt>
                <c:pt idx="229">
                  <c:v>-48.349630656488969</c:v>
                </c:pt>
                <c:pt idx="230">
                  <c:v>-47.928798202819451</c:v>
                </c:pt>
                <c:pt idx="231">
                  <c:v>-47.501757015047403</c:v>
                </c:pt>
                <c:pt idx="232">
                  <c:v>-47.06863717405551</c:v>
                </c:pt>
                <c:pt idx="233">
                  <c:v>-46.629570612343031</c:v>
                </c:pt>
                <c:pt idx="234">
                  <c:v>-46.184691073838003</c:v>
                </c:pt>
                <c:pt idx="235">
                  <c:v>-45.734134073157492</c:v>
                </c:pt>
                <c:pt idx="236">
                  <c:v>-45.278036854328562</c:v>
                </c:pt>
                <c:pt idx="237">
                  <c:v>-44.816538348982348</c:v>
                </c:pt>
                <c:pt idx="238">
                  <c:v>-44.349779134034264</c:v>
                </c:pt>
                <c:pt idx="239">
                  <c:v>-43.877901388862753</c:v>
                </c:pt>
                <c:pt idx="240">
                  <c:v>-43.401048852000187</c:v>
                </c:pt>
                <c:pt idx="241">
                  <c:v>-42.919366777348628</c:v>
                </c:pt>
                <c:pt idx="242">
                  <c:v>-42.433001889934239</c:v>
                </c:pt>
                <c:pt idx="243">
                  <c:v>-41.942102341213214</c:v>
                </c:pt>
                <c:pt idx="244">
                  <c:v>-41.446817663943555</c:v>
                </c:pt>
                <c:pt idx="245">
                  <c:v>-40.947298726635886</c:v>
                </c:pt>
                <c:pt idx="246">
                  <c:v>-40.443697687597421</c:v>
                </c:pt>
                <c:pt idx="247">
                  <c:v>-39.936167948583204</c:v>
                </c:pt>
                <c:pt idx="248">
                  <c:v>-39.42486410806827</c:v>
                </c:pt>
                <c:pt idx="249">
                  <c:v>-38.909941914155546</c:v>
                </c:pt>
                <c:pt idx="250">
                  <c:v>-38.391558217133458</c:v>
                </c:pt>
                <c:pt idx="251">
                  <c:v>-37.869870921697789</c:v>
                </c:pt>
                <c:pt idx="252">
                  <c:v>-37.345038938852483</c:v>
                </c:pt>
                <c:pt idx="253">
                  <c:v>-36.817222137503656</c:v>
                </c:pt>
                <c:pt idx="254">
                  <c:v>-36.286581295762034</c:v>
                </c:pt>
                <c:pt idx="255">
                  <c:v>-35.753278051968501</c:v>
                </c:pt>
                <c:pt idx="256">
                  <c:v>-35.217474855457326</c:v>
                </c:pt>
                <c:pt idx="257">
                  <c:v>-34.679334917072595</c:v>
                </c:pt>
                <c:pt idx="258">
                  <c:v>-34.13902215945263</c:v>
                </c:pt>
                <c:pt idx="259">
                  <c:v>-33.596701167097521</c:v>
                </c:pt>
                <c:pt idx="260">
                  <c:v>-33.052537136235095</c:v>
                </c:pt>
                <c:pt idx="261">
                  <c:v>-32.506695824500646</c:v>
                </c:pt>
                <c:pt idx="262">
                  <c:v>-31.959343500445357</c:v>
                </c:pt>
                <c:pt idx="263">
                  <c:v>-31.410646892889506</c:v>
                </c:pt>
                <c:pt idx="264">
                  <c:v>-30.860773140135077</c:v>
                </c:pt>
                <c:pt idx="265">
                  <c:v>-30.309889739053897</c:v>
                </c:pt>
                <c:pt idx="266">
                  <c:v>-29.75816449406647</c:v>
                </c:pt>
                <c:pt idx="267">
                  <c:v>-29.205765466027103</c:v>
                </c:pt>
                <c:pt idx="268">
                  <c:v>-28.652860921030939</c:v>
                </c:pt>
                <c:pt idx="269">
                  <c:v>-28.099619279158468</c:v>
                </c:pt>
                <c:pt idx="270">
                  <c:v>-27.546209063173229</c:v>
                </c:pt>
                <c:pt idx="271">
                  <c:v>-26.992798847187991</c:v>
                </c:pt>
                <c:pt idx="272">
                  <c:v>-26.439557205315516</c:v>
                </c:pt>
                <c:pt idx="273">
                  <c:v>-25.886652660319356</c:v>
                </c:pt>
                <c:pt idx="274">
                  <c:v>-25.334253632279985</c:v>
                </c:pt>
                <c:pt idx="275">
                  <c:v>-24.782528387292558</c:v>
                </c:pt>
                <c:pt idx="276">
                  <c:v>-24.231644986211382</c:v>
                </c:pt>
                <c:pt idx="277">
                  <c:v>-23.681771233456921</c:v>
                </c:pt>
                <c:pt idx="278">
                  <c:v>-23.13307462590107</c:v>
                </c:pt>
                <c:pt idx="279">
                  <c:v>-22.585722301845806</c:v>
                </c:pt>
                <c:pt idx="280">
                  <c:v>-22.039880990111357</c:v>
                </c:pt>
                <c:pt idx="281">
                  <c:v>-21.495716959248959</c:v>
                </c:pt>
                <c:pt idx="282">
                  <c:v>-20.953395966893851</c:v>
                </c:pt>
                <c:pt idx="283">
                  <c:v>-20.413083209273857</c:v>
                </c:pt>
                <c:pt idx="284">
                  <c:v>-19.87494327088913</c:v>
                </c:pt>
                <c:pt idx="285">
                  <c:v>-19.339140074377926</c:v>
                </c:pt>
                <c:pt idx="286">
                  <c:v>-18.805836830584397</c:v>
                </c:pt>
                <c:pt idx="287">
                  <c:v>-18.275195988842803</c:v>
                </c:pt>
                <c:pt idx="288">
                  <c:v>-17.747379187493969</c:v>
                </c:pt>
                <c:pt idx="289">
                  <c:v>-17.222547204648663</c:v>
                </c:pt>
                <c:pt idx="290">
                  <c:v>-16.700859909213023</c:v>
                </c:pt>
                <c:pt idx="291">
                  <c:v>-16.182476212190934</c:v>
                </c:pt>
                <c:pt idx="292">
                  <c:v>-15.667554018278183</c:v>
                </c:pt>
                <c:pt idx="293">
                  <c:v>-15.156250177763248</c:v>
                </c:pt>
                <c:pt idx="294">
                  <c:v>-14.64872043874901</c:v>
                </c:pt>
                <c:pt idx="295">
                  <c:v>-14.145119399710572</c:v>
                </c:pt>
                <c:pt idx="296">
                  <c:v>-13.645600462402896</c:v>
                </c:pt>
                <c:pt idx="297">
                  <c:v>-13.150315785133236</c:v>
                </c:pt>
                <c:pt idx="298">
                  <c:v>-12.659416236412214</c:v>
                </c:pt>
                <c:pt idx="299">
                  <c:v>-12.173051348997825</c:v>
                </c:pt>
                <c:pt idx="300">
                  <c:v>-11.691369274346272</c:v>
                </c:pt>
                <c:pt idx="301">
                  <c:v>-11.214516737483702</c:v>
                </c:pt>
                <c:pt idx="302">
                  <c:v>-10.742638992312195</c:v>
                </c:pt>
                <c:pt idx="303">
                  <c:v>-10.275879777364107</c:v>
                </c:pt>
                <c:pt idx="304">
                  <c:v>-9.8143812720179149</c:v>
                </c:pt>
                <c:pt idx="305">
                  <c:v>-9.3582840531889602</c:v>
                </c:pt>
                <c:pt idx="306">
                  <c:v>-8.9077270525084522</c:v>
                </c:pt>
                <c:pt idx="307">
                  <c:v>-8.4628475140034212</c:v>
                </c:pt>
                <c:pt idx="308">
                  <c:v>-8.0237809522909203</c:v>
                </c:pt>
                <c:pt idx="309">
                  <c:v>-7.5906611112990277</c:v>
                </c:pt>
                <c:pt idx="310">
                  <c:v>-7.1636199235270048</c:v>
                </c:pt>
                <c:pt idx="311">
                  <c:v>-6.7427874698574968</c:v>
                </c:pt>
                <c:pt idx="312">
                  <c:v>-6.3282919399325834</c:v>
                </c:pt>
                <c:pt idx="313">
                  <c:v>-5.9202595931059818</c:v>
                </c:pt>
                <c:pt idx="314">
                  <c:v>-5.5188147199832436</c:v>
                </c:pt>
                <c:pt idx="315">
                  <c:v>-5.1240796045615795</c:v>
                </c:pt>
                <c:pt idx="316">
                  <c:v>-4.7361744869810742</c:v>
                </c:pt>
                <c:pt idx="317">
                  <c:v>-4.3552175268982261</c:v>
                </c:pt>
                <c:pt idx="318">
                  <c:v>-3.9813247674935255</c:v>
                </c:pt>
                <c:pt idx="319">
                  <c:v>-3.6146101001234499</c:v>
                </c:pt>
                <c:pt idx="320">
                  <c:v>-3.2551852296281218</c:v>
                </c:pt>
                <c:pt idx="321">
                  <c:v>-2.9031596403049242</c:v>
                </c:pt>
                <c:pt idx="322">
                  <c:v>-2.5586405625585087</c:v>
                </c:pt>
                <c:pt idx="323">
                  <c:v>-2.2217329402373807</c:v>
                </c:pt>
                <c:pt idx="324">
                  <c:v>-1.8925393986670187</c:v>
                </c:pt>
                <c:pt idx="325">
                  <c:v>-1.5711602133891489</c:v>
                </c:pt>
                <c:pt idx="326">
                  <c:v>-1.2576932796168663</c:v>
                </c:pt>
                <c:pt idx="327">
                  <c:v>-0.95223408241481522</c:v>
                </c:pt>
                <c:pt idx="328">
                  <c:v>-0.65487566761355254</c:v>
                </c:pt>
                <c:pt idx="329">
                  <c:v>-0.36570861346674377</c:v>
                </c:pt>
                <c:pt idx="330">
                  <c:v>-8.4821003060348232E-2</c:v>
                </c:pt>
                <c:pt idx="331">
                  <c:v>0.18770160251850854</c:v>
                </c:pt>
                <c:pt idx="332">
                  <c:v>0.45177619024415705</c:v>
                </c:pt>
                <c:pt idx="333">
                  <c:v>0.70732232043904375</c:v>
                </c:pt>
                <c:pt idx="334">
                  <c:v>0.95426215127638514</c:v>
                </c:pt>
                <c:pt idx="335">
                  <c:v>1.1925204624915224</c:v>
                </c:pt>
                <c:pt idx="336">
                  <c:v>1.4220246782948429</c:v>
                </c:pt>
                <c:pt idx="337">
                  <c:v>1.6427048894789031</c:v>
                </c:pt>
                <c:pt idx="338">
                  <c:v>1.8544938747136506</c:v>
                </c:pt>
                <c:pt idx="339">
                  <c:v>2.0573271210224995</c:v>
                </c:pt>
                <c:pt idx="340">
                  <c:v>2.2511428434337617</c:v>
                </c:pt>
                <c:pt idx="341">
                  <c:v>2.435882003800824</c:v>
                </c:pt>
                <c:pt idx="342">
                  <c:v>2.6114883287858639</c:v>
                </c:pt>
                <c:pt idx="343">
                  <c:v>2.7779083270011391</c:v>
                </c:pt>
                <c:pt idx="344">
                  <c:v>2.935091305303029</c:v>
                </c:pt>
                <c:pt idx="345">
                  <c:v>3.0829893842337093</c:v>
                </c:pt>
                <c:pt idx="346">
                  <c:v>3.221557512605596</c:v>
                </c:pt>
                <c:pt idx="347">
                  <c:v>3.3507534812244515</c:v>
                </c:pt>
                <c:pt idx="348">
                  <c:v>3.4705379357466875</c:v>
                </c:pt>
                <c:pt idx="349">
                  <c:v>3.5808743886670804</c:v>
                </c:pt>
                <c:pt idx="350">
                  <c:v>3.6817292304332057</c:v>
                </c:pt>
                <c:pt idx="351">
                  <c:v>3.773071739683278</c:v>
                </c:pt>
                <c:pt idx="352">
                  <c:v>3.8548740926041098</c:v>
                </c:pt>
                <c:pt idx="353">
                  <c:v>3.9271113714065713</c:v>
                </c:pt>
                <c:pt idx="354">
                  <c:v>3.9897615719157571</c:v>
                </c:pt>
                <c:pt idx="355">
                  <c:v>4.0428056102736889</c:v>
                </c:pt>
                <c:pt idx="356">
                  <c:v>4.0862273287524324</c:v>
                </c:pt>
                <c:pt idx="357">
                  <c:v>4.1200135006758956</c:v>
                </c:pt>
                <c:pt idx="358">
                  <c:v>4.1441538344488329</c:v>
                </c:pt>
                <c:pt idx="359">
                  <c:v>4.1586409766917143</c:v>
                </c:pt>
                <c:pt idx="360">
                  <c:v>4.1634705144806716</c:v>
                </c:pt>
              </c:numCache>
            </c:numRef>
          </c:xVal>
          <c:yVal>
            <c:numRef>
              <c:f>Sheet1!$AB$17:$AB$377</c:f>
              <c:numCache>
                <c:formatCode>General</c:formatCode>
                <c:ptCount val="361"/>
                <c:pt idx="0">
                  <c:v>-80</c:v>
                </c:pt>
                <c:pt idx="1">
                  <c:v>-79.446589784014762</c:v>
                </c:pt>
                <c:pt idx="2">
                  <c:v>-78.893348142142301</c:v>
                </c:pt>
                <c:pt idx="3">
                  <c:v>-78.340443597146134</c:v>
                </c:pt>
                <c:pt idx="4">
                  <c:v>-77.788044569106759</c:v>
                </c:pt>
                <c:pt idx="5">
                  <c:v>-77.236319324119322</c:v>
                </c:pt>
                <c:pt idx="6">
                  <c:v>-76.685435923038142</c:v>
                </c:pt>
                <c:pt idx="7">
                  <c:v>-76.135562170283706</c:v>
                </c:pt>
                <c:pt idx="8">
                  <c:v>-75.586865562727851</c:v>
                </c:pt>
                <c:pt idx="9">
                  <c:v>-75.039513238672583</c:v>
                </c:pt>
                <c:pt idx="10">
                  <c:v>-74.49367192693812</c:v>
                </c:pt>
                <c:pt idx="11">
                  <c:v>-73.949507896075716</c:v>
                </c:pt>
                <c:pt idx="12">
                  <c:v>-73.4071869037206</c:v>
                </c:pt>
                <c:pt idx="13">
                  <c:v>-72.866874146100628</c:v>
                </c:pt>
                <c:pt idx="14">
                  <c:v>-72.328734207715897</c:v>
                </c:pt>
                <c:pt idx="15">
                  <c:v>-71.792931011204715</c:v>
                </c:pt>
                <c:pt idx="16">
                  <c:v>-71.259627767411189</c:v>
                </c:pt>
                <c:pt idx="17">
                  <c:v>-70.728986925669574</c:v>
                </c:pt>
                <c:pt idx="18">
                  <c:v>-70.20117012432074</c:v>
                </c:pt>
                <c:pt idx="19">
                  <c:v>-69.676338141475426</c:v>
                </c:pt>
                <c:pt idx="20">
                  <c:v>-69.154650846039786</c:v>
                </c:pt>
                <c:pt idx="21">
                  <c:v>-68.636267149017698</c:v>
                </c:pt>
                <c:pt idx="22">
                  <c:v>-68.121344955104959</c:v>
                </c:pt>
                <c:pt idx="23">
                  <c:v>-67.610041114590018</c:v>
                </c:pt>
                <c:pt idx="24">
                  <c:v>-67.102511375575801</c:v>
                </c:pt>
                <c:pt idx="25">
                  <c:v>-66.598910336537358</c:v>
                </c:pt>
                <c:pt idx="26">
                  <c:v>-66.099391399229674</c:v>
                </c:pt>
                <c:pt idx="27">
                  <c:v>-65.604106721960008</c:v>
                </c:pt>
                <c:pt idx="28">
                  <c:v>-65.113207173238976</c:v>
                </c:pt>
                <c:pt idx="29">
                  <c:v>-64.62684228582458</c:v>
                </c:pt>
                <c:pt idx="30">
                  <c:v>-64.145160211173049</c:v>
                </c:pt>
                <c:pt idx="31">
                  <c:v>-63.668307674310483</c:v>
                </c:pt>
                <c:pt idx="32">
                  <c:v>-63.196429929138965</c:v>
                </c:pt>
                <c:pt idx="33">
                  <c:v>-62.729670714190874</c:v>
                </c:pt>
                <c:pt idx="34">
                  <c:v>-62.268172208844675</c:v>
                </c:pt>
                <c:pt idx="35">
                  <c:v>-61.812074990015738</c:v>
                </c:pt>
                <c:pt idx="36">
                  <c:v>-61.361517989335226</c:v>
                </c:pt>
                <c:pt idx="37">
                  <c:v>-60.916638450830192</c:v>
                </c:pt>
                <c:pt idx="38">
                  <c:v>-60.477571889117712</c:v>
                </c:pt>
                <c:pt idx="39">
                  <c:v>-60.044452048125805</c:v>
                </c:pt>
                <c:pt idx="40">
                  <c:v>-59.617410860353786</c:v>
                </c:pt>
                <c:pt idx="41">
                  <c:v>-59.196578406684267</c:v>
                </c:pt>
                <c:pt idx="42">
                  <c:v>-58.782082876759347</c:v>
                </c:pt>
                <c:pt idx="43">
                  <c:v>-58.374050529932745</c:v>
                </c:pt>
                <c:pt idx="44">
                  <c:v>-57.972605656810003</c:v>
                </c:pt>
                <c:pt idx="45">
                  <c:v>-57.57787054138835</c:v>
                </c:pt>
                <c:pt idx="46">
                  <c:v>-57.189965423807848</c:v>
                </c:pt>
                <c:pt idx="47">
                  <c:v>-56.809008463725007</c:v>
                </c:pt>
                <c:pt idx="48">
                  <c:v>-56.43511570432031</c:v>
                </c:pt>
                <c:pt idx="49">
                  <c:v>-56.06840103695022</c:v>
                </c:pt>
                <c:pt idx="50">
                  <c:v>-55.708976166454889</c:v>
                </c:pt>
                <c:pt idx="51">
                  <c:v>-55.356950577131698</c:v>
                </c:pt>
                <c:pt idx="52">
                  <c:v>-55.012431499385272</c:v>
                </c:pt>
                <c:pt idx="53">
                  <c:v>-54.675523877064158</c:v>
                </c:pt>
                <c:pt idx="54">
                  <c:v>-54.346330335493789</c:v>
                </c:pt>
                <c:pt idx="55">
                  <c:v>-54.024951150215919</c:v>
                </c:pt>
                <c:pt idx="56">
                  <c:v>-53.711484216443637</c:v>
                </c:pt>
                <c:pt idx="57">
                  <c:v>-53.406025019241596</c:v>
                </c:pt>
                <c:pt idx="58">
                  <c:v>-53.108666604440316</c:v>
                </c:pt>
                <c:pt idx="59">
                  <c:v>-52.819499550293514</c:v>
                </c:pt>
                <c:pt idx="60">
                  <c:v>-52.538611939887119</c:v>
                </c:pt>
                <c:pt idx="61">
                  <c:v>-52.266089334308276</c:v>
                </c:pt>
                <c:pt idx="62">
                  <c:v>-52.002014746582617</c:v>
                </c:pt>
                <c:pt idx="63">
                  <c:v>-51.74646861638773</c:v>
                </c:pt>
                <c:pt idx="64">
                  <c:v>-51.499528785550396</c:v>
                </c:pt>
                <c:pt idx="65">
                  <c:v>-51.261270474335248</c:v>
                </c:pt>
                <c:pt idx="66">
                  <c:v>-51.031766258531938</c:v>
                </c:pt>
                <c:pt idx="67">
                  <c:v>-50.811086047347864</c:v>
                </c:pt>
                <c:pt idx="68">
                  <c:v>-50.599297062113124</c:v>
                </c:pt>
                <c:pt idx="69">
                  <c:v>-50.396463815804267</c:v>
                </c:pt>
                <c:pt idx="70">
                  <c:v>-50.202648093393023</c:v>
                </c:pt>
                <c:pt idx="71">
                  <c:v>-50.01790893302595</c:v>
                </c:pt>
                <c:pt idx="72">
                  <c:v>-49.84230260804091</c:v>
                </c:pt>
                <c:pt idx="73">
                  <c:v>-49.675882609825649</c:v>
                </c:pt>
                <c:pt idx="74">
                  <c:v>-49.518699631523745</c:v>
                </c:pt>
                <c:pt idx="75">
                  <c:v>-49.370801552593065</c:v>
                </c:pt>
                <c:pt idx="76">
                  <c:v>-49.232233424221178</c:v>
                </c:pt>
                <c:pt idx="77">
                  <c:v>-49.103037455602319</c:v>
                </c:pt>
                <c:pt idx="78">
                  <c:v>-48.983253001080087</c:v>
                </c:pt>
                <c:pt idx="79">
                  <c:v>-48.872916548159694</c:v>
                </c:pt>
                <c:pt idx="80">
                  <c:v>-48.772061706393572</c:v>
                </c:pt>
                <c:pt idx="81">
                  <c:v>-48.680719197143496</c:v>
                </c:pt>
                <c:pt idx="82">
                  <c:v>-48.598916844222671</c:v>
                </c:pt>
                <c:pt idx="83">
                  <c:v>-48.52667956542021</c:v>
                </c:pt>
                <c:pt idx="84">
                  <c:v>-48.464029364911021</c:v>
                </c:pt>
                <c:pt idx="85">
                  <c:v>-48.410985326553089</c:v>
                </c:pt>
                <c:pt idx="86">
                  <c:v>-48.367563608074349</c:v>
                </c:pt>
                <c:pt idx="87">
                  <c:v>-48.333777436150882</c:v>
                </c:pt>
                <c:pt idx="88">
                  <c:v>-48.309637102377948</c:v>
                </c:pt>
                <c:pt idx="89">
                  <c:v>-48.295149960135063</c:v>
                </c:pt>
                <c:pt idx="90">
                  <c:v>-48.290320422346106</c:v>
                </c:pt>
                <c:pt idx="91">
                  <c:v>-48.295149960135063</c:v>
                </c:pt>
                <c:pt idx="92">
                  <c:v>-48.309637102377948</c:v>
                </c:pt>
                <c:pt idx="93">
                  <c:v>-48.333777436150882</c:v>
                </c:pt>
                <c:pt idx="94">
                  <c:v>-48.367563608074349</c:v>
                </c:pt>
                <c:pt idx="95">
                  <c:v>-48.410985326553089</c:v>
                </c:pt>
                <c:pt idx="96">
                  <c:v>-48.464029364911013</c:v>
                </c:pt>
                <c:pt idx="97">
                  <c:v>-48.526679565420203</c:v>
                </c:pt>
                <c:pt idx="98">
                  <c:v>-48.598916844222664</c:v>
                </c:pt>
                <c:pt idx="99">
                  <c:v>-48.680719197143503</c:v>
                </c:pt>
                <c:pt idx="100">
                  <c:v>-48.772061706393572</c:v>
                </c:pt>
                <c:pt idx="101">
                  <c:v>-48.872916548159694</c:v>
                </c:pt>
                <c:pt idx="102">
                  <c:v>-48.983253001080087</c:v>
                </c:pt>
                <c:pt idx="103">
                  <c:v>-49.103037455602319</c:v>
                </c:pt>
                <c:pt idx="104">
                  <c:v>-49.232233424221178</c:v>
                </c:pt>
                <c:pt idx="105">
                  <c:v>-49.370801552593065</c:v>
                </c:pt>
                <c:pt idx="106">
                  <c:v>-49.518699631523745</c:v>
                </c:pt>
                <c:pt idx="107">
                  <c:v>-49.675882609825642</c:v>
                </c:pt>
                <c:pt idx="108">
                  <c:v>-49.84230260804091</c:v>
                </c:pt>
                <c:pt idx="109">
                  <c:v>-50.017908933025943</c:v>
                </c:pt>
                <c:pt idx="110">
                  <c:v>-50.202648093393016</c:v>
                </c:pt>
                <c:pt idx="111">
                  <c:v>-50.396463815804267</c:v>
                </c:pt>
                <c:pt idx="112">
                  <c:v>-50.599297062113124</c:v>
                </c:pt>
                <c:pt idx="113">
                  <c:v>-50.811086047347857</c:v>
                </c:pt>
                <c:pt idx="114">
                  <c:v>-51.031766258531931</c:v>
                </c:pt>
                <c:pt idx="115">
                  <c:v>-51.261270474335248</c:v>
                </c:pt>
                <c:pt idx="116">
                  <c:v>-51.499528785550396</c:v>
                </c:pt>
                <c:pt idx="117">
                  <c:v>-51.74646861638773</c:v>
                </c:pt>
                <c:pt idx="118">
                  <c:v>-52.002014746582617</c:v>
                </c:pt>
                <c:pt idx="119">
                  <c:v>-52.266089334308269</c:v>
                </c:pt>
                <c:pt idx="120">
                  <c:v>-52.538611939887119</c:v>
                </c:pt>
                <c:pt idx="121">
                  <c:v>-52.819499550293514</c:v>
                </c:pt>
                <c:pt idx="122">
                  <c:v>-53.108666604440309</c:v>
                </c:pt>
                <c:pt idx="123">
                  <c:v>-53.406025019241596</c:v>
                </c:pt>
                <c:pt idx="124">
                  <c:v>-53.711484216443637</c:v>
                </c:pt>
                <c:pt idx="125">
                  <c:v>-54.024951150215912</c:v>
                </c:pt>
                <c:pt idx="126">
                  <c:v>-54.346330335493789</c:v>
                </c:pt>
                <c:pt idx="127">
                  <c:v>-54.675523877064165</c:v>
                </c:pt>
                <c:pt idx="128">
                  <c:v>-55.012431499385272</c:v>
                </c:pt>
                <c:pt idx="129">
                  <c:v>-55.356950577131684</c:v>
                </c:pt>
                <c:pt idx="130">
                  <c:v>-55.708976166454889</c:v>
                </c:pt>
                <c:pt idx="131">
                  <c:v>-56.068401036950235</c:v>
                </c:pt>
                <c:pt idx="132">
                  <c:v>-56.435115704320303</c:v>
                </c:pt>
                <c:pt idx="133">
                  <c:v>-56.809008463725007</c:v>
                </c:pt>
                <c:pt idx="134">
                  <c:v>-57.189965423807834</c:v>
                </c:pt>
                <c:pt idx="135">
                  <c:v>-57.57787054138835</c:v>
                </c:pt>
                <c:pt idx="136">
                  <c:v>-57.972605656810003</c:v>
                </c:pt>
                <c:pt idx="137">
                  <c:v>-58.374050529932745</c:v>
                </c:pt>
                <c:pt idx="138">
                  <c:v>-58.782082876759347</c:v>
                </c:pt>
                <c:pt idx="139">
                  <c:v>-59.196578406684267</c:v>
                </c:pt>
                <c:pt idx="140">
                  <c:v>-59.617410860353772</c:v>
                </c:pt>
                <c:pt idx="141">
                  <c:v>-60.044452048125798</c:v>
                </c:pt>
                <c:pt idx="142">
                  <c:v>-60.477571889117698</c:v>
                </c:pt>
                <c:pt idx="143">
                  <c:v>-60.916638450830192</c:v>
                </c:pt>
                <c:pt idx="144">
                  <c:v>-61.361517989335219</c:v>
                </c:pt>
                <c:pt idx="145">
                  <c:v>-61.812074990015731</c:v>
                </c:pt>
                <c:pt idx="146">
                  <c:v>-62.268172208844675</c:v>
                </c:pt>
                <c:pt idx="147">
                  <c:v>-62.729670714190874</c:v>
                </c:pt>
                <c:pt idx="148">
                  <c:v>-63.196429929138965</c:v>
                </c:pt>
                <c:pt idx="149">
                  <c:v>-63.668307674310469</c:v>
                </c:pt>
                <c:pt idx="150">
                  <c:v>-64.145160211173049</c:v>
                </c:pt>
                <c:pt idx="151">
                  <c:v>-64.62684228582458</c:v>
                </c:pt>
                <c:pt idx="152">
                  <c:v>-65.113207173238976</c:v>
                </c:pt>
                <c:pt idx="153">
                  <c:v>-65.604106721960008</c:v>
                </c:pt>
                <c:pt idx="154">
                  <c:v>-66.099391399229674</c:v>
                </c:pt>
                <c:pt idx="155">
                  <c:v>-66.598910336537358</c:v>
                </c:pt>
                <c:pt idx="156">
                  <c:v>-67.102511375575787</c:v>
                </c:pt>
                <c:pt idx="157">
                  <c:v>-67.610041114590004</c:v>
                </c:pt>
                <c:pt idx="158">
                  <c:v>-68.121344955104945</c:v>
                </c:pt>
                <c:pt idx="159">
                  <c:v>-68.636267149017698</c:v>
                </c:pt>
                <c:pt idx="160">
                  <c:v>-69.154650846039786</c:v>
                </c:pt>
                <c:pt idx="161">
                  <c:v>-69.676338141475412</c:v>
                </c:pt>
                <c:pt idx="162">
                  <c:v>-70.20117012432074</c:v>
                </c:pt>
                <c:pt idx="163">
                  <c:v>-70.728986925669574</c:v>
                </c:pt>
                <c:pt idx="164">
                  <c:v>-71.25962776741116</c:v>
                </c:pt>
                <c:pt idx="165">
                  <c:v>-71.792931011204701</c:v>
                </c:pt>
                <c:pt idx="166">
                  <c:v>-72.328734207715897</c:v>
                </c:pt>
                <c:pt idx="167">
                  <c:v>-72.866874146100642</c:v>
                </c:pt>
                <c:pt idx="168">
                  <c:v>-73.4071869037206</c:v>
                </c:pt>
                <c:pt idx="169">
                  <c:v>-73.949507896075716</c:v>
                </c:pt>
                <c:pt idx="170">
                  <c:v>-74.49367192693812</c:v>
                </c:pt>
                <c:pt idx="171">
                  <c:v>-75.039513238672569</c:v>
                </c:pt>
                <c:pt idx="172">
                  <c:v>-75.586865562727837</c:v>
                </c:pt>
                <c:pt idx="173">
                  <c:v>-76.135562170283706</c:v>
                </c:pt>
                <c:pt idx="174">
                  <c:v>-76.685435923038142</c:v>
                </c:pt>
                <c:pt idx="175">
                  <c:v>-77.236319324119307</c:v>
                </c:pt>
                <c:pt idx="176">
                  <c:v>-77.788044569106759</c:v>
                </c:pt>
                <c:pt idx="177">
                  <c:v>-78.340443597146134</c:v>
                </c:pt>
                <c:pt idx="178">
                  <c:v>-78.893348142142315</c:v>
                </c:pt>
                <c:pt idx="179">
                  <c:v>-79.446589784014762</c:v>
                </c:pt>
                <c:pt idx="180">
                  <c:v>-80</c:v>
                </c:pt>
                <c:pt idx="181">
                  <c:v>-80.553410215985238</c:v>
                </c:pt>
                <c:pt idx="182">
                  <c:v>-81.106651857857699</c:v>
                </c:pt>
                <c:pt idx="183">
                  <c:v>-81.659556402853852</c:v>
                </c:pt>
                <c:pt idx="184">
                  <c:v>-82.211955430893227</c:v>
                </c:pt>
                <c:pt idx="185">
                  <c:v>-82.763680675880664</c:v>
                </c:pt>
                <c:pt idx="186">
                  <c:v>-83.314564076961844</c:v>
                </c:pt>
                <c:pt idx="187">
                  <c:v>-83.864437829716309</c:v>
                </c:pt>
                <c:pt idx="188">
                  <c:v>-84.413134437272149</c:v>
                </c:pt>
                <c:pt idx="189">
                  <c:v>-84.960486761327417</c:v>
                </c:pt>
                <c:pt idx="190">
                  <c:v>-85.50632807306188</c:v>
                </c:pt>
                <c:pt idx="191">
                  <c:v>-86.05049210392427</c:v>
                </c:pt>
                <c:pt idx="192">
                  <c:v>-86.592813096279386</c:v>
                </c:pt>
                <c:pt idx="193">
                  <c:v>-87.133125853899372</c:v>
                </c:pt>
                <c:pt idx="194">
                  <c:v>-87.671265792284089</c:v>
                </c:pt>
                <c:pt idx="195">
                  <c:v>-88.207068988795271</c:v>
                </c:pt>
                <c:pt idx="196">
                  <c:v>-88.740372232588811</c:v>
                </c:pt>
                <c:pt idx="197">
                  <c:v>-89.271013074330412</c:v>
                </c:pt>
                <c:pt idx="198">
                  <c:v>-89.798829875679274</c:v>
                </c:pt>
                <c:pt idx="199">
                  <c:v>-90.323661858524574</c:v>
                </c:pt>
                <c:pt idx="200">
                  <c:v>-90.845349153960214</c:v>
                </c:pt>
                <c:pt idx="201">
                  <c:v>-91.363732850982316</c:v>
                </c:pt>
                <c:pt idx="202">
                  <c:v>-91.878655044895041</c:v>
                </c:pt>
                <c:pt idx="203">
                  <c:v>-92.389958885409982</c:v>
                </c:pt>
                <c:pt idx="204">
                  <c:v>-92.897488624424199</c:v>
                </c:pt>
                <c:pt idx="205">
                  <c:v>-93.401089663462642</c:v>
                </c:pt>
                <c:pt idx="206">
                  <c:v>-93.900608600770312</c:v>
                </c:pt>
                <c:pt idx="207">
                  <c:v>-94.395893278039978</c:v>
                </c:pt>
                <c:pt idx="208">
                  <c:v>-94.886792826761024</c:v>
                </c:pt>
                <c:pt idx="209">
                  <c:v>-95.373157714175406</c:v>
                </c:pt>
                <c:pt idx="210">
                  <c:v>-95.854839788826951</c:v>
                </c:pt>
                <c:pt idx="211">
                  <c:v>-96.331692325689517</c:v>
                </c:pt>
                <c:pt idx="212">
                  <c:v>-96.803570070861028</c:v>
                </c:pt>
                <c:pt idx="213">
                  <c:v>-97.270329285809126</c:v>
                </c:pt>
                <c:pt idx="214">
                  <c:v>-97.731827791155325</c:v>
                </c:pt>
                <c:pt idx="215">
                  <c:v>-98.187925009984255</c:v>
                </c:pt>
                <c:pt idx="216">
                  <c:v>-98.638482010664774</c:v>
                </c:pt>
                <c:pt idx="217">
                  <c:v>-99.083361549169808</c:v>
                </c:pt>
                <c:pt idx="218">
                  <c:v>-99.522428110882288</c:v>
                </c:pt>
                <c:pt idx="219">
                  <c:v>-99.955547951874195</c:v>
                </c:pt>
                <c:pt idx="220">
                  <c:v>-100.38258913964621</c:v>
                </c:pt>
                <c:pt idx="221">
                  <c:v>-100.80342159331573</c:v>
                </c:pt>
                <c:pt idx="222">
                  <c:v>-101.21791712324065</c:v>
                </c:pt>
                <c:pt idx="223">
                  <c:v>-101.62594947006725</c:v>
                </c:pt>
                <c:pt idx="224">
                  <c:v>-102.02739434319</c:v>
                </c:pt>
                <c:pt idx="225">
                  <c:v>-102.42212945861165</c:v>
                </c:pt>
                <c:pt idx="226">
                  <c:v>-102.81003457619215</c:v>
                </c:pt>
                <c:pt idx="227">
                  <c:v>-103.19099153627498</c:v>
                </c:pt>
                <c:pt idx="228">
                  <c:v>-103.56488429567969</c:v>
                </c:pt>
                <c:pt idx="229">
                  <c:v>-103.93159896304977</c:v>
                </c:pt>
                <c:pt idx="230">
                  <c:v>-104.2910238335451</c:v>
                </c:pt>
                <c:pt idx="231">
                  <c:v>-104.64304942286832</c:v>
                </c:pt>
                <c:pt idx="232">
                  <c:v>-104.98756850061473</c:v>
                </c:pt>
                <c:pt idx="233">
                  <c:v>-105.32447612293583</c:v>
                </c:pt>
                <c:pt idx="234">
                  <c:v>-105.6536696645062</c:v>
                </c:pt>
                <c:pt idx="235">
                  <c:v>-105.97504884978407</c:v>
                </c:pt>
                <c:pt idx="236">
                  <c:v>-106.28851578355636</c:v>
                </c:pt>
                <c:pt idx="237">
                  <c:v>-106.5939749807584</c:v>
                </c:pt>
                <c:pt idx="238">
                  <c:v>-106.89133339555968</c:v>
                </c:pt>
                <c:pt idx="239">
                  <c:v>-107.18050044970647</c:v>
                </c:pt>
                <c:pt idx="240">
                  <c:v>-107.46138806011288</c:v>
                </c:pt>
                <c:pt idx="241">
                  <c:v>-107.73391066569174</c:v>
                </c:pt>
                <c:pt idx="242">
                  <c:v>-107.99798525341738</c:v>
                </c:pt>
                <c:pt idx="243">
                  <c:v>-108.25353138361227</c:v>
                </c:pt>
                <c:pt idx="244">
                  <c:v>-108.50047121444959</c:v>
                </c:pt>
                <c:pt idx="245">
                  <c:v>-108.73872952566475</c:v>
                </c:pt>
                <c:pt idx="246">
                  <c:v>-108.96823374146807</c:v>
                </c:pt>
                <c:pt idx="247">
                  <c:v>-109.18891395265214</c:v>
                </c:pt>
                <c:pt idx="248">
                  <c:v>-109.40070293788688</c:v>
                </c:pt>
                <c:pt idx="249">
                  <c:v>-109.60353618419572</c:v>
                </c:pt>
                <c:pt idx="250">
                  <c:v>-109.79735190660698</c:v>
                </c:pt>
                <c:pt idx="251">
                  <c:v>-109.98209106697405</c:v>
                </c:pt>
                <c:pt idx="252">
                  <c:v>-110.15769739195909</c:v>
                </c:pt>
                <c:pt idx="253">
                  <c:v>-110.32411739017435</c:v>
                </c:pt>
                <c:pt idx="254">
                  <c:v>-110.48130036847627</c:v>
                </c:pt>
                <c:pt idx="255">
                  <c:v>-110.62919844740694</c:v>
                </c:pt>
                <c:pt idx="256">
                  <c:v>-110.76776657577882</c:v>
                </c:pt>
                <c:pt idx="257">
                  <c:v>-110.89696254439767</c:v>
                </c:pt>
                <c:pt idx="258">
                  <c:v>-111.01674699891991</c:v>
                </c:pt>
                <c:pt idx="259">
                  <c:v>-111.12708345184029</c:v>
                </c:pt>
                <c:pt idx="260">
                  <c:v>-111.22793829360643</c:v>
                </c:pt>
                <c:pt idx="261">
                  <c:v>-111.3192808028565</c:v>
                </c:pt>
                <c:pt idx="262">
                  <c:v>-111.40108315577734</c:v>
                </c:pt>
                <c:pt idx="263">
                  <c:v>-111.47332043457979</c:v>
                </c:pt>
                <c:pt idx="264">
                  <c:v>-111.53597063508899</c:v>
                </c:pt>
                <c:pt idx="265">
                  <c:v>-111.58901467344691</c:v>
                </c:pt>
                <c:pt idx="266">
                  <c:v>-111.63243639192565</c:v>
                </c:pt>
                <c:pt idx="267">
                  <c:v>-111.66622256384912</c:v>
                </c:pt>
                <c:pt idx="268">
                  <c:v>-111.69036289762205</c:v>
                </c:pt>
                <c:pt idx="269">
                  <c:v>-111.70485003986494</c:v>
                </c:pt>
                <c:pt idx="270">
                  <c:v>-111.7096795776539</c:v>
                </c:pt>
                <c:pt idx="271">
                  <c:v>-111.70485003986494</c:v>
                </c:pt>
                <c:pt idx="272">
                  <c:v>-111.69036289762205</c:v>
                </c:pt>
                <c:pt idx="273">
                  <c:v>-111.66622256384912</c:v>
                </c:pt>
                <c:pt idx="274">
                  <c:v>-111.63243639192565</c:v>
                </c:pt>
                <c:pt idx="275">
                  <c:v>-111.58901467344691</c:v>
                </c:pt>
                <c:pt idx="276">
                  <c:v>-111.53597063508899</c:v>
                </c:pt>
                <c:pt idx="277">
                  <c:v>-111.47332043457979</c:v>
                </c:pt>
                <c:pt idx="278">
                  <c:v>-111.40108315577734</c:v>
                </c:pt>
                <c:pt idx="279">
                  <c:v>-111.3192808028565</c:v>
                </c:pt>
                <c:pt idx="280">
                  <c:v>-111.22793829360643</c:v>
                </c:pt>
                <c:pt idx="281">
                  <c:v>-111.12708345184031</c:v>
                </c:pt>
                <c:pt idx="282">
                  <c:v>-111.01674699891991</c:v>
                </c:pt>
                <c:pt idx="283">
                  <c:v>-110.89696254439768</c:v>
                </c:pt>
                <c:pt idx="284">
                  <c:v>-110.76776657577882</c:v>
                </c:pt>
                <c:pt idx="285">
                  <c:v>-110.62919844740694</c:v>
                </c:pt>
                <c:pt idx="286">
                  <c:v>-110.48130036847625</c:v>
                </c:pt>
                <c:pt idx="287">
                  <c:v>-110.32411739017435</c:v>
                </c:pt>
                <c:pt idx="288">
                  <c:v>-110.15769739195909</c:v>
                </c:pt>
                <c:pt idx="289">
                  <c:v>-109.98209106697406</c:v>
                </c:pt>
                <c:pt idx="290">
                  <c:v>-109.79735190660699</c:v>
                </c:pt>
                <c:pt idx="291">
                  <c:v>-109.60353618419575</c:v>
                </c:pt>
                <c:pt idx="292">
                  <c:v>-109.40070293788688</c:v>
                </c:pt>
                <c:pt idx="293">
                  <c:v>-109.18891395265214</c:v>
                </c:pt>
                <c:pt idx="294">
                  <c:v>-108.96823374146805</c:v>
                </c:pt>
                <c:pt idx="295">
                  <c:v>-108.73872952566475</c:v>
                </c:pt>
                <c:pt idx="296">
                  <c:v>-108.5004712144496</c:v>
                </c:pt>
                <c:pt idx="297">
                  <c:v>-108.25353138361227</c:v>
                </c:pt>
                <c:pt idx="298">
                  <c:v>-107.99798525341738</c:v>
                </c:pt>
                <c:pt idx="299">
                  <c:v>-107.73391066569174</c:v>
                </c:pt>
                <c:pt idx="300">
                  <c:v>-107.46138806011288</c:v>
                </c:pt>
                <c:pt idx="301">
                  <c:v>-107.18050044970649</c:v>
                </c:pt>
                <c:pt idx="302">
                  <c:v>-106.8913333955597</c:v>
                </c:pt>
                <c:pt idx="303">
                  <c:v>-106.59397498075842</c:v>
                </c:pt>
                <c:pt idx="304">
                  <c:v>-106.28851578355638</c:v>
                </c:pt>
                <c:pt idx="305">
                  <c:v>-105.97504884978409</c:v>
                </c:pt>
                <c:pt idx="306">
                  <c:v>-105.65366966450621</c:v>
                </c:pt>
                <c:pt idx="307">
                  <c:v>-105.32447612293585</c:v>
                </c:pt>
                <c:pt idx="308">
                  <c:v>-104.98756850061471</c:v>
                </c:pt>
                <c:pt idx="309">
                  <c:v>-104.6430494228683</c:v>
                </c:pt>
                <c:pt idx="310">
                  <c:v>-104.29102383354511</c:v>
                </c:pt>
                <c:pt idx="311">
                  <c:v>-103.93159896304978</c:v>
                </c:pt>
                <c:pt idx="312">
                  <c:v>-103.5648842956797</c:v>
                </c:pt>
                <c:pt idx="313">
                  <c:v>-103.19099153627501</c:v>
                </c:pt>
                <c:pt idx="314">
                  <c:v>-102.81003457619218</c:v>
                </c:pt>
                <c:pt idx="315">
                  <c:v>-102.42212945861165</c:v>
                </c:pt>
                <c:pt idx="316">
                  <c:v>-102.02739434319001</c:v>
                </c:pt>
                <c:pt idx="317">
                  <c:v>-101.62594947006724</c:v>
                </c:pt>
                <c:pt idx="318">
                  <c:v>-101.21791712324065</c:v>
                </c:pt>
                <c:pt idx="319">
                  <c:v>-100.80342159331573</c:v>
                </c:pt>
                <c:pt idx="320">
                  <c:v>-100.38258913964623</c:v>
                </c:pt>
                <c:pt idx="321">
                  <c:v>-99.955547951874209</c:v>
                </c:pt>
                <c:pt idx="322">
                  <c:v>-99.522428110882316</c:v>
                </c:pt>
                <c:pt idx="323">
                  <c:v>-99.083361549169808</c:v>
                </c:pt>
                <c:pt idx="324">
                  <c:v>-98.638482010664788</c:v>
                </c:pt>
                <c:pt idx="325">
                  <c:v>-98.187925009984269</c:v>
                </c:pt>
                <c:pt idx="326">
                  <c:v>-97.731827791155339</c:v>
                </c:pt>
                <c:pt idx="327">
                  <c:v>-97.270329285809126</c:v>
                </c:pt>
                <c:pt idx="328">
                  <c:v>-96.80357007086107</c:v>
                </c:pt>
                <c:pt idx="329">
                  <c:v>-96.331692325689531</c:v>
                </c:pt>
                <c:pt idx="330">
                  <c:v>-95.854839788826965</c:v>
                </c:pt>
                <c:pt idx="331">
                  <c:v>-95.373157714175406</c:v>
                </c:pt>
                <c:pt idx="332">
                  <c:v>-94.886792826761024</c:v>
                </c:pt>
                <c:pt idx="333">
                  <c:v>-94.395893278039992</c:v>
                </c:pt>
                <c:pt idx="334">
                  <c:v>-93.900608600770312</c:v>
                </c:pt>
                <c:pt idx="335">
                  <c:v>-93.40108966346267</c:v>
                </c:pt>
                <c:pt idx="336">
                  <c:v>-92.897488624424199</c:v>
                </c:pt>
                <c:pt idx="337">
                  <c:v>-92.38995888541001</c:v>
                </c:pt>
                <c:pt idx="338">
                  <c:v>-91.878655044895055</c:v>
                </c:pt>
                <c:pt idx="339">
                  <c:v>-91.363732850982331</c:v>
                </c:pt>
                <c:pt idx="340">
                  <c:v>-90.845349153960214</c:v>
                </c:pt>
                <c:pt idx="341">
                  <c:v>-90.323661858524602</c:v>
                </c:pt>
                <c:pt idx="342">
                  <c:v>-89.79882987567926</c:v>
                </c:pt>
                <c:pt idx="343">
                  <c:v>-89.271013074330398</c:v>
                </c:pt>
                <c:pt idx="344">
                  <c:v>-88.74037223258884</c:v>
                </c:pt>
                <c:pt idx="345">
                  <c:v>-88.207068988795285</c:v>
                </c:pt>
                <c:pt idx="346">
                  <c:v>-87.671265792284103</c:v>
                </c:pt>
                <c:pt idx="347">
                  <c:v>-87.133125853899372</c:v>
                </c:pt>
                <c:pt idx="348">
                  <c:v>-86.592813096279414</c:v>
                </c:pt>
                <c:pt idx="349">
                  <c:v>-86.05049210392427</c:v>
                </c:pt>
                <c:pt idx="350">
                  <c:v>-85.506328073061908</c:v>
                </c:pt>
                <c:pt idx="351">
                  <c:v>-84.960486761327431</c:v>
                </c:pt>
                <c:pt idx="352">
                  <c:v>-84.413134437272163</c:v>
                </c:pt>
                <c:pt idx="353">
                  <c:v>-83.864437829716309</c:v>
                </c:pt>
                <c:pt idx="354">
                  <c:v>-83.314564076961858</c:v>
                </c:pt>
                <c:pt idx="355">
                  <c:v>-82.763680675880678</c:v>
                </c:pt>
                <c:pt idx="356">
                  <c:v>-82.211955430893227</c:v>
                </c:pt>
                <c:pt idx="357">
                  <c:v>-81.65955640285388</c:v>
                </c:pt>
                <c:pt idx="358">
                  <c:v>-81.106651857857685</c:v>
                </c:pt>
                <c:pt idx="359">
                  <c:v>-80.553410215985281</c:v>
                </c:pt>
                <c:pt idx="360">
                  <c:v>-80.000000000000014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99F-414E-97E5-6843EF29C932}"/>
            </c:ext>
          </c:extLst>
        </c:ser>
        <c:ser>
          <c:idx val="7"/>
          <c:order val="7"/>
          <c:tx>
            <c:v>Control zone moved</c:v>
          </c:tx>
          <c:spPr>
            <a:ln w="38100">
              <a:solidFill>
                <a:schemeClr val="accent2"/>
              </a:solidFill>
            </a:ln>
          </c:spPr>
          <c:marker>
            <c:symbol val="dot"/>
            <c:size val="2"/>
            <c:spPr>
              <a:ln>
                <a:solidFill>
                  <a:schemeClr val="accent2">
                    <a:tint val="77000"/>
                    <a:shade val="95000"/>
                    <a:satMod val="105000"/>
                    <a:alpha val="0"/>
                  </a:schemeClr>
                </a:solidFill>
              </a:ln>
            </c:spPr>
          </c:marker>
          <c:xVal>
            <c:numRef>
              <c:f>Sheet1!$AI$19:$AI$379</c:f>
              <c:numCache>
                <c:formatCode>General</c:formatCode>
                <c:ptCount val="361"/>
                <c:pt idx="0">
                  <c:v>-4.6594346374432121</c:v>
                </c:pt>
                <c:pt idx="1">
                  <c:v>-4.6642641752321694</c:v>
                </c:pt>
                <c:pt idx="2">
                  <c:v>-4.6787513174750508</c:v>
                </c:pt>
                <c:pt idx="3">
                  <c:v>-4.7028916512479881</c:v>
                </c:pt>
                <c:pt idx="4">
                  <c:v>-4.7366778231714548</c:v>
                </c:pt>
                <c:pt idx="5">
                  <c:v>-4.7800995416501948</c:v>
                </c:pt>
                <c:pt idx="6">
                  <c:v>-4.8331435800081266</c:v>
                </c:pt>
                <c:pt idx="7">
                  <c:v>-4.8957937805173124</c:v>
                </c:pt>
                <c:pt idx="8">
                  <c:v>-4.9680310593197703</c:v>
                </c:pt>
                <c:pt idx="9">
                  <c:v>-5.0498334122406021</c:v>
                </c:pt>
                <c:pt idx="10">
                  <c:v>-5.1411759214906745</c:v>
                </c:pt>
                <c:pt idx="11">
                  <c:v>-5.2420307632568033</c:v>
                </c:pt>
                <c:pt idx="12">
                  <c:v>-5.3523672161771927</c:v>
                </c:pt>
                <c:pt idx="13">
                  <c:v>-5.4721516706994286</c:v>
                </c:pt>
                <c:pt idx="14">
                  <c:v>-5.6013476393182877</c:v>
                </c:pt>
                <c:pt idx="15">
                  <c:v>-5.7399157676901744</c:v>
                </c:pt>
                <c:pt idx="16">
                  <c:v>-5.8878138466208476</c:v>
                </c:pt>
                <c:pt idx="17">
                  <c:v>-6.0449968249227517</c:v>
                </c:pt>
                <c:pt idx="18">
                  <c:v>-6.2114168231380198</c:v>
                </c:pt>
                <c:pt idx="19">
                  <c:v>-6.3870231481230491</c:v>
                </c:pt>
                <c:pt idx="20">
                  <c:v>-6.571762308490122</c:v>
                </c:pt>
                <c:pt idx="21">
                  <c:v>-6.7655780309013771</c:v>
                </c:pt>
                <c:pt idx="22">
                  <c:v>-6.9684112772102296</c:v>
                </c:pt>
                <c:pt idx="23">
                  <c:v>-7.1802002624449663</c:v>
                </c:pt>
                <c:pt idx="24">
                  <c:v>-7.4008804736290443</c:v>
                </c:pt>
                <c:pt idx="25">
                  <c:v>-7.6303846894323542</c:v>
                </c:pt>
                <c:pt idx="26">
                  <c:v>-7.8686430006475021</c:v>
                </c:pt>
                <c:pt idx="27">
                  <c:v>-8.1155828314848364</c:v>
                </c:pt>
                <c:pt idx="28">
                  <c:v>-8.3711289616797231</c:v>
                </c:pt>
                <c:pt idx="29">
                  <c:v>-8.6352035494053787</c:v>
                </c:pt>
                <c:pt idx="30">
                  <c:v>-8.9077261549842213</c:v>
                </c:pt>
                <c:pt idx="31">
                  <c:v>-9.1886137653906204</c:v>
                </c:pt>
                <c:pt idx="32">
                  <c:v>-9.4777808195374185</c:v>
                </c:pt>
                <c:pt idx="33">
                  <c:v>-9.7751392343386989</c:v>
                </c:pt>
                <c:pt idx="34">
                  <c:v>-10.080598431540743</c:v>
                </c:pt>
                <c:pt idx="35">
                  <c:v>-10.394065365313025</c:v>
                </c:pt>
                <c:pt idx="36">
                  <c:v>-10.715444550590899</c:v>
                </c:pt>
                <c:pt idx="37">
                  <c:v>-11.044638092161264</c:v>
                </c:pt>
                <c:pt idx="38">
                  <c:v>-11.381545714482378</c:v>
                </c:pt>
                <c:pt idx="39">
                  <c:v>-11.726064792228797</c:v>
                </c:pt>
                <c:pt idx="40">
                  <c:v>-12.078090381551998</c:v>
                </c:pt>
                <c:pt idx="41">
                  <c:v>-12.437515252047326</c:v>
                </c:pt>
                <c:pt idx="42">
                  <c:v>-12.804229919417409</c:v>
                </c:pt>
                <c:pt idx="43">
                  <c:v>-13.178122678822113</c:v>
                </c:pt>
                <c:pt idx="44">
                  <c:v>-13.559079638904947</c:v>
                </c:pt>
                <c:pt idx="45">
                  <c:v>-13.946984756485456</c:v>
                </c:pt>
                <c:pt idx="46">
                  <c:v>-14.341719871907106</c:v>
                </c:pt>
                <c:pt idx="47">
                  <c:v>-14.743164745029851</c:v>
                </c:pt>
                <c:pt idx="48">
                  <c:v>-15.151197091856453</c:v>
                </c:pt>
                <c:pt idx="49">
                  <c:v>-15.565692621781373</c:v>
                </c:pt>
                <c:pt idx="50">
                  <c:v>-15.986525075450885</c:v>
                </c:pt>
                <c:pt idx="51">
                  <c:v>-16.413566263222911</c:v>
                </c:pt>
                <c:pt idx="52">
                  <c:v>-16.846686104214811</c:v>
                </c:pt>
                <c:pt idx="53">
                  <c:v>-17.285752665927291</c:v>
                </c:pt>
                <c:pt idx="54">
                  <c:v>-17.730632204432329</c:v>
                </c:pt>
                <c:pt idx="55">
                  <c:v>-18.18118920511284</c:v>
                </c:pt>
                <c:pt idx="56">
                  <c:v>-18.637286423941781</c:v>
                </c:pt>
                <c:pt idx="57">
                  <c:v>-19.098784929287973</c:v>
                </c:pt>
                <c:pt idx="58">
                  <c:v>-19.565544144236071</c:v>
                </c:pt>
                <c:pt idx="59">
                  <c:v>-20.037421889407579</c:v>
                </c:pt>
                <c:pt idx="60">
                  <c:v>-20.514274426270156</c:v>
                </c:pt>
                <c:pt idx="61">
                  <c:v>-20.99595650092169</c:v>
                </c:pt>
                <c:pt idx="62">
                  <c:v>-21.482321388336082</c:v>
                </c:pt>
                <c:pt idx="63">
                  <c:v>-21.973220937057114</c:v>
                </c:pt>
                <c:pt idx="64">
                  <c:v>-22.46850561432678</c:v>
                </c:pt>
                <c:pt idx="65">
                  <c:v>-22.968024551634461</c:v>
                </c:pt>
                <c:pt idx="66">
                  <c:v>-23.471625590672904</c:v>
                </c:pt>
                <c:pt idx="67">
                  <c:v>-23.979155329687117</c:v>
                </c:pt>
                <c:pt idx="68">
                  <c:v>-24.490459170202065</c:v>
                </c:pt>
                <c:pt idx="69">
                  <c:v>-25.005381364114793</c:v>
                </c:pt>
                <c:pt idx="70">
                  <c:v>-25.523765061136885</c:v>
                </c:pt>
                <c:pt idx="71">
                  <c:v>-26.045452356572532</c:v>
                </c:pt>
                <c:pt idx="72">
                  <c:v>-26.570284339417846</c:v>
                </c:pt>
                <c:pt idx="73">
                  <c:v>-27.098101140766687</c:v>
                </c:pt>
                <c:pt idx="74">
                  <c:v>-27.628741982508288</c:v>
                </c:pt>
                <c:pt idx="75">
                  <c:v>-28.162045226301821</c:v>
                </c:pt>
                <c:pt idx="76">
                  <c:v>-28.697848422812999</c:v>
                </c:pt>
                <c:pt idx="77">
                  <c:v>-29.235988361197741</c:v>
                </c:pt>
                <c:pt idx="78">
                  <c:v>-29.77630111881771</c:v>
                </c:pt>
                <c:pt idx="79">
                  <c:v>-30.318622111172822</c:v>
                </c:pt>
                <c:pt idx="80">
                  <c:v>-30.862786142035226</c:v>
                </c:pt>
                <c:pt idx="81">
                  <c:v>-31.408627453769682</c:v>
                </c:pt>
                <c:pt idx="82">
                  <c:v>-31.955979777824947</c:v>
                </c:pt>
                <c:pt idx="83">
                  <c:v>-32.504676385380812</c:v>
                </c:pt>
                <c:pt idx="84">
                  <c:v>-33.054550138135248</c:v>
                </c:pt>
                <c:pt idx="85">
                  <c:v>-33.605433539216435</c:v>
                </c:pt>
                <c:pt idx="86">
                  <c:v>-34.157158784203858</c:v>
                </c:pt>
                <c:pt idx="87">
                  <c:v>-34.70955781224324</c:v>
                </c:pt>
                <c:pt idx="88">
                  <c:v>-35.262462357239407</c:v>
                </c:pt>
                <c:pt idx="89">
                  <c:v>-35.815703999111868</c:v>
                </c:pt>
                <c:pt idx="90">
                  <c:v>-36.369114215097106</c:v>
                </c:pt>
                <c:pt idx="91">
                  <c:v>-36.922524431082351</c:v>
                </c:pt>
                <c:pt idx="92">
                  <c:v>-37.475766072954791</c:v>
                </c:pt>
                <c:pt idx="93">
                  <c:v>-38.028670617950965</c:v>
                </c:pt>
                <c:pt idx="94">
                  <c:v>-38.581069645990347</c:v>
                </c:pt>
                <c:pt idx="95">
                  <c:v>-39.132794890977777</c:v>
                </c:pt>
                <c:pt idx="96">
                  <c:v>-39.683678292058957</c:v>
                </c:pt>
                <c:pt idx="97">
                  <c:v>-40.233552044813393</c:v>
                </c:pt>
                <c:pt idx="98">
                  <c:v>-40.782248652369255</c:v>
                </c:pt>
                <c:pt idx="99">
                  <c:v>-41.32960097642453</c:v>
                </c:pt>
                <c:pt idx="100">
                  <c:v>-41.875442288158979</c:v>
                </c:pt>
                <c:pt idx="101">
                  <c:v>-42.419606319021383</c:v>
                </c:pt>
                <c:pt idx="102">
                  <c:v>-42.961927311376492</c:v>
                </c:pt>
                <c:pt idx="103">
                  <c:v>-43.502240068996471</c:v>
                </c:pt>
                <c:pt idx="104">
                  <c:v>-44.040380007381209</c:v>
                </c:pt>
                <c:pt idx="105">
                  <c:v>-44.576183203892391</c:v>
                </c:pt>
                <c:pt idx="106">
                  <c:v>-45.109486447685924</c:v>
                </c:pt>
                <c:pt idx="107">
                  <c:v>-45.640127289427525</c:v>
                </c:pt>
                <c:pt idx="108">
                  <c:v>-46.167944090776359</c:v>
                </c:pt>
                <c:pt idx="109">
                  <c:v>-46.692776073621665</c:v>
                </c:pt>
                <c:pt idx="110">
                  <c:v>-47.21446336905732</c:v>
                </c:pt>
                <c:pt idx="111">
                  <c:v>-47.732847066079415</c:v>
                </c:pt>
                <c:pt idx="112">
                  <c:v>-48.247769259992147</c:v>
                </c:pt>
                <c:pt idx="113">
                  <c:v>-48.759073100507081</c:v>
                </c:pt>
                <c:pt idx="114">
                  <c:v>-49.266602839521305</c:v>
                </c:pt>
                <c:pt idx="115">
                  <c:v>-49.770203878559748</c:v>
                </c:pt>
                <c:pt idx="116">
                  <c:v>-50.269722815867432</c:v>
                </c:pt>
                <c:pt idx="117">
                  <c:v>-50.765007493137091</c:v>
                </c:pt>
                <c:pt idx="118">
                  <c:v>-51.255907041858116</c:v>
                </c:pt>
                <c:pt idx="119">
                  <c:v>-51.742271929272519</c:v>
                </c:pt>
                <c:pt idx="120">
                  <c:v>-52.22395400392405</c:v>
                </c:pt>
                <c:pt idx="121">
                  <c:v>-52.70080654078663</c:v>
                </c:pt>
                <c:pt idx="122">
                  <c:v>-53.172684285958141</c:v>
                </c:pt>
                <c:pt idx="123">
                  <c:v>-53.639443500906239</c:v>
                </c:pt>
                <c:pt idx="124">
                  <c:v>-54.100942006252424</c:v>
                </c:pt>
                <c:pt idx="125">
                  <c:v>-54.557039225081361</c:v>
                </c:pt>
                <c:pt idx="126">
                  <c:v>-55.00759622576188</c:v>
                </c:pt>
                <c:pt idx="127">
                  <c:v>-55.452475764266921</c:v>
                </c:pt>
                <c:pt idx="128">
                  <c:v>-55.891542325979401</c:v>
                </c:pt>
                <c:pt idx="129">
                  <c:v>-56.324662166971294</c:v>
                </c:pt>
                <c:pt idx="130">
                  <c:v>-56.751703354743327</c:v>
                </c:pt>
                <c:pt idx="131">
                  <c:v>-57.172535808412846</c:v>
                </c:pt>
                <c:pt idx="132">
                  <c:v>-57.587031338337759</c:v>
                </c:pt>
                <c:pt idx="133">
                  <c:v>-57.995063685164354</c:v>
                </c:pt>
                <c:pt idx="134">
                  <c:v>-58.396508558287096</c:v>
                </c:pt>
                <c:pt idx="135">
                  <c:v>-58.791243673708749</c:v>
                </c:pt>
                <c:pt idx="136">
                  <c:v>-59.179148791289265</c:v>
                </c:pt>
                <c:pt idx="137">
                  <c:v>-59.560105751372092</c:v>
                </c:pt>
                <c:pt idx="138">
                  <c:v>-59.933998510776796</c:v>
                </c:pt>
                <c:pt idx="139">
                  <c:v>-60.300713178146879</c:v>
                </c:pt>
                <c:pt idx="140">
                  <c:v>-60.66013804864221</c:v>
                </c:pt>
                <c:pt idx="141">
                  <c:v>-61.012163637965408</c:v>
                </c:pt>
                <c:pt idx="142">
                  <c:v>-61.356682715711827</c:v>
                </c:pt>
                <c:pt idx="143">
                  <c:v>-61.693590338032948</c:v>
                </c:pt>
                <c:pt idx="144">
                  <c:v>-62.02278387960331</c:v>
                </c:pt>
                <c:pt idx="145">
                  <c:v>-62.34416306488118</c:v>
                </c:pt>
                <c:pt idx="146">
                  <c:v>-62.657629998653469</c:v>
                </c:pt>
                <c:pt idx="147">
                  <c:v>-62.963089195855517</c:v>
                </c:pt>
                <c:pt idx="148">
                  <c:v>-63.260447610656797</c:v>
                </c:pt>
                <c:pt idx="149">
                  <c:v>-63.549614664803585</c:v>
                </c:pt>
                <c:pt idx="150">
                  <c:v>-63.830502275209994</c:v>
                </c:pt>
                <c:pt idx="151">
                  <c:v>-64.103024880788837</c:v>
                </c:pt>
                <c:pt idx="152">
                  <c:v>-64.367099468514482</c:v>
                </c:pt>
                <c:pt idx="153">
                  <c:v>-64.622645598709369</c:v>
                </c:pt>
                <c:pt idx="154">
                  <c:v>-64.869585429546703</c:v>
                </c:pt>
                <c:pt idx="155">
                  <c:v>-65.107843740761865</c:v>
                </c:pt>
                <c:pt idx="156">
                  <c:v>-65.337347956565168</c:v>
                </c:pt>
                <c:pt idx="157">
                  <c:v>-65.558028167749242</c:v>
                </c:pt>
                <c:pt idx="158">
                  <c:v>-65.769817152983975</c:v>
                </c:pt>
                <c:pt idx="159">
                  <c:v>-65.972650399292831</c:v>
                </c:pt>
                <c:pt idx="160">
                  <c:v>-66.16646612170409</c:v>
                </c:pt>
                <c:pt idx="161">
                  <c:v>-66.351205282071163</c:v>
                </c:pt>
                <c:pt idx="162">
                  <c:v>-66.526811607056189</c:v>
                </c:pt>
                <c:pt idx="163">
                  <c:v>-66.693231605271464</c:v>
                </c:pt>
                <c:pt idx="164">
                  <c:v>-66.850414583573354</c:v>
                </c:pt>
                <c:pt idx="165">
                  <c:v>-66.998312662504034</c:v>
                </c:pt>
                <c:pt idx="166">
                  <c:v>-67.136880790875921</c:v>
                </c:pt>
                <c:pt idx="167">
                  <c:v>-67.26607675949478</c:v>
                </c:pt>
                <c:pt idx="168">
                  <c:v>-67.385861214017012</c:v>
                </c:pt>
                <c:pt idx="169">
                  <c:v>-67.496197666937405</c:v>
                </c:pt>
                <c:pt idx="170">
                  <c:v>-67.597052508703541</c:v>
                </c:pt>
                <c:pt idx="171">
                  <c:v>-67.68839501795361</c:v>
                </c:pt>
                <c:pt idx="172">
                  <c:v>-67.770197370874442</c:v>
                </c:pt>
                <c:pt idx="173">
                  <c:v>-67.842434649676903</c:v>
                </c:pt>
                <c:pt idx="174">
                  <c:v>-67.905084850186086</c:v>
                </c:pt>
                <c:pt idx="175">
                  <c:v>-67.958128888544024</c:v>
                </c:pt>
                <c:pt idx="176">
                  <c:v>-68.00155060702275</c:v>
                </c:pt>
                <c:pt idx="177">
                  <c:v>-68.035336778946231</c:v>
                </c:pt>
                <c:pt idx="178">
                  <c:v>-68.059477112719165</c:v>
                </c:pt>
                <c:pt idx="179">
                  <c:v>-68.07396425496205</c:v>
                </c:pt>
                <c:pt idx="180">
                  <c:v>-68.078793792751</c:v>
                </c:pt>
                <c:pt idx="181">
                  <c:v>-68.07396425496205</c:v>
                </c:pt>
                <c:pt idx="182">
                  <c:v>-68.059477112719165</c:v>
                </c:pt>
                <c:pt idx="183">
                  <c:v>-68.035336778946231</c:v>
                </c:pt>
                <c:pt idx="184">
                  <c:v>-68.001550607022764</c:v>
                </c:pt>
                <c:pt idx="185">
                  <c:v>-67.958128888544024</c:v>
                </c:pt>
                <c:pt idx="186">
                  <c:v>-67.905084850186086</c:v>
                </c:pt>
                <c:pt idx="187">
                  <c:v>-67.842434649676903</c:v>
                </c:pt>
                <c:pt idx="188">
                  <c:v>-67.770197370874442</c:v>
                </c:pt>
                <c:pt idx="189">
                  <c:v>-67.68839501795361</c:v>
                </c:pt>
                <c:pt idx="190">
                  <c:v>-67.597052508703541</c:v>
                </c:pt>
                <c:pt idx="191">
                  <c:v>-67.496197666937405</c:v>
                </c:pt>
                <c:pt idx="192">
                  <c:v>-67.385861214017012</c:v>
                </c:pt>
                <c:pt idx="193">
                  <c:v>-67.26607675949478</c:v>
                </c:pt>
                <c:pt idx="194">
                  <c:v>-67.136880790875921</c:v>
                </c:pt>
                <c:pt idx="195">
                  <c:v>-66.998312662504048</c:v>
                </c:pt>
                <c:pt idx="196">
                  <c:v>-66.850414583573368</c:v>
                </c:pt>
                <c:pt idx="197">
                  <c:v>-66.693231605271464</c:v>
                </c:pt>
                <c:pt idx="198">
                  <c:v>-66.526811607056189</c:v>
                </c:pt>
                <c:pt idx="199">
                  <c:v>-66.351205282071163</c:v>
                </c:pt>
                <c:pt idx="200">
                  <c:v>-66.16646612170409</c:v>
                </c:pt>
                <c:pt idx="201">
                  <c:v>-65.972650399292831</c:v>
                </c:pt>
                <c:pt idx="202">
                  <c:v>-65.76981715298399</c:v>
                </c:pt>
                <c:pt idx="203">
                  <c:v>-65.558028167749242</c:v>
                </c:pt>
                <c:pt idx="204">
                  <c:v>-65.337347956565168</c:v>
                </c:pt>
                <c:pt idx="205">
                  <c:v>-65.107843740761865</c:v>
                </c:pt>
                <c:pt idx="206">
                  <c:v>-64.869585429546717</c:v>
                </c:pt>
                <c:pt idx="207">
                  <c:v>-64.622645598709383</c:v>
                </c:pt>
                <c:pt idx="208">
                  <c:v>-64.367099468514482</c:v>
                </c:pt>
                <c:pt idx="209">
                  <c:v>-64.103024880788837</c:v>
                </c:pt>
                <c:pt idx="210">
                  <c:v>-63.830502275209987</c:v>
                </c:pt>
                <c:pt idx="211">
                  <c:v>-63.549614664803592</c:v>
                </c:pt>
                <c:pt idx="212">
                  <c:v>-63.260447610656797</c:v>
                </c:pt>
                <c:pt idx="213">
                  <c:v>-62.963089195855517</c:v>
                </c:pt>
                <c:pt idx="214">
                  <c:v>-62.657629998653476</c:v>
                </c:pt>
                <c:pt idx="215">
                  <c:v>-62.344163064881194</c:v>
                </c:pt>
                <c:pt idx="216">
                  <c:v>-62.022783879603317</c:v>
                </c:pt>
                <c:pt idx="217">
                  <c:v>-61.693590338032955</c:v>
                </c:pt>
                <c:pt idx="218">
                  <c:v>-61.356682715711841</c:v>
                </c:pt>
                <c:pt idx="219">
                  <c:v>-61.012163637965415</c:v>
                </c:pt>
                <c:pt idx="220">
                  <c:v>-60.66013804864221</c:v>
                </c:pt>
                <c:pt idx="221">
                  <c:v>-60.300713178146879</c:v>
                </c:pt>
                <c:pt idx="222">
                  <c:v>-59.933998510776803</c:v>
                </c:pt>
                <c:pt idx="223">
                  <c:v>-59.560105751372099</c:v>
                </c:pt>
                <c:pt idx="224">
                  <c:v>-59.179148791289265</c:v>
                </c:pt>
                <c:pt idx="225">
                  <c:v>-58.791243673708763</c:v>
                </c:pt>
                <c:pt idx="226">
                  <c:v>-58.39650855828711</c:v>
                </c:pt>
                <c:pt idx="227">
                  <c:v>-57.995063685164375</c:v>
                </c:pt>
                <c:pt idx="228">
                  <c:v>-57.587031338337766</c:v>
                </c:pt>
                <c:pt idx="229">
                  <c:v>-57.172535808412846</c:v>
                </c:pt>
                <c:pt idx="230">
                  <c:v>-56.751703354743327</c:v>
                </c:pt>
                <c:pt idx="231">
                  <c:v>-56.324662166971294</c:v>
                </c:pt>
                <c:pt idx="232">
                  <c:v>-55.891542325979394</c:v>
                </c:pt>
                <c:pt idx="233">
                  <c:v>-55.452475764266921</c:v>
                </c:pt>
                <c:pt idx="234">
                  <c:v>-55.007596225761887</c:v>
                </c:pt>
                <c:pt idx="235">
                  <c:v>-54.557039225081382</c:v>
                </c:pt>
                <c:pt idx="236">
                  <c:v>-54.100942006252446</c:v>
                </c:pt>
                <c:pt idx="237">
                  <c:v>-53.639443500906232</c:v>
                </c:pt>
                <c:pt idx="238">
                  <c:v>-53.172684285958141</c:v>
                </c:pt>
                <c:pt idx="239">
                  <c:v>-52.700806540786637</c:v>
                </c:pt>
                <c:pt idx="240">
                  <c:v>-52.223954003924064</c:v>
                </c:pt>
                <c:pt idx="241">
                  <c:v>-51.742271929272512</c:v>
                </c:pt>
                <c:pt idx="242">
                  <c:v>-51.255907041858123</c:v>
                </c:pt>
                <c:pt idx="243">
                  <c:v>-50.765007493137105</c:v>
                </c:pt>
                <c:pt idx="244">
                  <c:v>-50.269722815867439</c:v>
                </c:pt>
                <c:pt idx="245">
                  <c:v>-49.770203878559769</c:v>
                </c:pt>
                <c:pt idx="246">
                  <c:v>-49.266602839521305</c:v>
                </c:pt>
                <c:pt idx="247">
                  <c:v>-48.759073100507095</c:v>
                </c:pt>
                <c:pt idx="248">
                  <c:v>-48.247769259992154</c:v>
                </c:pt>
                <c:pt idx="249">
                  <c:v>-47.73284706607943</c:v>
                </c:pt>
                <c:pt idx="250">
                  <c:v>-47.214463369057341</c:v>
                </c:pt>
                <c:pt idx="251">
                  <c:v>-46.692776073621673</c:v>
                </c:pt>
                <c:pt idx="252">
                  <c:v>-46.167944090776373</c:v>
                </c:pt>
                <c:pt idx="253">
                  <c:v>-45.640127289427539</c:v>
                </c:pt>
                <c:pt idx="254">
                  <c:v>-45.109486447685917</c:v>
                </c:pt>
                <c:pt idx="255">
                  <c:v>-44.576183203892384</c:v>
                </c:pt>
                <c:pt idx="256">
                  <c:v>-44.040380007381209</c:v>
                </c:pt>
                <c:pt idx="257">
                  <c:v>-43.502240068996478</c:v>
                </c:pt>
                <c:pt idx="258">
                  <c:v>-42.961927311376513</c:v>
                </c:pt>
                <c:pt idx="259">
                  <c:v>-42.419606319021405</c:v>
                </c:pt>
                <c:pt idx="260">
                  <c:v>-41.875442288158979</c:v>
                </c:pt>
                <c:pt idx="261">
                  <c:v>-41.32960097642453</c:v>
                </c:pt>
                <c:pt idx="262">
                  <c:v>-40.78224865236924</c:v>
                </c:pt>
                <c:pt idx="263">
                  <c:v>-40.233552044813393</c:v>
                </c:pt>
                <c:pt idx="264">
                  <c:v>-39.683678292058957</c:v>
                </c:pt>
                <c:pt idx="265">
                  <c:v>-39.132794890977785</c:v>
                </c:pt>
                <c:pt idx="266">
                  <c:v>-38.581069645990354</c:v>
                </c:pt>
                <c:pt idx="267">
                  <c:v>-38.028670617950986</c:v>
                </c:pt>
                <c:pt idx="268">
                  <c:v>-37.475766072954819</c:v>
                </c:pt>
                <c:pt idx="269">
                  <c:v>-36.922524431082351</c:v>
                </c:pt>
                <c:pt idx="270">
                  <c:v>-36.369114215097113</c:v>
                </c:pt>
                <c:pt idx="271">
                  <c:v>-35.815703999111875</c:v>
                </c:pt>
                <c:pt idx="272">
                  <c:v>-35.2624623572394</c:v>
                </c:pt>
                <c:pt idx="273">
                  <c:v>-34.70955781224324</c:v>
                </c:pt>
                <c:pt idx="274">
                  <c:v>-34.157158784203865</c:v>
                </c:pt>
                <c:pt idx="275">
                  <c:v>-33.605433539216442</c:v>
                </c:pt>
                <c:pt idx="276">
                  <c:v>-33.054550138135262</c:v>
                </c:pt>
                <c:pt idx="277">
                  <c:v>-32.504676385380805</c:v>
                </c:pt>
                <c:pt idx="278">
                  <c:v>-31.955979777824954</c:v>
                </c:pt>
                <c:pt idx="279">
                  <c:v>-31.408627453769689</c:v>
                </c:pt>
                <c:pt idx="280">
                  <c:v>-30.86278614203524</c:v>
                </c:pt>
                <c:pt idx="281">
                  <c:v>-30.318622111172843</c:v>
                </c:pt>
                <c:pt idx="282">
                  <c:v>-29.776301118817734</c:v>
                </c:pt>
                <c:pt idx="283">
                  <c:v>-29.235988361197741</c:v>
                </c:pt>
                <c:pt idx="284">
                  <c:v>-28.697848422813014</c:v>
                </c:pt>
                <c:pt idx="285">
                  <c:v>-28.16204522630181</c:v>
                </c:pt>
                <c:pt idx="286">
                  <c:v>-27.628741982508281</c:v>
                </c:pt>
                <c:pt idx="287">
                  <c:v>-27.098101140766687</c:v>
                </c:pt>
                <c:pt idx="288">
                  <c:v>-26.570284339417853</c:v>
                </c:pt>
                <c:pt idx="289">
                  <c:v>-26.045452356572547</c:v>
                </c:pt>
                <c:pt idx="290">
                  <c:v>-25.523765061136906</c:v>
                </c:pt>
                <c:pt idx="291">
                  <c:v>-25.005381364114818</c:v>
                </c:pt>
                <c:pt idx="292">
                  <c:v>-24.490459170202065</c:v>
                </c:pt>
                <c:pt idx="293">
                  <c:v>-23.979155329687131</c:v>
                </c:pt>
                <c:pt idx="294">
                  <c:v>-23.471625590672893</c:v>
                </c:pt>
                <c:pt idx="295">
                  <c:v>-22.968024551634457</c:v>
                </c:pt>
                <c:pt idx="296">
                  <c:v>-22.46850561432678</c:v>
                </c:pt>
                <c:pt idx="297">
                  <c:v>-21.973220937057121</c:v>
                </c:pt>
                <c:pt idx="298">
                  <c:v>-21.482321388336096</c:v>
                </c:pt>
                <c:pt idx="299">
                  <c:v>-20.995956500921707</c:v>
                </c:pt>
                <c:pt idx="300">
                  <c:v>-20.514274426270156</c:v>
                </c:pt>
                <c:pt idx="301">
                  <c:v>-20.037421889407586</c:v>
                </c:pt>
                <c:pt idx="302">
                  <c:v>-19.565544144236078</c:v>
                </c:pt>
                <c:pt idx="303">
                  <c:v>-19.098784929287991</c:v>
                </c:pt>
                <c:pt idx="304">
                  <c:v>-18.637286423941799</c:v>
                </c:pt>
                <c:pt idx="305">
                  <c:v>-18.181189205112844</c:v>
                </c:pt>
                <c:pt idx="306">
                  <c:v>-17.730632204432336</c:v>
                </c:pt>
                <c:pt idx="307">
                  <c:v>-17.285752665927305</c:v>
                </c:pt>
                <c:pt idx="308">
                  <c:v>-16.846686104214804</c:v>
                </c:pt>
                <c:pt idx="309">
                  <c:v>-16.413566263222911</c:v>
                </c:pt>
                <c:pt idx="310">
                  <c:v>-15.986525075450889</c:v>
                </c:pt>
                <c:pt idx="311">
                  <c:v>-15.56569262178138</c:v>
                </c:pt>
                <c:pt idx="312">
                  <c:v>-15.151197091856467</c:v>
                </c:pt>
                <c:pt idx="313">
                  <c:v>-14.743164745029866</c:v>
                </c:pt>
                <c:pt idx="314">
                  <c:v>-14.341719871907127</c:v>
                </c:pt>
                <c:pt idx="315">
                  <c:v>-13.946984756485463</c:v>
                </c:pt>
                <c:pt idx="316">
                  <c:v>-13.559079638904958</c:v>
                </c:pt>
                <c:pt idx="317">
                  <c:v>-13.17812267882211</c:v>
                </c:pt>
                <c:pt idx="318">
                  <c:v>-12.804229919417409</c:v>
                </c:pt>
                <c:pt idx="319">
                  <c:v>-12.437515252047334</c:v>
                </c:pt>
                <c:pt idx="320">
                  <c:v>-12.078090381552006</c:v>
                </c:pt>
                <c:pt idx="321">
                  <c:v>-11.726064792228808</c:v>
                </c:pt>
                <c:pt idx="322">
                  <c:v>-11.381545714482392</c:v>
                </c:pt>
                <c:pt idx="323">
                  <c:v>-11.044638092161264</c:v>
                </c:pt>
                <c:pt idx="324">
                  <c:v>-10.715444550590902</c:v>
                </c:pt>
                <c:pt idx="325">
                  <c:v>-10.394065365313033</c:v>
                </c:pt>
                <c:pt idx="326">
                  <c:v>-10.08059843154075</c:v>
                </c:pt>
                <c:pt idx="327">
                  <c:v>-9.7751392343386989</c:v>
                </c:pt>
                <c:pt idx="328">
                  <c:v>-9.4777808195374362</c:v>
                </c:pt>
                <c:pt idx="329">
                  <c:v>-9.1886137653906275</c:v>
                </c:pt>
                <c:pt idx="330">
                  <c:v>-8.9077261549842319</c:v>
                </c:pt>
                <c:pt idx="331">
                  <c:v>-8.6352035494053752</c:v>
                </c:pt>
                <c:pt idx="332">
                  <c:v>-8.3711289616797266</c:v>
                </c:pt>
                <c:pt idx="333">
                  <c:v>-8.1155828314848399</c:v>
                </c:pt>
                <c:pt idx="334">
                  <c:v>-7.8686430006474986</c:v>
                </c:pt>
                <c:pt idx="335">
                  <c:v>-7.6303846894323613</c:v>
                </c:pt>
                <c:pt idx="336">
                  <c:v>-7.4008804736290408</c:v>
                </c:pt>
                <c:pt idx="337">
                  <c:v>-7.1802002624449806</c:v>
                </c:pt>
                <c:pt idx="338">
                  <c:v>-6.9684112772102331</c:v>
                </c:pt>
                <c:pt idx="339">
                  <c:v>-6.7655780309013842</c:v>
                </c:pt>
                <c:pt idx="340">
                  <c:v>-6.571762308490122</c:v>
                </c:pt>
                <c:pt idx="341">
                  <c:v>-6.3870231481230597</c:v>
                </c:pt>
                <c:pt idx="342">
                  <c:v>-6.2114168231380198</c:v>
                </c:pt>
                <c:pt idx="343">
                  <c:v>-6.0449968249227446</c:v>
                </c:pt>
                <c:pt idx="344">
                  <c:v>-5.8878138466208547</c:v>
                </c:pt>
                <c:pt idx="345">
                  <c:v>-5.7399157676901744</c:v>
                </c:pt>
                <c:pt idx="346">
                  <c:v>-5.6013476393182877</c:v>
                </c:pt>
                <c:pt idx="347">
                  <c:v>-5.4721516706994322</c:v>
                </c:pt>
                <c:pt idx="348">
                  <c:v>-5.3523672161771962</c:v>
                </c:pt>
                <c:pt idx="349">
                  <c:v>-5.2420307632568033</c:v>
                </c:pt>
                <c:pt idx="350">
                  <c:v>-5.141175921490678</c:v>
                </c:pt>
                <c:pt idx="351">
                  <c:v>-5.0498334122406057</c:v>
                </c:pt>
                <c:pt idx="352">
                  <c:v>-4.9680310593197738</c:v>
                </c:pt>
                <c:pt idx="353">
                  <c:v>-4.8957937805173124</c:v>
                </c:pt>
                <c:pt idx="354">
                  <c:v>-4.8331435800081266</c:v>
                </c:pt>
                <c:pt idx="355">
                  <c:v>-4.7800995416501948</c:v>
                </c:pt>
                <c:pt idx="356">
                  <c:v>-4.7366778231714513</c:v>
                </c:pt>
                <c:pt idx="357">
                  <c:v>-4.7028916512479881</c:v>
                </c:pt>
                <c:pt idx="358">
                  <c:v>-4.6787513174750508</c:v>
                </c:pt>
                <c:pt idx="359">
                  <c:v>-4.6642641752321694</c:v>
                </c:pt>
                <c:pt idx="360">
                  <c:v>-4.6594346374432121</c:v>
                </c:pt>
              </c:numCache>
            </c:numRef>
          </c:xVal>
          <c:yVal>
            <c:numRef>
              <c:f>Sheet1!$AJ$19:$AJ$379</c:f>
              <c:numCache>
                <c:formatCode>General</c:formatCode>
                <c:ptCount val="361"/>
                <c:pt idx="0">
                  <c:v>-105.62357711491939</c:v>
                </c:pt>
                <c:pt idx="1">
                  <c:v>-105.07016689893415</c:v>
                </c:pt>
                <c:pt idx="2">
                  <c:v>-104.51692525706169</c:v>
                </c:pt>
                <c:pt idx="3">
                  <c:v>-103.96402071206552</c:v>
                </c:pt>
                <c:pt idx="4">
                  <c:v>-103.41162168402614</c:v>
                </c:pt>
                <c:pt idx="5">
                  <c:v>-102.85989643903871</c:v>
                </c:pt>
                <c:pt idx="6">
                  <c:v>-102.30901303795753</c:v>
                </c:pt>
                <c:pt idx="7">
                  <c:v>-101.75913928520309</c:v>
                </c:pt>
                <c:pt idx="8">
                  <c:v>-101.21044267764724</c:v>
                </c:pt>
                <c:pt idx="9">
                  <c:v>-100.66309035359197</c:v>
                </c:pt>
                <c:pt idx="10">
                  <c:v>-100.11724904185751</c:v>
                </c:pt>
                <c:pt idx="11">
                  <c:v>-99.573085010995101</c:v>
                </c:pt>
                <c:pt idx="12">
                  <c:v>-99.030764018639985</c:v>
                </c:pt>
                <c:pt idx="13">
                  <c:v>-98.490451261020013</c:v>
                </c:pt>
                <c:pt idx="14">
                  <c:v>-97.952311322635282</c:v>
                </c:pt>
                <c:pt idx="15">
                  <c:v>-97.4165081261241</c:v>
                </c:pt>
                <c:pt idx="16">
                  <c:v>-96.883204882330574</c:v>
                </c:pt>
                <c:pt idx="17">
                  <c:v>-96.352564040588959</c:v>
                </c:pt>
                <c:pt idx="18">
                  <c:v>-95.824747239240125</c:v>
                </c:pt>
                <c:pt idx="19">
                  <c:v>-95.299915256394812</c:v>
                </c:pt>
                <c:pt idx="20">
                  <c:v>-94.778227960959171</c:v>
                </c:pt>
                <c:pt idx="21">
                  <c:v>-94.259844263937083</c:v>
                </c:pt>
                <c:pt idx="22">
                  <c:v>-93.744922070024344</c:v>
                </c:pt>
                <c:pt idx="23">
                  <c:v>-93.233618229509403</c:v>
                </c:pt>
                <c:pt idx="24">
                  <c:v>-92.726088490495187</c:v>
                </c:pt>
                <c:pt idx="25">
                  <c:v>-92.222487451456743</c:v>
                </c:pt>
                <c:pt idx="26">
                  <c:v>-91.722968514149059</c:v>
                </c:pt>
                <c:pt idx="27">
                  <c:v>-91.227683836879393</c:v>
                </c:pt>
                <c:pt idx="28">
                  <c:v>-90.736784288158361</c:v>
                </c:pt>
                <c:pt idx="29">
                  <c:v>-90.250419400743965</c:v>
                </c:pt>
                <c:pt idx="30">
                  <c:v>-89.768737326092435</c:v>
                </c:pt>
                <c:pt idx="31">
                  <c:v>-89.291884789229869</c:v>
                </c:pt>
                <c:pt idx="32">
                  <c:v>-88.820007044058343</c:v>
                </c:pt>
                <c:pt idx="33">
                  <c:v>-88.353247829110259</c:v>
                </c:pt>
                <c:pt idx="34">
                  <c:v>-87.89174932376406</c:v>
                </c:pt>
                <c:pt idx="35">
                  <c:v>-87.435652104935116</c:v>
                </c:pt>
                <c:pt idx="36">
                  <c:v>-86.985095104254611</c:v>
                </c:pt>
                <c:pt idx="37">
                  <c:v>-86.540215565749577</c:v>
                </c:pt>
                <c:pt idx="38">
                  <c:v>-86.101149004037097</c:v>
                </c:pt>
                <c:pt idx="39">
                  <c:v>-85.66802916304519</c:v>
                </c:pt>
                <c:pt idx="40">
                  <c:v>-85.240987975273171</c:v>
                </c:pt>
                <c:pt idx="41">
                  <c:v>-84.820155521603652</c:v>
                </c:pt>
                <c:pt idx="42">
                  <c:v>-84.405659991678732</c:v>
                </c:pt>
                <c:pt idx="43">
                  <c:v>-83.99762764485213</c:v>
                </c:pt>
                <c:pt idx="44">
                  <c:v>-83.596182771729389</c:v>
                </c:pt>
                <c:pt idx="45">
                  <c:v>-83.201447656307735</c:v>
                </c:pt>
                <c:pt idx="46">
                  <c:v>-82.813542538727233</c:v>
                </c:pt>
                <c:pt idx="47">
                  <c:v>-82.432585578644392</c:v>
                </c:pt>
                <c:pt idx="48">
                  <c:v>-82.058692819239695</c:v>
                </c:pt>
                <c:pt idx="49">
                  <c:v>-81.691978151869606</c:v>
                </c:pt>
                <c:pt idx="50">
                  <c:v>-81.332553281374274</c:v>
                </c:pt>
                <c:pt idx="51">
                  <c:v>-80.980527692051083</c:v>
                </c:pt>
                <c:pt idx="52">
                  <c:v>-80.636008614304657</c:v>
                </c:pt>
                <c:pt idx="53">
                  <c:v>-80.299100991983551</c:v>
                </c:pt>
                <c:pt idx="54">
                  <c:v>-79.969907450413174</c:v>
                </c:pt>
                <c:pt idx="55">
                  <c:v>-79.648528265135297</c:v>
                </c:pt>
                <c:pt idx="56">
                  <c:v>-79.335061331363022</c:v>
                </c:pt>
                <c:pt idx="57">
                  <c:v>-79.029602134160982</c:v>
                </c:pt>
                <c:pt idx="58">
                  <c:v>-78.732243719359701</c:v>
                </c:pt>
                <c:pt idx="59">
                  <c:v>-78.443076665212899</c:v>
                </c:pt>
                <c:pt idx="60">
                  <c:v>-78.162189054806504</c:v>
                </c:pt>
                <c:pt idx="61">
                  <c:v>-77.889666449227661</c:v>
                </c:pt>
                <c:pt idx="62">
                  <c:v>-77.625591861502002</c:v>
                </c:pt>
                <c:pt idx="63">
                  <c:v>-77.370045731307115</c:v>
                </c:pt>
                <c:pt idx="64">
                  <c:v>-77.123105900469781</c:v>
                </c:pt>
                <c:pt idx="65">
                  <c:v>-76.884847589254633</c:v>
                </c:pt>
                <c:pt idx="66">
                  <c:v>-76.655343373451331</c:v>
                </c:pt>
                <c:pt idx="67">
                  <c:v>-76.434663162267242</c:v>
                </c:pt>
                <c:pt idx="68">
                  <c:v>-76.222874177032509</c:v>
                </c:pt>
                <c:pt idx="69">
                  <c:v>-76.020040930723653</c:v>
                </c:pt>
                <c:pt idx="70">
                  <c:v>-75.826225208312408</c:v>
                </c:pt>
                <c:pt idx="71">
                  <c:v>-75.641486047945335</c:v>
                </c:pt>
                <c:pt idx="72">
                  <c:v>-75.465879722960295</c:v>
                </c:pt>
                <c:pt idx="73">
                  <c:v>-75.299459724745034</c:v>
                </c:pt>
                <c:pt idx="74">
                  <c:v>-75.14227674644313</c:v>
                </c:pt>
                <c:pt idx="75">
                  <c:v>-74.99437866751245</c:v>
                </c:pt>
                <c:pt idx="76">
                  <c:v>-74.855810539140563</c:v>
                </c:pt>
                <c:pt idx="77">
                  <c:v>-74.726614570521704</c:v>
                </c:pt>
                <c:pt idx="78">
                  <c:v>-74.606830115999472</c:v>
                </c:pt>
                <c:pt idx="79">
                  <c:v>-74.496493663079079</c:v>
                </c:pt>
                <c:pt idx="80">
                  <c:v>-74.395638821312957</c:v>
                </c:pt>
                <c:pt idx="81">
                  <c:v>-74.304296312062888</c:v>
                </c:pt>
                <c:pt idx="82">
                  <c:v>-74.222493959142056</c:v>
                </c:pt>
                <c:pt idx="83">
                  <c:v>-74.150256680339595</c:v>
                </c:pt>
                <c:pt idx="84">
                  <c:v>-74.087606479830413</c:v>
                </c:pt>
                <c:pt idx="85">
                  <c:v>-74.034562441472474</c:v>
                </c:pt>
                <c:pt idx="86">
                  <c:v>-73.991140722993734</c:v>
                </c:pt>
                <c:pt idx="87">
                  <c:v>-73.957354551070267</c:v>
                </c:pt>
                <c:pt idx="88">
                  <c:v>-73.933214217297333</c:v>
                </c:pt>
                <c:pt idx="89">
                  <c:v>-73.918727075054449</c:v>
                </c:pt>
                <c:pt idx="90">
                  <c:v>-73.913897537265484</c:v>
                </c:pt>
                <c:pt idx="91">
                  <c:v>-73.918727075054449</c:v>
                </c:pt>
                <c:pt idx="92">
                  <c:v>-73.933214217297333</c:v>
                </c:pt>
                <c:pt idx="93">
                  <c:v>-73.957354551070267</c:v>
                </c:pt>
                <c:pt idx="94">
                  <c:v>-73.991140722993734</c:v>
                </c:pt>
                <c:pt idx="95">
                  <c:v>-74.034562441472474</c:v>
                </c:pt>
                <c:pt idx="96">
                  <c:v>-74.087606479830399</c:v>
                </c:pt>
                <c:pt idx="97">
                  <c:v>-74.150256680339595</c:v>
                </c:pt>
                <c:pt idx="98">
                  <c:v>-74.222493959142042</c:v>
                </c:pt>
                <c:pt idx="99">
                  <c:v>-74.304296312062888</c:v>
                </c:pt>
                <c:pt idx="100">
                  <c:v>-74.395638821312957</c:v>
                </c:pt>
                <c:pt idx="101">
                  <c:v>-74.496493663079079</c:v>
                </c:pt>
                <c:pt idx="102">
                  <c:v>-74.606830115999472</c:v>
                </c:pt>
                <c:pt idx="103">
                  <c:v>-74.726614570521704</c:v>
                </c:pt>
                <c:pt idx="104">
                  <c:v>-74.855810539140563</c:v>
                </c:pt>
                <c:pt idx="105">
                  <c:v>-74.99437866751245</c:v>
                </c:pt>
                <c:pt idx="106">
                  <c:v>-75.14227674644313</c:v>
                </c:pt>
                <c:pt idx="107">
                  <c:v>-75.29945972474502</c:v>
                </c:pt>
                <c:pt idx="108">
                  <c:v>-75.465879722960295</c:v>
                </c:pt>
                <c:pt idx="109">
                  <c:v>-75.641486047945335</c:v>
                </c:pt>
                <c:pt idx="110">
                  <c:v>-75.826225208312394</c:v>
                </c:pt>
                <c:pt idx="111">
                  <c:v>-76.020040930723653</c:v>
                </c:pt>
                <c:pt idx="112">
                  <c:v>-76.222874177032509</c:v>
                </c:pt>
                <c:pt idx="113">
                  <c:v>-76.434663162267242</c:v>
                </c:pt>
                <c:pt idx="114">
                  <c:v>-76.655343373451316</c:v>
                </c:pt>
                <c:pt idx="115">
                  <c:v>-76.884847589254633</c:v>
                </c:pt>
                <c:pt idx="116">
                  <c:v>-77.123105900469781</c:v>
                </c:pt>
                <c:pt idx="117">
                  <c:v>-77.370045731307115</c:v>
                </c:pt>
                <c:pt idx="118">
                  <c:v>-77.625591861502002</c:v>
                </c:pt>
                <c:pt idx="119">
                  <c:v>-77.889666449227661</c:v>
                </c:pt>
                <c:pt idx="120">
                  <c:v>-78.162189054806504</c:v>
                </c:pt>
                <c:pt idx="121">
                  <c:v>-78.443076665212899</c:v>
                </c:pt>
                <c:pt idx="122">
                  <c:v>-78.732243719359701</c:v>
                </c:pt>
                <c:pt idx="123">
                  <c:v>-79.029602134160982</c:v>
                </c:pt>
                <c:pt idx="124">
                  <c:v>-79.335061331363022</c:v>
                </c:pt>
                <c:pt idx="125">
                  <c:v>-79.648528265135297</c:v>
                </c:pt>
                <c:pt idx="126">
                  <c:v>-79.969907450413174</c:v>
                </c:pt>
                <c:pt idx="127">
                  <c:v>-80.299100991983551</c:v>
                </c:pt>
                <c:pt idx="128">
                  <c:v>-80.636008614304657</c:v>
                </c:pt>
                <c:pt idx="129">
                  <c:v>-80.980527692051069</c:v>
                </c:pt>
                <c:pt idx="130">
                  <c:v>-81.332553281374274</c:v>
                </c:pt>
                <c:pt idx="131">
                  <c:v>-81.69197815186962</c:v>
                </c:pt>
                <c:pt idx="132">
                  <c:v>-82.058692819239695</c:v>
                </c:pt>
                <c:pt idx="133">
                  <c:v>-82.432585578644392</c:v>
                </c:pt>
                <c:pt idx="134">
                  <c:v>-82.813542538727219</c:v>
                </c:pt>
                <c:pt idx="135">
                  <c:v>-83.201447656307735</c:v>
                </c:pt>
                <c:pt idx="136">
                  <c:v>-83.596182771729389</c:v>
                </c:pt>
                <c:pt idx="137">
                  <c:v>-83.99762764485213</c:v>
                </c:pt>
                <c:pt idx="138">
                  <c:v>-84.405659991678732</c:v>
                </c:pt>
                <c:pt idx="139">
                  <c:v>-84.820155521603652</c:v>
                </c:pt>
                <c:pt idx="140">
                  <c:v>-85.240987975273157</c:v>
                </c:pt>
                <c:pt idx="141">
                  <c:v>-85.66802916304519</c:v>
                </c:pt>
                <c:pt idx="142">
                  <c:v>-86.101149004037083</c:v>
                </c:pt>
                <c:pt idx="143">
                  <c:v>-86.540215565749577</c:v>
                </c:pt>
                <c:pt idx="144">
                  <c:v>-86.985095104254611</c:v>
                </c:pt>
                <c:pt idx="145">
                  <c:v>-87.435652104935116</c:v>
                </c:pt>
                <c:pt idx="146">
                  <c:v>-87.89174932376406</c:v>
                </c:pt>
                <c:pt idx="147">
                  <c:v>-88.353247829110259</c:v>
                </c:pt>
                <c:pt idx="148">
                  <c:v>-88.820007044058343</c:v>
                </c:pt>
                <c:pt idx="149">
                  <c:v>-89.291884789229854</c:v>
                </c:pt>
                <c:pt idx="150">
                  <c:v>-89.768737326092435</c:v>
                </c:pt>
                <c:pt idx="151">
                  <c:v>-90.250419400743965</c:v>
                </c:pt>
                <c:pt idx="152">
                  <c:v>-90.736784288158361</c:v>
                </c:pt>
                <c:pt idx="153">
                  <c:v>-91.227683836879393</c:v>
                </c:pt>
                <c:pt idx="154">
                  <c:v>-91.722968514149059</c:v>
                </c:pt>
                <c:pt idx="155">
                  <c:v>-92.222487451456743</c:v>
                </c:pt>
                <c:pt idx="156">
                  <c:v>-92.726088490495172</c:v>
                </c:pt>
                <c:pt idx="157">
                  <c:v>-93.233618229509389</c:v>
                </c:pt>
                <c:pt idx="158">
                  <c:v>-93.74492207002433</c:v>
                </c:pt>
                <c:pt idx="159">
                  <c:v>-94.259844263937083</c:v>
                </c:pt>
                <c:pt idx="160">
                  <c:v>-94.778227960959171</c:v>
                </c:pt>
                <c:pt idx="161">
                  <c:v>-95.299915256394797</c:v>
                </c:pt>
                <c:pt idx="162">
                  <c:v>-95.824747239240125</c:v>
                </c:pt>
                <c:pt idx="163">
                  <c:v>-96.352564040588959</c:v>
                </c:pt>
                <c:pt idx="164">
                  <c:v>-96.883204882330546</c:v>
                </c:pt>
                <c:pt idx="165">
                  <c:v>-97.416508126124086</c:v>
                </c:pt>
                <c:pt idx="166">
                  <c:v>-97.952311322635282</c:v>
                </c:pt>
                <c:pt idx="167">
                  <c:v>-98.490451261020027</c:v>
                </c:pt>
                <c:pt idx="168">
                  <c:v>-99.030764018639985</c:v>
                </c:pt>
                <c:pt idx="169">
                  <c:v>-99.573085010995101</c:v>
                </c:pt>
                <c:pt idx="170">
                  <c:v>-100.11724904185751</c:v>
                </c:pt>
                <c:pt idx="171">
                  <c:v>-100.66309035359195</c:v>
                </c:pt>
                <c:pt idx="172">
                  <c:v>-101.21044267764722</c:v>
                </c:pt>
                <c:pt idx="173">
                  <c:v>-101.75913928520309</c:v>
                </c:pt>
                <c:pt idx="174">
                  <c:v>-102.30901303795753</c:v>
                </c:pt>
                <c:pt idx="175">
                  <c:v>-102.85989643903869</c:v>
                </c:pt>
                <c:pt idx="176">
                  <c:v>-103.41162168402614</c:v>
                </c:pt>
                <c:pt idx="177">
                  <c:v>-103.96402071206552</c:v>
                </c:pt>
                <c:pt idx="178">
                  <c:v>-104.5169252570617</c:v>
                </c:pt>
                <c:pt idx="179">
                  <c:v>-105.07016689893415</c:v>
                </c:pt>
                <c:pt idx="180">
                  <c:v>-105.62357711491939</c:v>
                </c:pt>
                <c:pt idx="181">
                  <c:v>-106.17698733090462</c:v>
                </c:pt>
                <c:pt idx="182">
                  <c:v>-106.73022897277708</c:v>
                </c:pt>
                <c:pt idx="183">
                  <c:v>-107.28313351777324</c:v>
                </c:pt>
                <c:pt idx="184">
                  <c:v>-107.83553254581261</c:v>
                </c:pt>
                <c:pt idx="185">
                  <c:v>-108.38725779080005</c:v>
                </c:pt>
                <c:pt idx="186">
                  <c:v>-108.93814119188123</c:v>
                </c:pt>
                <c:pt idx="187">
                  <c:v>-109.48801494463569</c:v>
                </c:pt>
                <c:pt idx="188">
                  <c:v>-110.03671155219153</c:v>
                </c:pt>
                <c:pt idx="189">
                  <c:v>-110.5840638762468</c:v>
                </c:pt>
                <c:pt idx="190">
                  <c:v>-111.12990518798127</c:v>
                </c:pt>
                <c:pt idx="191">
                  <c:v>-111.67406921884366</c:v>
                </c:pt>
                <c:pt idx="192">
                  <c:v>-112.21639021119877</c:v>
                </c:pt>
                <c:pt idx="193">
                  <c:v>-112.75670296881876</c:v>
                </c:pt>
                <c:pt idx="194">
                  <c:v>-113.29484290720347</c:v>
                </c:pt>
                <c:pt idx="195">
                  <c:v>-113.83064610371466</c:v>
                </c:pt>
                <c:pt idx="196">
                  <c:v>-114.3639493475082</c:v>
                </c:pt>
                <c:pt idx="197">
                  <c:v>-114.8945901892498</c:v>
                </c:pt>
                <c:pt idx="198">
                  <c:v>-115.42240699059866</c:v>
                </c:pt>
                <c:pt idx="199">
                  <c:v>-115.94723897344396</c:v>
                </c:pt>
                <c:pt idx="200">
                  <c:v>-116.4689262688796</c:v>
                </c:pt>
                <c:pt idx="201">
                  <c:v>-116.9873099659017</c:v>
                </c:pt>
                <c:pt idx="202">
                  <c:v>-117.50223215981443</c:v>
                </c:pt>
                <c:pt idx="203">
                  <c:v>-118.01353600032937</c:v>
                </c:pt>
                <c:pt idx="204">
                  <c:v>-118.52106573934358</c:v>
                </c:pt>
                <c:pt idx="205">
                  <c:v>-119.02466677838203</c:v>
                </c:pt>
                <c:pt idx="206">
                  <c:v>-119.5241857156897</c:v>
                </c:pt>
                <c:pt idx="207">
                  <c:v>-120.01947039295936</c:v>
                </c:pt>
                <c:pt idx="208">
                  <c:v>-120.51036994168041</c:v>
                </c:pt>
                <c:pt idx="209">
                  <c:v>-120.99673482909479</c:v>
                </c:pt>
                <c:pt idx="210">
                  <c:v>-121.47841690374634</c:v>
                </c:pt>
                <c:pt idx="211">
                  <c:v>-121.9552694406089</c:v>
                </c:pt>
                <c:pt idx="212">
                  <c:v>-122.42714718578041</c:v>
                </c:pt>
                <c:pt idx="213">
                  <c:v>-122.89390640072851</c:v>
                </c:pt>
                <c:pt idx="214">
                  <c:v>-123.35540490607471</c:v>
                </c:pt>
                <c:pt idx="215">
                  <c:v>-123.81150212490364</c:v>
                </c:pt>
                <c:pt idx="216">
                  <c:v>-124.26205912558416</c:v>
                </c:pt>
                <c:pt idx="217">
                  <c:v>-124.70693866408919</c:v>
                </c:pt>
                <c:pt idx="218">
                  <c:v>-125.14600522580167</c:v>
                </c:pt>
                <c:pt idx="219">
                  <c:v>-125.57912506679358</c:v>
                </c:pt>
                <c:pt idx="220">
                  <c:v>-126.0061662545656</c:v>
                </c:pt>
                <c:pt idx="221">
                  <c:v>-126.42699870823512</c:v>
                </c:pt>
                <c:pt idx="222">
                  <c:v>-126.84149423816004</c:v>
                </c:pt>
                <c:pt idx="223">
                  <c:v>-127.24952658498664</c:v>
                </c:pt>
                <c:pt idx="224">
                  <c:v>-127.65097145810938</c:v>
                </c:pt>
                <c:pt idx="225">
                  <c:v>-128.04570657353102</c:v>
                </c:pt>
                <c:pt idx="226">
                  <c:v>-128.43361169111154</c:v>
                </c:pt>
                <c:pt idx="227">
                  <c:v>-128.81456865119435</c:v>
                </c:pt>
                <c:pt idx="228">
                  <c:v>-129.18846141059907</c:v>
                </c:pt>
                <c:pt idx="229">
                  <c:v>-129.55517607796915</c:v>
                </c:pt>
                <c:pt idx="230">
                  <c:v>-129.91460094846448</c:v>
                </c:pt>
                <c:pt idx="231">
                  <c:v>-130.26662653778772</c:v>
                </c:pt>
                <c:pt idx="232">
                  <c:v>-130.61114561553413</c:v>
                </c:pt>
                <c:pt idx="233">
                  <c:v>-130.94805323785522</c:v>
                </c:pt>
                <c:pt idx="234">
                  <c:v>-131.27724677942558</c:v>
                </c:pt>
                <c:pt idx="235">
                  <c:v>-131.59862596470344</c:v>
                </c:pt>
                <c:pt idx="236">
                  <c:v>-131.91209289847575</c:v>
                </c:pt>
                <c:pt idx="237">
                  <c:v>-132.2175520956778</c:v>
                </c:pt>
                <c:pt idx="238">
                  <c:v>-132.51491051047907</c:v>
                </c:pt>
                <c:pt idx="239">
                  <c:v>-132.80407756462586</c:v>
                </c:pt>
                <c:pt idx="240">
                  <c:v>-133.08496517503227</c:v>
                </c:pt>
                <c:pt idx="241">
                  <c:v>-133.35748778061111</c:v>
                </c:pt>
                <c:pt idx="242">
                  <c:v>-133.62156236833675</c:v>
                </c:pt>
                <c:pt idx="243">
                  <c:v>-133.87710849853164</c:v>
                </c:pt>
                <c:pt idx="244">
                  <c:v>-134.12404832936897</c:v>
                </c:pt>
                <c:pt idx="245">
                  <c:v>-134.36230664058414</c:v>
                </c:pt>
                <c:pt idx="246">
                  <c:v>-134.59181085638744</c:v>
                </c:pt>
                <c:pt idx="247">
                  <c:v>-134.81249106757153</c:v>
                </c:pt>
                <c:pt idx="248">
                  <c:v>-135.02428005280626</c:v>
                </c:pt>
                <c:pt idx="249">
                  <c:v>-135.2271132991151</c:v>
                </c:pt>
                <c:pt idx="250">
                  <c:v>-135.42092902152638</c:v>
                </c:pt>
                <c:pt idx="251">
                  <c:v>-135.60566818189344</c:v>
                </c:pt>
                <c:pt idx="252">
                  <c:v>-135.78127450687847</c:v>
                </c:pt>
                <c:pt idx="253">
                  <c:v>-135.94769450509375</c:v>
                </c:pt>
                <c:pt idx="254">
                  <c:v>-136.10487748339565</c:v>
                </c:pt>
                <c:pt idx="255">
                  <c:v>-136.25277556232632</c:v>
                </c:pt>
                <c:pt idx="256">
                  <c:v>-136.39134369069819</c:v>
                </c:pt>
                <c:pt idx="257">
                  <c:v>-136.52053965931705</c:v>
                </c:pt>
                <c:pt idx="258">
                  <c:v>-136.64032411383928</c:v>
                </c:pt>
                <c:pt idx="259">
                  <c:v>-136.75066056675968</c:v>
                </c:pt>
                <c:pt idx="260">
                  <c:v>-136.85151540852581</c:v>
                </c:pt>
                <c:pt idx="261">
                  <c:v>-136.94285791777588</c:v>
                </c:pt>
                <c:pt idx="262">
                  <c:v>-137.02466027069673</c:v>
                </c:pt>
                <c:pt idx="263">
                  <c:v>-137.09689754949918</c:v>
                </c:pt>
                <c:pt idx="264">
                  <c:v>-137.15954775000836</c:v>
                </c:pt>
                <c:pt idx="265">
                  <c:v>-137.2125917883663</c:v>
                </c:pt>
                <c:pt idx="266">
                  <c:v>-137.25601350684502</c:v>
                </c:pt>
                <c:pt idx="267">
                  <c:v>-137.2897996787685</c:v>
                </c:pt>
                <c:pt idx="268">
                  <c:v>-137.31394001254142</c:v>
                </c:pt>
                <c:pt idx="269">
                  <c:v>-137.32842715478432</c:v>
                </c:pt>
                <c:pt idx="270">
                  <c:v>-137.33325669257329</c:v>
                </c:pt>
                <c:pt idx="271">
                  <c:v>-137.32842715478432</c:v>
                </c:pt>
                <c:pt idx="272">
                  <c:v>-137.31394001254145</c:v>
                </c:pt>
                <c:pt idx="273">
                  <c:v>-137.2897996787685</c:v>
                </c:pt>
                <c:pt idx="274">
                  <c:v>-137.25601350684505</c:v>
                </c:pt>
                <c:pt idx="275">
                  <c:v>-137.2125917883663</c:v>
                </c:pt>
                <c:pt idx="276">
                  <c:v>-137.15954775000836</c:v>
                </c:pt>
                <c:pt idx="277">
                  <c:v>-137.09689754949918</c:v>
                </c:pt>
                <c:pt idx="278">
                  <c:v>-137.02466027069673</c:v>
                </c:pt>
                <c:pt idx="279">
                  <c:v>-136.94285791777588</c:v>
                </c:pt>
                <c:pt idx="280">
                  <c:v>-136.85151540852581</c:v>
                </c:pt>
                <c:pt idx="281">
                  <c:v>-136.75066056675968</c:v>
                </c:pt>
                <c:pt idx="282">
                  <c:v>-136.64032411383931</c:v>
                </c:pt>
                <c:pt idx="283">
                  <c:v>-136.52053965931705</c:v>
                </c:pt>
                <c:pt idx="284">
                  <c:v>-136.39134369069819</c:v>
                </c:pt>
                <c:pt idx="285">
                  <c:v>-136.25277556232632</c:v>
                </c:pt>
                <c:pt idx="286">
                  <c:v>-136.10487748339563</c:v>
                </c:pt>
                <c:pt idx="287">
                  <c:v>-135.94769450509375</c:v>
                </c:pt>
                <c:pt idx="288">
                  <c:v>-135.78127450687847</c:v>
                </c:pt>
                <c:pt idx="289">
                  <c:v>-135.60566818189344</c:v>
                </c:pt>
                <c:pt idx="290">
                  <c:v>-135.42092902152638</c:v>
                </c:pt>
                <c:pt idx="291">
                  <c:v>-135.22711329911513</c:v>
                </c:pt>
                <c:pt idx="292">
                  <c:v>-135.02428005280626</c:v>
                </c:pt>
                <c:pt idx="293">
                  <c:v>-134.81249106757153</c:v>
                </c:pt>
                <c:pt idx="294">
                  <c:v>-134.59181085638744</c:v>
                </c:pt>
                <c:pt idx="295">
                  <c:v>-134.36230664058414</c:v>
                </c:pt>
                <c:pt idx="296">
                  <c:v>-134.12404832936897</c:v>
                </c:pt>
                <c:pt idx="297">
                  <c:v>-133.87710849853164</c:v>
                </c:pt>
                <c:pt idx="298">
                  <c:v>-133.62156236833678</c:v>
                </c:pt>
                <c:pt idx="299">
                  <c:v>-133.35748778061111</c:v>
                </c:pt>
                <c:pt idx="300">
                  <c:v>-133.08496517503227</c:v>
                </c:pt>
                <c:pt idx="301">
                  <c:v>-132.80407756462586</c:v>
                </c:pt>
                <c:pt idx="302">
                  <c:v>-132.51491051047907</c:v>
                </c:pt>
                <c:pt idx="303">
                  <c:v>-132.2175520956778</c:v>
                </c:pt>
                <c:pt idx="304">
                  <c:v>-131.91209289847575</c:v>
                </c:pt>
                <c:pt idx="305">
                  <c:v>-131.59862596470347</c:v>
                </c:pt>
                <c:pt idx="306">
                  <c:v>-131.27724677942558</c:v>
                </c:pt>
                <c:pt idx="307">
                  <c:v>-130.94805323785522</c:v>
                </c:pt>
                <c:pt idx="308">
                  <c:v>-130.6111456155341</c:v>
                </c:pt>
                <c:pt idx="309">
                  <c:v>-130.26662653778769</c:v>
                </c:pt>
                <c:pt idx="310">
                  <c:v>-129.91460094846451</c:v>
                </c:pt>
                <c:pt idx="311">
                  <c:v>-129.55517607796918</c:v>
                </c:pt>
                <c:pt idx="312">
                  <c:v>-129.1884614105991</c:v>
                </c:pt>
                <c:pt idx="313">
                  <c:v>-128.81456865119441</c:v>
                </c:pt>
                <c:pt idx="314">
                  <c:v>-128.43361169111157</c:v>
                </c:pt>
                <c:pt idx="315">
                  <c:v>-128.04570657353105</c:v>
                </c:pt>
                <c:pt idx="316">
                  <c:v>-127.6509714581094</c:v>
                </c:pt>
                <c:pt idx="317">
                  <c:v>-127.24952658498663</c:v>
                </c:pt>
                <c:pt idx="318">
                  <c:v>-126.84149423816004</c:v>
                </c:pt>
                <c:pt idx="319">
                  <c:v>-126.42699870823512</c:v>
                </c:pt>
                <c:pt idx="320">
                  <c:v>-126.00616625456561</c:v>
                </c:pt>
                <c:pt idx="321">
                  <c:v>-125.57912506679359</c:v>
                </c:pt>
                <c:pt idx="322">
                  <c:v>-125.1460052258017</c:v>
                </c:pt>
                <c:pt idx="323">
                  <c:v>-124.70693866408919</c:v>
                </c:pt>
                <c:pt idx="324">
                  <c:v>-124.26205912558417</c:v>
                </c:pt>
                <c:pt idx="325">
                  <c:v>-123.81150212490365</c:v>
                </c:pt>
                <c:pt idx="326">
                  <c:v>-123.35540490607472</c:v>
                </c:pt>
                <c:pt idx="327">
                  <c:v>-122.89390640072851</c:v>
                </c:pt>
                <c:pt idx="328">
                  <c:v>-122.42714718578046</c:v>
                </c:pt>
                <c:pt idx="329">
                  <c:v>-121.95526944060892</c:v>
                </c:pt>
                <c:pt idx="330">
                  <c:v>-121.47841690374635</c:v>
                </c:pt>
                <c:pt idx="331">
                  <c:v>-120.99673482909479</c:v>
                </c:pt>
                <c:pt idx="332">
                  <c:v>-120.51036994168041</c:v>
                </c:pt>
                <c:pt idx="333">
                  <c:v>-120.01947039295938</c:v>
                </c:pt>
                <c:pt idx="334">
                  <c:v>-119.5241857156897</c:v>
                </c:pt>
                <c:pt idx="335">
                  <c:v>-119.02466677838206</c:v>
                </c:pt>
                <c:pt idx="336">
                  <c:v>-118.52106573934358</c:v>
                </c:pt>
                <c:pt idx="337">
                  <c:v>-118.0135360003294</c:v>
                </c:pt>
                <c:pt idx="338">
                  <c:v>-117.50223215981444</c:v>
                </c:pt>
                <c:pt idx="339">
                  <c:v>-116.98730996590172</c:v>
                </c:pt>
                <c:pt idx="340">
                  <c:v>-116.4689262688796</c:v>
                </c:pt>
                <c:pt idx="341">
                  <c:v>-115.94723897344399</c:v>
                </c:pt>
                <c:pt idx="342">
                  <c:v>-115.42240699059865</c:v>
                </c:pt>
                <c:pt idx="343">
                  <c:v>-114.89459018924978</c:v>
                </c:pt>
                <c:pt idx="344">
                  <c:v>-114.36394934750822</c:v>
                </c:pt>
                <c:pt idx="345">
                  <c:v>-113.83064610371467</c:v>
                </c:pt>
                <c:pt idx="346">
                  <c:v>-113.29484290720349</c:v>
                </c:pt>
                <c:pt idx="347">
                  <c:v>-112.75670296881876</c:v>
                </c:pt>
                <c:pt idx="348">
                  <c:v>-112.2163902111988</c:v>
                </c:pt>
                <c:pt idx="349">
                  <c:v>-111.67406921884366</c:v>
                </c:pt>
                <c:pt idx="350">
                  <c:v>-111.12990518798129</c:v>
                </c:pt>
                <c:pt idx="351">
                  <c:v>-110.58406387624682</c:v>
                </c:pt>
                <c:pt idx="352">
                  <c:v>-110.03671155219155</c:v>
                </c:pt>
                <c:pt idx="353">
                  <c:v>-109.48801494463569</c:v>
                </c:pt>
                <c:pt idx="354">
                  <c:v>-108.93814119188124</c:v>
                </c:pt>
                <c:pt idx="355">
                  <c:v>-108.38725779080006</c:v>
                </c:pt>
                <c:pt idx="356">
                  <c:v>-107.83553254581261</c:v>
                </c:pt>
                <c:pt idx="357">
                  <c:v>-107.28313351777327</c:v>
                </c:pt>
                <c:pt idx="358">
                  <c:v>-106.73022897277707</c:v>
                </c:pt>
                <c:pt idx="359">
                  <c:v>-106.17698733090467</c:v>
                </c:pt>
                <c:pt idx="360">
                  <c:v>-105.6235771149194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99F-414E-97E5-6843EF29C932}"/>
            </c:ext>
          </c:extLst>
        </c:ser>
        <c:ser>
          <c:idx val="8"/>
          <c:order val="8"/>
          <c:tx>
            <c:v>Flow 1 for CZmoved</c:v>
          </c:tx>
          <c:spPr>
            <a:ln w="25400">
              <a:solidFill>
                <a:schemeClr val="accent2"/>
              </a:solidFill>
              <a:headEnd type="oval" w="lg" len="lg"/>
              <a:tailEnd type="stealth" w="lg" len="lg"/>
            </a:ln>
          </c:spPr>
          <c:marker>
            <c:symbol val="dot"/>
            <c:size val="2"/>
            <c:spPr>
              <a:ln>
                <a:solidFill>
                  <a:schemeClr val="accent2">
                    <a:alpha val="0"/>
                  </a:schemeClr>
                </a:solidFill>
              </a:ln>
            </c:spPr>
          </c:marker>
          <c:xVal>
            <c:numRef>
              <c:f>Sheet1!$AR$26:$AR$237</c:f>
              <c:numCache>
                <c:formatCode>General</c:formatCode>
                <c:ptCount val="212"/>
                <c:pt idx="0">
                  <c:v>14.630885784902894</c:v>
                </c:pt>
                <c:pt idx="1">
                  <c:v>13.630885784902894</c:v>
                </c:pt>
                <c:pt idx="2">
                  <c:v>12.630885784902894</c:v>
                </c:pt>
                <c:pt idx="3">
                  <c:v>11.630885784902894</c:v>
                </c:pt>
                <c:pt idx="4">
                  <c:v>10.630885784902894</c:v>
                </c:pt>
                <c:pt idx="5">
                  <c:v>9.6308857849028939</c:v>
                </c:pt>
                <c:pt idx="6">
                  <c:v>8.6308857849028939</c:v>
                </c:pt>
                <c:pt idx="7">
                  <c:v>7.6308857849028939</c:v>
                </c:pt>
                <c:pt idx="8">
                  <c:v>6.6308857849028939</c:v>
                </c:pt>
                <c:pt idx="9">
                  <c:v>5.6308857849028939</c:v>
                </c:pt>
                <c:pt idx="10">
                  <c:v>4.6308857849028939</c:v>
                </c:pt>
                <c:pt idx="11">
                  <c:v>3.6308857849028939</c:v>
                </c:pt>
                <c:pt idx="12">
                  <c:v>2.6308857849028939</c:v>
                </c:pt>
                <c:pt idx="13">
                  <c:v>1.6308857849028939</c:v>
                </c:pt>
                <c:pt idx="14">
                  <c:v>0.63088578490289393</c:v>
                </c:pt>
                <c:pt idx="15">
                  <c:v>-0.36911421509710607</c:v>
                </c:pt>
                <c:pt idx="16">
                  <c:v>-1.3691142150971061</c:v>
                </c:pt>
                <c:pt idx="17">
                  <c:v>-2.3691142150971061</c:v>
                </c:pt>
                <c:pt idx="18">
                  <c:v>-3.3691142150971061</c:v>
                </c:pt>
                <c:pt idx="19">
                  <c:v>-4.3691142150971061</c:v>
                </c:pt>
                <c:pt idx="20">
                  <c:v>-5.3691142150971061</c:v>
                </c:pt>
                <c:pt idx="21">
                  <c:v>-6.3691142150971061</c:v>
                </c:pt>
                <c:pt idx="22">
                  <c:v>-7.3691142150971061</c:v>
                </c:pt>
                <c:pt idx="23">
                  <c:v>-8.3691142150971061</c:v>
                </c:pt>
                <c:pt idx="24">
                  <c:v>-9.3691142150971061</c:v>
                </c:pt>
                <c:pt idx="25">
                  <c:v>-10.369114215097106</c:v>
                </c:pt>
                <c:pt idx="26">
                  <c:v>-11.369114215097106</c:v>
                </c:pt>
                <c:pt idx="27">
                  <c:v>-12.369114215097106</c:v>
                </c:pt>
                <c:pt idx="28">
                  <c:v>-13.369114215097106</c:v>
                </c:pt>
                <c:pt idx="29">
                  <c:v>-14.369114215097106</c:v>
                </c:pt>
                <c:pt idx="30">
                  <c:v>-15.369114215097106</c:v>
                </c:pt>
                <c:pt idx="31">
                  <c:v>-16.369114215097106</c:v>
                </c:pt>
                <c:pt idx="32">
                  <c:v>-17.369114215097106</c:v>
                </c:pt>
                <c:pt idx="33">
                  <c:v>-18.369114215097106</c:v>
                </c:pt>
                <c:pt idx="34">
                  <c:v>-19.369114215097106</c:v>
                </c:pt>
                <c:pt idx="35">
                  <c:v>-20.369114215097106</c:v>
                </c:pt>
                <c:pt idx="36">
                  <c:v>-21.369114215097106</c:v>
                </c:pt>
                <c:pt idx="37">
                  <c:v>-22.369114215097106</c:v>
                </c:pt>
                <c:pt idx="38">
                  <c:v>-23.369114215097106</c:v>
                </c:pt>
                <c:pt idx="39">
                  <c:v>-24.369114215097106</c:v>
                </c:pt>
                <c:pt idx="40">
                  <c:v>-25.369114215097106</c:v>
                </c:pt>
                <c:pt idx="41">
                  <c:v>-26.369114215097106</c:v>
                </c:pt>
                <c:pt idx="42">
                  <c:v>-27.369114215097106</c:v>
                </c:pt>
                <c:pt idx="43">
                  <c:v>-28.369114215097106</c:v>
                </c:pt>
                <c:pt idx="44">
                  <c:v>-29.369114215097106</c:v>
                </c:pt>
                <c:pt idx="45">
                  <c:v>-30.369114215097106</c:v>
                </c:pt>
                <c:pt idx="46">
                  <c:v>-31.369114215097106</c:v>
                </c:pt>
                <c:pt idx="47">
                  <c:v>-32.369114215097106</c:v>
                </c:pt>
                <c:pt idx="48">
                  <c:v>-33.369114215097106</c:v>
                </c:pt>
                <c:pt idx="49">
                  <c:v>-34.369114215097106</c:v>
                </c:pt>
                <c:pt idx="50">
                  <c:v>-35.369114215097106</c:v>
                </c:pt>
                <c:pt idx="51">
                  <c:v>-36.369114215097106</c:v>
                </c:pt>
                <c:pt idx="52">
                  <c:v>-37.369114215097106</c:v>
                </c:pt>
                <c:pt idx="53">
                  <c:v>-38.369114215097106</c:v>
                </c:pt>
                <c:pt idx="54">
                  <c:v>-39.369114215097106</c:v>
                </c:pt>
                <c:pt idx="55">
                  <c:v>-40.369114215097106</c:v>
                </c:pt>
                <c:pt idx="56">
                  <c:v>-41.369114215097106</c:v>
                </c:pt>
                <c:pt idx="57">
                  <c:v>-42.369114215097106</c:v>
                </c:pt>
                <c:pt idx="58">
                  <c:v>-43.369114215097106</c:v>
                </c:pt>
                <c:pt idx="59">
                  <c:v>-44.369114215097106</c:v>
                </c:pt>
                <c:pt idx="60">
                  <c:v>-45.369114215097106</c:v>
                </c:pt>
                <c:pt idx="61">
                  <c:v>-46.369114215097106</c:v>
                </c:pt>
                <c:pt idx="62">
                  <c:v>-47.369114215097106</c:v>
                </c:pt>
                <c:pt idx="63">
                  <c:v>-48.369114215097106</c:v>
                </c:pt>
                <c:pt idx="64">
                  <c:v>-49.369114215097106</c:v>
                </c:pt>
                <c:pt idx="65">
                  <c:v>-50.369114215097106</c:v>
                </c:pt>
                <c:pt idx="66">
                  <c:v>-51.369114215097106</c:v>
                </c:pt>
                <c:pt idx="67">
                  <c:v>-52.369114215097106</c:v>
                </c:pt>
                <c:pt idx="68">
                  <c:v>-53.369114215097106</c:v>
                </c:pt>
                <c:pt idx="69">
                  <c:v>-54.369114215097106</c:v>
                </c:pt>
                <c:pt idx="70">
                  <c:v>-55.369114215097106</c:v>
                </c:pt>
                <c:pt idx="71">
                  <c:v>-56.369114215097106</c:v>
                </c:pt>
                <c:pt idx="72">
                  <c:v>-57.369114215097106</c:v>
                </c:pt>
                <c:pt idx="73">
                  <c:v>-58.369114215097106</c:v>
                </c:pt>
                <c:pt idx="74">
                  <c:v>-59.369114215097106</c:v>
                </c:pt>
                <c:pt idx="75">
                  <c:v>-60.369114215097106</c:v>
                </c:pt>
                <c:pt idx="76">
                  <c:v>-61.369114215097106</c:v>
                </c:pt>
                <c:pt idx="77">
                  <c:v>-62.369114215097106</c:v>
                </c:pt>
                <c:pt idx="78">
                  <c:v>-63.369114215097106</c:v>
                </c:pt>
                <c:pt idx="79">
                  <c:v>-64.369114215097113</c:v>
                </c:pt>
                <c:pt idx="80">
                  <c:v>-65.369114215097113</c:v>
                </c:pt>
                <c:pt idx="81">
                  <c:v>-66.369114215097113</c:v>
                </c:pt>
                <c:pt idx="82">
                  <c:v>-67.369114215097113</c:v>
                </c:pt>
                <c:pt idx="83">
                  <c:v>-68.369114215097113</c:v>
                </c:pt>
                <c:pt idx="84">
                  <c:v>-69.369114215097113</c:v>
                </c:pt>
                <c:pt idx="85">
                  <c:v>-70.369114215097113</c:v>
                </c:pt>
                <c:pt idx="86">
                  <c:v>-71.369114215097113</c:v>
                </c:pt>
                <c:pt idx="87">
                  <c:v>-72.369114215097113</c:v>
                </c:pt>
                <c:pt idx="88">
                  <c:v>-73.369114215097113</c:v>
                </c:pt>
                <c:pt idx="89">
                  <c:v>-74.369114215097113</c:v>
                </c:pt>
                <c:pt idx="90">
                  <c:v>-75.369114215097113</c:v>
                </c:pt>
                <c:pt idx="91">
                  <c:v>-76.369114215097113</c:v>
                </c:pt>
                <c:pt idx="92">
                  <c:v>-77.369114215097113</c:v>
                </c:pt>
                <c:pt idx="93">
                  <c:v>-78.369114215097113</c:v>
                </c:pt>
                <c:pt idx="94">
                  <c:v>-79.369114215097113</c:v>
                </c:pt>
                <c:pt idx="95">
                  <c:v>-80.369114215097113</c:v>
                </c:pt>
                <c:pt idx="96">
                  <c:v>-81.369114215097113</c:v>
                </c:pt>
                <c:pt idx="97">
                  <c:v>-82.369114215097113</c:v>
                </c:pt>
                <c:pt idx="98">
                  <c:v>-83.369114215097113</c:v>
                </c:pt>
                <c:pt idx="99">
                  <c:v>-84.369114215097113</c:v>
                </c:pt>
                <c:pt idx="100">
                  <c:v>-85.369114215097113</c:v>
                </c:pt>
                <c:pt idx="101">
                  <c:v>-86.369114215097113</c:v>
                </c:pt>
                <c:pt idx="102">
                  <c:v>-87.369114215097113</c:v>
                </c:pt>
                <c:pt idx="103">
                  <c:v>-88.369114215097113</c:v>
                </c:pt>
                <c:pt idx="104">
                  <c:v>-89.369114215097113</c:v>
                </c:pt>
                <c:pt idx="105">
                  <c:v>-90.369114215097113</c:v>
                </c:pt>
                <c:pt idx="106">
                  <c:v>-91.369114215097113</c:v>
                </c:pt>
                <c:pt idx="107">
                  <c:v>-92.369114215097113</c:v>
                </c:pt>
                <c:pt idx="108">
                  <c:v>-93.369114215097113</c:v>
                </c:pt>
                <c:pt idx="109">
                  <c:v>-94.369114215097113</c:v>
                </c:pt>
                <c:pt idx="110">
                  <c:v>-95.369114215097113</c:v>
                </c:pt>
                <c:pt idx="111">
                  <c:v>-96.369114215097113</c:v>
                </c:pt>
                <c:pt idx="112">
                  <c:v>-97.369114215097113</c:v>
                </c:pt>
                <c:pt idx="113">
                  <c:v>-98.369114215097113</c:v>
                </c:pt>
                <c:pt idx="114">
                  <c:v>-99.369114215097113</c:v>
                </c:pt>
                <c:pt idx="115">
                  <c:v>-100.36911421509711</c:v>
                </c:pt>
                <c:pt idx="116">
                  <c:v>-101.36911421509711</c:v>
                </c:pt>
                <c:pt idx="117">
                  <c:v>-102.36911421509711</c:v>
                </c:pt>
                <c:pt idx="118">
                  <c:v>-103.36911421509711</c:v>
                </c:pt>
                <c:pt idx="119">
                  <c:v>-104.36911421509711</c:v>
                </c:pt>
                <c:pt idx="120">
                  <c:v>-105.36911421509711</c:v>
                </c:pt>
                <c:pt idx="121">
                  <c:v>-106.36911421509711</c:v>
                </c:pt>
                <c:pt idx="122">
                  <c:v>-107.36911421509711</c:v>
                </c:pt>
                <c:pt idx="123">
                  <c:v>-108.36911421509711</c:v>
                </c:pt>
                <c:pt idx="124">
                  <c:v>-109.36911421509711</c:v>
                </c:pt>
                <c:pt idx="125">
                  <c:v>-110.36911421509711</c:v>
                </c:pt>
                <c:pt idx="126">
                  <c:v>-111.36911421509711</c:v>
                </c:pt>
                <c:pt idx="127">
                  <c:v>-112.36911421509711</c:v>
                </c:pt>
                <c:pt idx="128">
                  <c:v>-113.36911421509711</c:v>
                </c:pt>
                <c:pt idx="129">
                  <c:v>-114.36911421509711</c:v>
                </c:pt>
                <c:pt idx="130">
                  <c:v>-115.36911421509711</c:v>
                </c:pt>
                <c:pt idx="131">
                  <c:v>-116.36911421509711</c:v>
                </c:pt>
                <c:pt idx="132">
                  <c:v>-117.36911421509711</c:v>
                </c:pt>
                <c:pt idx="133">
                  <c:v>-118.36911421509711</c:v>
                </c:pt>
                <c:pt idx="134">
                  <c:v>-119.36911421509711</c:v>
                </c:pt>
                <c:pt idx="135">
                  <c:v>-120.36911421509711</c:v>
                </c:pt>
                <c:pt idx="136">
                  <c:v>-121.36911421509711</c:v>
                </c:pt>
                <c:pt idx="137">
                  <c:v>-122.36911421509711</c:v>
                </c:pt>
                <c:pt idx="138">
                  <c:v>-123.36911421509711</c:v>
                </c:pt>
                <c:pt idx="139">
                  <c:v>-124.36911421509711</c:v>
                </c:pt>
                <c:pt idx="140">
                  <c:v>-125.36911421509711</c:v>
                </c:pt>
                <c:pt idx="141">
                  <c:v>-126.36911421509711</c:v>
                </c:pt>
                <c:pt idx="142">
                  <c:v>-127.36911421509711</c:v>
                </c:pt>
                <c:pt idx="143">
                  <c:v>-128.36911421509711</c:v>
                </c:pt>
                <c:pt idx="144">
                  <c:v>-129.36911421509711</c:v>
                </c:pt>
                <c:pt idx="145">
                  <c:v>-130.36911421509711</c:v>
                </c:pt>
                <c:pt idx="146">
                  <c:v>-131.36911421509711</c:v>
                </c:pt>
                <c:pt idx="147">
                  <c:v>-132.36911421509711</c:v>
                </c:pt>
                <c:pt idx="148">
                  <c:v>-133.36911421509711</c:v>
                </c:pt>
                <c:pt idx="149">
                  <c:v>-134.36911421509711</c:v>
                </c:pt>
                <c:pt idx="150">
                  <c:v>-135.36911421509711</c:v>
                </c:pt>
                <c:pt idx="151">
                  <c:v>-136.36911421509711</c:v>
                </c:pt>
                <c:pt idx="152">
                  <c:v>-137.36911421509711</c:v>
                </c:pt>
                <c:pt idx="153">
                  <c:v>-138.36911421509711</c:v>
                </c:pt>
                <c:pt idx="154">
                  <c:v>-139.36911421509711</c:v>
                </c:pt>
                <c:pt idx="155">
                  <c:v>-140.36911421509711</c:v>
                </c:pt>
                <c:pt idx="156">
                  <c:v>-141.36911421509711</c:v>
                </c:pt>
                <c:pt idx="157">
                  <c:v>-142.36911421509711</c:v>
                </c:pt>
                <c:pt idx="158">
                  <c:v>-143.36911421509711</c:v>
                </c:pt>
                <c:pt idx="159">
                  <c:v>-144.36911421509711</c:v>
                </c:pt>
                <c:pt idx="160">
                  <c:v>-145.36911421509711</c:v>
                </c:pt>
                <c:pt idx="161">
                  <c:v>-146.36911421509711</c:v>
                </c:pt>
                <c:pt idx="162">
                  <c:v>-147.36911421509711</c:v>
                </c:pt>
                <c:pt idx="163">
                  <c:v>-148.36911421509711</c:v>
                </c:pt>
                <c:pt idx="164">
                  <c:v>-149.36911421509711</c:v>
                </c:pt>
                <c:pt idx="165">
                  <c:v>-150.36911421509711</c:v>
                </c:pt>
                <c:pt idx="166">
                  <c:v>-151.36911421509711</c:v>
                </c:pt>
                <c:pt idx="167">
                  <c:v>-152.36911421509711</c:v>
                </c:pt>
                <c:pt idx="168">
                  <c:v>-153.36911421509711</c:v>
                </c:pt>
                <c:pt idx="169">
                  <c:v>-154.36911421509711</c:v>
                </c:pt>
                <c:pt idx="170">
                  <c:v>-155.36911421509711</c:v>
                </c:pt>
                <c:pt idx="171">
                  <c:v>-156.36911421509711</c:v>
                </c:pt>
                <c:pt idx="172">
                  <c:v>-157.36911421509711</c:v>
                </c:pt>
                <c:pt idx="173">
                  <c:v>-158.36911421509711</c:v>
                </c:pt>
                <c:pt idx="174">
                  <c:v>-159.36911421509711</c:v>
                </c:pt>
                <c:pt idx="175">
                  <c:v>-160.36911421509711</c:v>
                </c:pt>
                <c:pt idx="176">
                  <c:v>-161.36911421509711</c:v>
                </c:pt>
                <c:pt idx="177">
                  <c:v>-162.36911421509711</c:v>
                </c:pt>
                <c:pt idx="178">
                  <c:v>-163.36911421509711</c:v>
                </c:pt>
                <c:pt idx="179">
                  <c:v>-164.36911421509711</c:v>
                </c:pt>
                <c:pt idx="180">
                  <c:v>-165.36911421509711</c:v>
                </c:pt>
                <c:pt idx="181">
                  <c:v>-166.36911421509711</c:v>
                </c:pt>
                <c:pt idx="182">
                  <c:v>-167.36911421509711</c:v>
                </c:pt>
                <c:pt idx="183">
                  <c:v>-168.36911421509711</c:v>
                </c:pt>
                <c:pt idx="184">
                  <c:v>-169.36911421509711</c:v>
                </c:pt>
                <c:pt idx="185">
                  <c:v>-170.36911421509711</c:v>
                </c:pt>
                <c:pt idx="186">
                  <c:v>-171.36911421509711</c:v>
                </c:pt>
                <c:pt idx="187">
                  <c:v>-172.36911421509711</c:v>
                </c:pt>
                <c:pt idx="188">
                  <c:v>-173.36911421509711</c:v>
                </c:pt>
                <c:pt idx="189">
                  <c:v>-174.36911421509711</c:v>
                </c:pt>
                <c:pt idx="190">
                  <c:v>-175.36911421509711</c:v>
                </c:pt>
                <c:pt idx="191">
                  <c:v>-176.36911421509711</c:v>
                </c:pt>
                <c:pt idx="192">
                  <c:v>-177.36911421509711</c:v>
                </c:pt>
                <c:pt idx="193">
                  <c:v>-178.36911421509711</c:v>
                </c:pt>
                <c:pt idx="194">
                  <c:v>-179.36911421509711</c:v>
                </c:pt>
                <c:pt idx="195">
                  <c:v>-180.36911421509711</c:v>
                </c:pt>
                <c:pt idx="196">
                  <c:v>-181.36911421509711</c:v>
                </c:pt>
                <c:pt idx="197">
                  <c:v>-182.36911421509711</c:v>
                </c:pt>
                <c:pt idx="198">
                  <c:v>-183.36911421509711</c:v>
                </c:pt>
                <c:pt idx="199">
                  <c:v>-184.36911421509711</c:v>
                </c:pt>
                <c:pt idx="200">
                  <c:v>-185.36911421509711</c:v>
                </c:pt>
                <c:pt idx="201">
                  <c:v>-186.36911421509711</c:v>
                </c:pt>
                <c:pt idx="202">
                  <c:v>-187.36911421509711</c:v>
                </c:pt>
                <c:pt idx="203">
                  <c:v>-188.36911421509711</c:v>
                </c:pt>
                <c:pt idx="204">
                  <c:v>-189.36911421509711</c:v>
                </c:pt>
                <c:pt idx="205">
                  <c:v>-190.36911421509711</c:v>
                </c:pt>
                <c:pt idx="206">
                  <c:v>-191.36911421509711</c:v>
                </c:pt>
                <c:pt idx="207">
                  <c:v>-192.36911421509711</c:v>
                </c:pt>
                <c:pt idx="208">
                  <c:v>-193.36911421509711</c:v>
                </c:pt>
                <c:pt idx="209">
                  <c:v>-194.36911421509711</c:v>
                </c:pt>
                <c:pt idx="210">
                  <c:v>-195.36911421509711</c:v>
                </c:pt>
                <c:pt idx="211">
                  <c:v>-196.36911421509711</c:v>
                </c:pt>
              </c:numCache>
            </c:numRef>
          </c:xVal>
          <c:yVal>
            <c:numRef>
              <c:f>Sheet1!$AQ$26:$AQ$237</c:f>
              <c:numCache>
                <c:formatCode>General</c:formatCode>
                <c:ptCount val="212"/>
                <c:pt idx="0">
                  <c:v>-145.46914406676197</c:v>
                </c:pt>
                <c:pt idx="1">
                  <c:v>-144.68785844025527</c:v>
                </c:pt>
                <c:pt idx="2">
                  <c:v>-143.90657281374854</c:v>
                </c:pt>
                <c:pt idx="3">
                  <c:v>-143.12528718724184</c:v>
                </c:pt>
                <c:pt idx="4">
                  <c:v>-142.34400156073511</c:v>
                </c:pt>
                <c:pt idx="5">
                  <c:v>-141.56271593422838</c:v>
                </c:pt>
                <c:pt idx="6">
                  <c:v>-140.78143030772168</c:v>
                </c:pt>
                <c:pt idx="7">
                  <c:v>-140.00014468121495</c:v>
                </c:pt>
                <c:pt idx="8">
                  <c:v>-139.21885905470825</c:v>
                </c:pt>
                <c:pt idx="9">
                  <c:v>-138.43757342820152</c:v>
                </c:pt>
                <c:pt idx="10">
                  <c:v>-137.65628780169482</c:v>
                </c:pt>
                <c:pt idx="11">
                  <c:v>-136.87500217518809</c:v>
                </c:pt>
                <c:pt idx="12">
                  <c:v>-136.09371654868136</c:v>
                </c:pt>
                <c:pt idx="13">
                  <c:v>-135.31243092217466</c:v>
                </c:pt>
                <c:pt idx="14">
                  <c:v>-134.53114529566793</c:v>
                </c:pt>
                <c:pt idx="15">
                  <c:v>-133.74985966916122</c:v>
                </c:pt>
                <c:pt idx="16">
                  <c:v>-132.9685740426545</c:v>
                </c:pt>
                <c:pt idx="17">
                  <c:v>-132.18728841614779</c:v>
                </c:pt>
                <c:pt idx="18">
                  <c:v>-131.40600278964106</c:v>
                </c:pt>
                <c:pt idx="19">
                  <c:v>-130.62471716313433</c:v>
                </c:pt>
                <c:pt idx="20">
                  <c:v>-129.84343153662763</c:v>
                </c:pt>
                <c:pt idx="21">
                  <c:v>-129.0621459101209</c:v>
                </c:pt>
                <c:pt idx="22">
                  <c:v>-128.2808602836142</c:v>
                </c:pt>
                <c:pt idx="23">
                  <c:v>-127.49957465710747</c:v>
                </c:pt>
                <c:pt idx="24">
                  <c:v>-126.71828903060076</c:v>
                </c:pt>
                <c:pt idx="25">
                  <c:v>-125.93700340409404</c:v>
                </c:pt>
                <c:pt idx="26">
                  <c:v>-125.15571777758733</c:v>
                </c:pt>
                <c:pt idx="27">
                  <c:v>-124.37443215108061</c:v>
                </c:pt>
                <c:pt idx="28">
                  <c:v>-123.59314652457388</c:v>
                </c:pt>
                <c:pt idx="29">
                  <c:v>-122.81186089806717</c:v>
                </c:pt>
                <c:pt idx="30">
                  <c:v>-122.03057527156045</c:v>
                </c:pt>
                <c:pt idx="31">
                  <c:v>-121.24928964505374</c:v>
                </c:pt>
                <c:pt idx="32">
                  <c:v>-120.46800401854702</c:v>
                </c:pt>
                <c:pt idx="33">
                  <c:v>-119.68671839204031</c:v>
                </c:pt>
                <c:pt idx="34">
                  <c:v>-118.90543276553359</c:v>
                </c:pt>
                <c:pt idx="35">
                  <c:v>-118.12414713902686</c:v>
                </c:pt>
                <c:pt idx="36">
                  <c:v>-117.34286151252014</c:v>
                </c:pt>
                <c:pt idx="37">
                  <c:v>-116.56157588601343</c:v>
                </c:pt>
                <c:pt idx="38">
                  <c:v>-115.78029025950671</c:v>
                </c:pt>
                <c:pt idx="39">
                  <c:v>-114.999004633</c:v>
                </c:pt>
                <c:pt idx="40">
                  <c:v>-114.21771900649327</c:v>
                </c:pt>
                <c:pt idx="41">
                  <c:v>-113.43643337998655</c:v>
                </c:pt>
                <c:pt idx="42">
                  <c:v>-112.65514775347984</c:v>
                </c:pt>
                <c:pt idx="43">
                  <c:v>-111.87386212697312</c:v>
                </c:pt>
                <c:pt idx="44">
                  <c:v>-111.09257650046641</c:v>
                </c:pt>
                <c:pt idx="45">
                  <c:v>-110.31129087395969</c:v>
                </c:pt>
                <c:pt idx="46">
                  <c:v>-109.53000524745298</c:v>
                </c:pt>
                <c:pt idx="47">
                  <c:v>-108.74871962094625</c:v>
                </c:pt>
                <c:pt idx="48">
                  <c:v>-107.96743399443953</c:v>
                </c:pt>
                <c:pt idx="49">
                  <c:v>-107.18614836793282</c:v>
                </c:pt>
                <c:pt idx="50">
                  <c:v>-106.4048627414261</c:v>
                </c:pt>
                <c:pt idx="51">
                  <c:v>-105.62357711491939</c:v>
                </c:pt>
                <c:pt idx="52">
                  <c:v>-104.84229148841267</c:v>
                </c:pt>
                <c:pt idx="53">
                  <c:v>-104.06100586190595</c:v>
                </c:pt>
                <c:pt idx="54">
                  <c:v>-103.27972023539922</c:v>
                </c:pt>
                <c:pt idx="55">
                  <c:v>-102.49843460889251</c:v>
                </c:pt>
                <c:pt idx="56">
                  <c:v>-101.71714898238579</c:v>
                </c:pt>
                <c:pt idx="57">
                  <c:v>-100.93586335587908</c:v>
                </c:pt>
                <c:pt idx="58">
                  <c:v>-100.15457772937236</c:v>
                </c:pt>
                <c:pt idx="59">
                  <c:v>-99.373292102865634</c:v>
                </c:pt>
                <c:pt idx="60">
                  <c:v>-98.592006476358932</c:v>
                </c:pt>
                <c:pt idx="61">
                  <c:v>-97.810720849852203</c:v>
                </c:pt>
                <c:pt idx="62">
                  <c:v>-97.029435223345487</c:v>
                </c:pt>
                <c:pt idx="63">
                  <c:v>-96.248149596838772</c:v>
                </c:pt>
                <c:pt idx="64">
                  <c:v>-95.466863970332057</c:v>
                </c:pt>
                <c:pt idx="65">
                  <c:v>-94.685578343825341</c:v>
                </c:pt>
                <c:pt idx="66">
                  <c:v>-93.904292717318611</c:v>
                </c:pt>
                <c:pt idx="67">
                  <c:v>-93.12300709081191</c:v>
                </c:pt>
                <c:pt idx="68">
                  <c:v>-92.341721464305181</c:v>
                </c:pt>
                <c:pt idx="69">
                  <c:v>-91.560435837798465</c:v>
                </c:pt>
                <c:pt idx="70">
                  <c:v>-90.77915021129175</c:v>
                </c:pt>
                <c:pt idx="71">
                  <c:v>-89.99786458478502</c:v>
                </c:pt>
                <c:pt idx="72">
                  <c:v>-89.216578958278319</c:v>
                </c:pt>
                <c:pt idx="73">
                  <c:v>-88.435293331771589</c:v>
                </c:pt>
                <c:pt idx="74">
                  <c:v>-87.654007705264874</c:v>
                </c:pt>
                <c:pt idx="75">
                  <c:v>-86.872722078758159</c:v>
                </c:pt>
                <c:pt idx="76">
                  <c:v>-86.091436452251443</c:v>
                </c:pt>
                <c:pt idx="77">
                  <c:v>-85.310150825744728</c:v>
                </c:pt>
                <c:pt idx="78">
                  <c:v>-84.528865199237998</c:v>
                </c:pt>
                <c:pt idx="79">
                  <c:v>-83.747579572731283</c:v>
                </c:pt>
                <c:pt idx="80">
                  <c:v>-82.966293946224567</c:v>
                </c:pt>
                <c:pt idx="81">
                  <c:v>-82.185008319717838</c:v>
                </c:pt>
                <c:pt idx="82">
                  <c:v>-81.403722693211137</c:v>
                </c:pt>
                <c:pt idx="83">
                  <c:v>-80.622437066704407</c:v>
                </c:pt>
                <c:pt idx="84">
                  <c:v>-79.841151440197692</c:v>
                </c:pt>
                <c:pt idx="85">
                  <c:v>-79.059865813690976</c:v>
                </c:pt>
                <c:pt idx="86">
                  <c:v>-78.278580187184261</c:v>
                </c:pt>
                <c:pt idx="87">
                  <c:v>-77.497294560677545</c:v>
                </c:pt>
                <c:pt idx="88">
                  <c:v>-76.716008934170816</c:v>
                </c:pt>
                <c:pt idx="89">
                  <c:v>-75.934723307664115</c:v>
                </c:pt>
                <c:pt idx="90">
                  <c:v>-75.153437681157385</c:v>
                </c:pt>
                <c:pt idx="91">
                  <c:v>-74.37215205465067</c:v>
                </c:pt>
                <c:pt idx="92">
                  <c:v>-73.590866428143954</c:v>
                </c:pt>
                <c:pt idx="93">
                  <c:v>-72.809580801637239</c:v>
                </c:pt>
                <c:pt idx="94">
                  <c:v>-72.028295175130523</c:v>
                </c:pt>
                <c:pt idx="95">
                  <c:v>-71.247009548623794</c:v>
                </c:pt>
                <c:pt idx="96">
                  <c:v>-70.465723922117093</c:v>
                </c:pt>
                <c:pt idx="97">
                  <c:v>-69.684438295610363</c:v>
                </c:pt>
                <c:pt idx="98">
                  <c:v>-68.903152669103648</c:v>
                </c:pt>
                <c:pt idx="99">
                  <c:v>-68.121867042596932</c:v>
                </c:pt>
                <c:pt idx="100">
                  <c:v>-67.340581416090217</c:v>
                </c:pt>
                <c:pt idx="101">
                  <c:v>-66.559295789583501</c:v>
                </c:pt>
                <c:pt idx="102">
                  <c:v>-65.778010163076772</c:v>
                </c:pt>
                <c:pt idx="103">
                  <c:v>-64.996724536570056</c:v>
                </c:pt>
                <c:pt idx="104">
                  <c:v>-64.215438910063341</c:v>
                </c:pt>
                <c:pt idx="105">
                  <c:v>-63.434153283556626</c:v>
                </c:pt>
                <c:pt idx="106">
                  <c:v>-62.65286765704991</c:v>
                </c:pt>
                <c:pt idx="107">
                  <c:v>-61.871582030543195</c:v>
                </c:pt>
                <c:pt idx="108">
                  <c:v>-61.090296404036465</c:v>
                </c:pt>
                <c:pt idx="109">
                  <c:v>-60.30901077752975</c:v>
                </c:pt>
                <c:pt idx="110">
                  <c:v>-59.527725151023034</c:v>
                </c:pt>
                <c:pt idx="111">
                  <c:v>-58.746439524516319</c:v>
                </c:pt>
                <c:pt idx="112">
                  <c:v>-57.965153898009603</c:v>
                </c:pt>
                <c:pt idx="113">
                  <c:v>-57.183868271502888</c:v>
                </c:pt>
                <c:pt idx="114">
                  <c:v>-56.402582644996173</c:v>
                </c:pt>
                <c:pt idx="115">
                  <c:v>-55.621297018489443</c:v>
                </c:pt>
                <c:pt idx="116">
                  <c:v>-54.840011391982728</c:v>
                </c:pt>
                <c:pt idx="117">
                  <c:v>-54.058725765476012</c:v>
                </c:pt>
                <c:pt idx="118">
                  <c:v>-53.277440138969297</c:v>
                </c:pt>
                <c:pt idx="119">
                  <c:v>-52.496154512462581</c:v>
                </c:pt>
                <c:pt idx="120">
                  <c:v>-51.714868885955866</c:v>
                </c:pt>
                <c:pt idx="121">
                  <c:v>-50.933583259449136</c:v>
                </c:pt>
                <c:pt idx="122">
                  <c:v>-50.152297632942421</c:v>
                </c:pt>
                <c:pt idx="123">
                  <c:v>-49.371012006435706</c:v>
                </c:pt>
                <c:pt idx="124">
                  <c:v>-48.58972637992899</c:v>
                </c:pt>
                <c:pt idx="125">
                  <c:v>-47.808440753422275</c:v>
                </c:pt>
                <c:pt idx="126">
                  <c:v>-47.027155126915559</c:v>
                </c:pt>
                <c:pt idx="127">
                  <c:v>-46.245869500408844</c:v>
                </c:pt>
                <c:pt idx="128">
                  <c:v>-45.464583873902114</c:v>
                </c:pt>
                <c:pt idx="129">
                  <c:v>-44.683298247395399</c:v>
                </c:pt>
                <c:pt idx="130">
                  <c:v>-43.902012620888684</c:v>
                </c:pt>
                <c:pt idx="131">
                  <c:v>-43.120726994381968</c:v>
                </c:pt>
                <c:pt idx="132">
                  <c:v>-42.339441367875253</c:v>
                </c:pt>
                <c:pt idx="133">
                  <c:v>-41.558155741368537</c:v>
                </c:pt>
                <c:pt idx="134">
                  <c:v>-40.776870114861808</c:v>
                </c:pt>
                <c:pt idx="135">
                  <c:v>-39.995584488355092</c:v>
                </c:pt>
                <c:pt idx="136">
                  <c:v>-39.214298861848377</c:v>
                </c:pt>
                <c:pt idx="137">
                  <c:v>-38.433013235341662</c:v>
                </c:pt>
                <c:pt idx="138">
                  <c:v>-37.651727608834946</c:v>
                </c:pt>
                <c:pt idx="139">
                  <c:v>-36.870441982328231</c:v>
                </c:pt>
                <c:pt idx="140">
                  <c:v>-36.089156355821501</c:v>
                </c:pt>
                <c:pt idx="141">
                  <c:v>-35.307870729314786</c:v>
                </c:pt>
                <c:pt idx="142">
                  <c:v>-34.52658510280807</c:v>
                </c:pt>
                <c:pt idx="143">
                  <c:v>-33.745299476301355</c:v>
                </c:pt>
                <c:pt idx="144">
                  <c:v>-32.96401384979464</c:v>
                </c:pt>
                <c:pt idx="145">
                  <c:v>-32.182728223287924</c:v>
                </c:pt>
                <c:pt idx="146">
                  <c:v>-31.401442596781209</c:v>
                </c:pt>
                <c:pt idx="147">
                  <c:v>-30.620156970274479</c:v>
                </c:pt>
                <c:pt idx="148">
                  <c:v>-29.838871343767764</c:v>
                </c:pt>
                <c:pt idx="149">
                  <c:v>-29.057585717261048</c:v>
                </c:pt>
                <c:pt idx="150">
                  <c:v>-28.276300090754333</c:v>
                </c:pt>
                <c:pt idx="151">
                  <c:v>-27.495014464247618</c:v>
                </c:pt>
                <c:pt idx="152">
                  <c:v>-26.713728837740902</c:v>
                </c:pt>
                <c:pt idx="153">
                  <c:v>-25.932443211234173</c:v>
                </c:pt>
                <c:pt idx="154">
                  <c:v>-25.151157584727457</c:v>
                </c:pt>
                <c:pt idx="155">
                  <c:v>-24.369871958220742</c:v>
                </c:pt>
                <c:pt idx="156">
                  <c:v>-23.588586331714026</c:v>
                </c:pt>
                <c:pt idx="157">
                  <c:v>-22.807300705207311</c:v>
                </c:pt>
                <c:pt idx="158">
                  <c:v>-22.026015078700595</c:v>
                </c:pt>
                <c:pt idx="159">
                  <c:v>-21.24472945219388</c:v>
                </c:pt>
                <c:pt idx="160">
                  <c:v>-20.46344382568715</c:v>
                </c:pt>
                <c:pt idx="161">
                  <c:v>-19.682158199180435</c:v>
                </c:pt>
                <c:pt idx="162">
                  <c:v>-18.90087257267372</c:v>
                </c:pt>
                <c:pt idx="163">
                  <c:v>-18.119586946167004</c:v>
                </c:pt>
                <c:pt idx="164">
                  <c:v>-17.338301319660289</c:v>
                </c:pt>
                <c:pt idx="165">
                  <c:v>-16.557015693153573</c:v>
                </c:pt>
                <c:pt idx="166">
                  <c:v>-15.775730066646844</c:v>
                </c:pt>
                <c:pt idx="167">
                  <c:v>-14.994444440140128</c:v>
                </c:pt>
                <c:pt idx="168">
                  <c:v>-14.213158813633413</c:v>
                </c:pt>
                <c:pt idx="169">
                  <c:v>-13.431873187126698</c:v>
                </c:pt>
                <c:pt idx="170">
                  <c:v>-12.650587560619982</c:v>
                </c:pt>
                <c:pt idx="171">
                  <c:v>-11.869301934113267</c:v>
                </c:pt>
                <c:pt idx="172">
                  <c:v>-11.088016307606537</c:v>
                </c:pt>
                <c:pt idx="173">
                  <c:v>-10.306730681099822</c:v>
                </c:pt>
                <c:pt idx="174">
                  <c:v>-9.5254450545931064</c:v>
                </c:pt>
                <c:pt idx="175">
                  <c:v>-8.744159428086391</c:v>
                </c:pt>
                <c:pt idx="176">
                  <c:v>-7.9628738015796756</c:v>
                </c:pt>
                <c:pt idx="177">
                  <c:v>-7.1815881750729602</c:v>
                </c:pt>
                <c:pt idx="178">
                  <c:v>-6.4003025485662448</c:v>
                </c:pt>
                <c:pt idx="179">
                  <c:v>-5.6190169220595294</c:v>
                </c:pt>
                <c:pt idx="180">
                  <c:v>-4.8377312955527998</c:v>
                </c:pt>
                <c:pt idx="181">
                  <c:v>-4.0564456690460986</c:v>
                </c:pt>
                <c:pt idx="182">
                  <c:v>-3.275160042539369</c:v>
                </c:pt>
                <c:pt idx="183">
                  <c:v>-2.4938744160326394</c:v>
                </c:pt>
                <c:pt idx="184">
                  <c:v>-1.7125887895259382</c:v>
                </c:pt>
                <c:pt idx="185">
                  <c:v>-0.93130316301920857</c:v>
                </c:pt>
                <c:pt idx="186">
                  <c:v>-0.15001753651250738</c:v>
                </c:pt>
                <c:pt idx="187">
                  <c:v>0.63126808999422224</c:v>
                </c:pt>
                <c:pt idx="188">
                  <c:v>1.4125537165009519</c:v>
                </c:pt>
                <c:pt idx="189">
                  <c:v>2.193839343007653</c:v>
                </c:pt>
                <c:pt idx="190">
                  <c:v>2.9751249695143827</c:v>
                </c:pt>
                <c:pt idx="191">
                  <c:v>3.7564105960210838</c:v>
                </c:pt>
                <c:pt idx="192">
                  <c:v>4.5376962225278135</c:v>
                </c:pt>
                <c:pt idx="193">
                  <c:v>5.3189818490345147</c:v>
                </c:pt>
                <c:pt idx="194">
                  <c:v>6.1002674755412443</c:v>
                </c:pt>
                <c:pt idx="195">
                  <c:v>6.8815531020479739</c:v>
                </c:pt>
                <c:pt idx="196">
                  <c:v>7.6628387285546751</c:v>
                </c:pt>
                <c:pt idx="197">
                  <c:v>8.4441243550614047</c:v>
                </c:pt>
                <c:pt idx="198">
                  <c:v>9.2254099815681059</c:v>
                </c:pt>
                <c:pt idx="199">
                  <c:v>10.006695608074835</c:v>
                </c:pt>
                <c:pt idx="200">
                  <c:v>10.787981234581537</c:v>
                </c:pt>
                <c:pt idx="201">
                  <c:v>11.569266861088266</c:v>
                </c:pt>
                <c:pt idx="202">
                  <c:v>12.350552487594996</c:v>
                </c:pt>
                <c:pt idx="203">
                  <c:v>13.131838114101697</c:v>
                </c:pt>
                <c:pt idx="204">
                  <c:v>13.913123740608427</c:v>
                </c:pt>
                <c:pt idx="205">
                  <c:v>14.694409367115128</c:v>
                </c:pt>
                <c:pt idx="206">
                  <c:v>15.475694993621858</c:v>
                </c:pt>
                <c:pt idx="207">
                  <c:v>16.256980620128559</c:v>
                </c:pt>
                <c:pt idx="208">
                  <c:v>17.038266246635288</c:v>
                </c:pt>
                <c:pt idx="209">
                  <c:v>17.819551873142018</c:v>
                </c:pt>
                <c:pt idx="210">
                  <c:v>18.600837499648719</c:v>
                </c:pt>
                <c:pt idx="211">
                  <c:v>19.382123126155449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99F-414E-97E5-6843EF29C932}"/>
            </c:ext>
          </c:extLst>
        </c:ser>
        <c:ser>
          <c:idx val="9"/>
          <c:order val="9"/>
          <c:tx>
            <c:v>Flow 2 for CZmoved</c:v>
          </c:tx>
          <c:spPr>
            <a:ln w="25400">
              <a:solidFill>
                <a:schemeClr val="accent2"/>
              </a:solidFill>
              <a:headEnd type="oval" w="lg" len="lg"/>
              <a:tailEnd type="stealth" w="lg" len="lg"/>
            </a:ln>
          </c:spPr>
          <c:marker>
            <c:symbol val="dot"/>
            <c:size val="2"/>
            <c:spPr>
              <a:ln>
                <a:solidFill>
                  <a:schemeClr val="accent2">
                    <a:alpha val="0"/>
                  </a:schemeClr>
                </a:solidFill>
              </a:ln>
            </c:spPr>
          </c:marker>
          <c:xVal>
            <c:numRef>
              <c:f>Sheet1!$AW$26:$AW$386</c:f>
              <c:numCache>
                <c:formatCode>General</c:formatCode>
                <c:ptCount val="361"/>
                <c:pt idx="0">
                  <c:v>14.630885784902894</c:v>
                </c:pt>
                <c:pt idx="1">
                  <c:v>13.630885784902894</c:v>
                </c:pt>
                <c:pt idx="2">
                  <c:v>12.630885784902894</c:v>
                </c:pt>
                <c:pt idx="3">
                  <c:v>11.630885784902894</c:v>
                </c:pt>
                <c:pt idx="4">
                  <c:v>10.630885784902894</c:v>
                </c:pt>
                <c:pt idx="5">
                  <c:v>9.6308857849028939</c:v>
                </c:pt>
                <c:pt idx="6">
                  <c:v>8.6308857849028939</c:v>
                </c:pt>
                <c:pt idx="7">
                  <c:v>7.6308857849028939</c:v>
                </c:pt>
                <c:pt idx="8">
                  <c:v>6.6308857849028939</c:v>
                </c:pt>
                <c:pt idx="9">
                  <c:v>5.6308857849028939</c:v>
                </c:pt>
                <c:pt idx="10">
                  <c:v>4.6308857849028939</c:v>
                </c:pt>
                <c:pt idx="11">
                  <c:v>3.6308857849028939</c:v>
                </c:pt>
                <c:pt idx="12">
                  <c:v>2.6308857849028939</c:v>
                </c:pt>
                <c:pt idx="13">
                  <c:v>1.6308857849028939</c:v>
                </c:pt>
                <c:pt idx="14">
                  <c:v>0.63088578490289393</c:v>
                </c:pt>
                <c:pt idx="15">
                  <c:v>-0.36911421509710607</c:v>
                </c:pt>
                <c:pt idx="16">
                  <c:v>-1.3691142150971061</c:v>
                </c:pt>
                <c:pt idx="17">
                  <c:v>-2.3691142150971061</c:v>
                </c:pt>
                <c:pt idx="18">
                  <c:v>-3.3691142150971061</c:v>
                </c:pt>
                <c:pt idx="19">
                  <c:v>-4.3691142150971061</c:v>
                </c:pt>
                <c:pt idx="20">
                  <c:v>-5.3691142150971061</c:v>
                </c:pt>
                <c:pt idx="21">
                  <c:v>-6.3691142150971061</c:v>
                </c:pt>
                <c:pt idx="22">
                  <c:v>-7.3691142150971061</c:v>
                </c:pt>
                <c:pt idx="23">
                  <c:v>-8.3691142150971061</c:v>
                </c:pt>
                <c:pt idx="24">
                  <c:v>-9.3691142150971061</c:v>
                </c:pt>
                <c:pt idx="25">
                  <c:v>-10.369114215097106</c:v>
                </c:pt>
                <c:pt idx="26">
                  <c:v>-11.369114215097106</c:v>
                </c:pt>
                <c:pt idx="27">
                  <c:v>-12.369114215097106</c:v>
                </c:pt>
                <c:pt idx="28">
                  <c:v>-13.369114215097106</c:v>
                </c:pt>
                <c:pt idx="29">
                  <c:v>-14.369114215097106</c:v>
                </c:pt>
                <c:pt idx="30">
                  <c:v>-15.369114215097106</c:v>
                </c:pt>
                <c:pt idx="31">
                  <c:v>-16.369114215097106</c:v>
                </c:pt>
                <c:pt idx="32">
                  <c:v>-17.369114215097106</c:v>
                </c:pt>
                <c:pt idx="33">
                  <c:v>-18.369114215097106</c:v>
                </c:pt>
                <c:pt idx="34">
                  <c:v>-19.369114215097106</c:v>
                </c:pt>
                <c:pt idx="35">
                  <c:v>-20.369114215097106</c:v>
                </c:pt>
                <c:pt idx="36">
                  <c:v>-21.369114215097106</c:v>
                </c:pt>
                <c:pt idx="37">
                  <c:v>-22.369114215097106</c:v>
                </c:pt>
                <c:pt idx="38">
                  <c:v>-23.369114215097106</c:v>
                </c:pt>
                <c:pt idx="39">
                  <c:v>-24.369114215097106</c:v>
                </c:pt>
                <c:pt idx="40">
                  <c:v>-25.369114215097106</c:v>
                </c:pt>
                <c:pt idx="41">
                  <c:v>-26.369114215097106</c:v>
                </c:pt>
                <c:pt idx="42">
                  <c:v>-27.369114215097106</c:v>
                </c:pt>
                <c:pt idx="43">
                  <c:v>-28.369114215097106</c:v>
                </c:pt>
                <c:pt idx="44">
                  <c:v>-29.369114215097106</c:v>
                </c:pt>
                <c:pt idx="45">
                  <c:v>-30.369114215097106</c:v>
                </c:pt>
                <c:pt idx="46">
                  <c:v>-31.369114215097106</c:v>
                </c:pt>
                <c:pt idx="47">
                  <c:v>-32.369114215097106</c:v>
                </c:pt>
                <c:pt idx="48">
                  <c:v>-33.369114215097106</c:v>
                </c:pt>
                <c:pt idx="49">
                  <c:v>-34.369114215097106</c:v>
                </c:pt>
                <c:pt idx="50">
                  <c:v>-35.369114215097106</c:v>
                </c:pt>
                <c:pt idx="51">
                  <c:v>-36.369114215097106</c:v>
                </c:pt>
                <c:pt idx="52">
                  <c:v>-37.369114215097106</c:v>
                </c:pt>
                <c:pt idx="53">
                  <c:v>-38.369114215097106</c:v>
                </c:pt>
                <c:pt idx="54">
                  <c:v>-39.369114215097106</c:v>
                </c:pt>
                <c:pt idx="55">
                  <c:v>-40.369114215097106</c:v>
                </c:pt>
                <c:pt idx="56">
                  <c:v>-41.369114215097106</c:v>
                </c:pt>
                <c:pt idx="57">
                  <c:v>-42.369114215097106</c:v>
                </c:pt>
                <c:pt idx="58">
                  <c:v>-43.369114215097106</c:v>
                </c:pt>
                <c:pt idx="59">
                  <c:v>-44.369114215097106</c:v>
                </c:pt>
                <c:pt idx="60">
                  <c:v>-45.369114215097106</c:v>
                </c:pt>
                <c:pt idx="61">
                  <c:v>-46.369114215097106</c:v>
                </c:pt>
                <c:pt idx="62">
                  <c:v>-47.369114215097106</c:v>
                </c:pt>
                <c:pt idx="63">
                  <c:v>-48.369114215097106</c:v>
                </c:pt>
                <c:pt idx="64">
                  <c:v>-49.369114215097106</c:v>
                </c:pt>
                <c:pt idx="65">
                  <c:v>-50.369114215097106</c:v>
                </c:pt>
                <c:pt idx="66">
                  <c:v>-51.369114215097106</c:v>
                </c:pt>
                <c:pt idx="67">
                  <c:v>-52.369114215097106</c:v>
                </c:pt>
                <c:pt idx="68">
                  <c:v>-53.369114215097106</c:v>
                </c:pt>
                <c:pt idx="69">
                  <c:v>-54.369114215097106</c:v>
                </c:pt>
                <c:pt idx="70">
                  <c:v>-55.369114215097106</c:v>
                </c:pt>
                <c:pt idx="71">
                  <c:v>-56.369114215097106</c:v>
                </c:pt>
                <c:pt idx="72">
                  <c:v>-57.369114215097106</c:v>
                </c:pt>
                <c:pt idx="73">
                  <c:v>-58.369114215097106</c:v>
                </c:pt>
                <c:pt idx="74">
                  <c:v>-59.369114215097106</c:v>
                </c:pt>
                <c:pt idx="75">
                  <c:v>-60.369114215097106</c:v>
                </c:pt>
                <c:pt idx="76">
                  <c:v>-61.369114215097106</c:v>
                </c:pt>
                <c:pt idx="77">
                  <c:v>-62.369114215097106</c:v>
                </c:pt>
                <c:pt idx="78">
                  <c:v>-63.369114215097106</c:v>
                </c:pt>
                <c:pt idx="79">
                  <c:v>-64.369114215097113</c:v>
                </c:pt>
                <c:pt idx="80">
                  <c:v>-65.369114215097113</c:v>
                </c:pt>
                <c:pt idx="81">
                  <c:v>-66.369114215097113</c:v>
                </c:pt>
                <c:pt idx="82">
                  <c:v>-67.369114215097113</c:v>
                </c:pt>
                <c:pt idx="83">
                  <c:v>-68.369114215097113</c:v>
                </c:pt>
                <c:pt idx="84">
                  <c:v>-69.369114215097113</c:v>
                </c:pt>
                <c:pt idx="85">
                  <c:v>-70.369114215097113</c:v>
                </c:pt>
                <c:pt idx="86">
                  <c:v>-71.369114215097113</c:v>
                </c:pt>
                <c:pt idx="87">
                  <c:v>-72.369114215097113</c:v>
                </c:pt>
                <c:pt idx="88">
                  <c:v>-73.369114215097113</c:v>
                </c:pt>
                <c:pt idx="89">
                  <c:v>-74.369114215097113</c:v>
                </c:pt>
                <c:pt idx="90">
                  <c:v>-75.369114215097113</c:v>
                </c:pt>
                <c:pt idx="91">
                  <c:v>-76.369114215097113</c:v>
                </c:pt>
                <c:pt idx="92">
                  <c:v>-77.369114215097113</c:v>
                </c:pt>
                <c:pt idx="93">
                  <c:v>-78.369114215097113</c:v>
                </c:pt>
                <c:pt idx="94">
                  <c:v>-79.369114215097113</c:v>
                </c:pt>
                <c:pt idx="95">
                  <c:v>-80.369114215097113</c:v>
                </c:pt>
                <c:pt idx="96">
                  <c:v>-81.369114215097113</c:v>
                </c:pt>
                <c:pt idx="97">
                  <c:v>-82.369114215097113</c:v>
                </c:pt>
                <c:pt idx="98">
                  <c:v>-83.369114215097113</c:v>
                </c:pt>
                <c:pt idx="99">
                  <c:v>-84.369114215097113</c:v>
                </c:pt>
                <c:pt idx="100">
                  <c:v>-85.369114215097113</c:v>
                </c:pt>
                <c:pt idx="101">
                  <c:v>-86.369114215097113</c:v>
                </c:pt>
                <c:pt idx="102">
                  <c:v>-87.369114215097113</c:v>
                </c:pt>
                <c:pt idx="103">
                  <c:v>-88.369114215097113</c:v>
                </c:pt>
                <c:pt idx="104">
                  <c:v>-89.369114215097113</c:v>
                </c:pt>
                <c:pt idx="105">
                  <c:v>-90.369114215097113</c:v>
                </c:pt>
                <c:pt idx="106">
                  <c:v>-91.369114215097113</c:v>
                </c:pt>
                <c:pt idx="107">
                  <c:v>-92.369114215097113</c:v>
                </c:pt>
                <c:pt idx="108">
                  <c:v>-93.369114215097113</c:v>
                </c:pt>
                <c:pt idx="109">
                  <c:v>-94.369114215097113</c:v>
                </c:pt>
                <c:pt idx="110">
                  <c:v>-95.369114215097113</c:v>
                </c:pt>
                <c:pt idx="111">
                  <c:v>-96.369114215097113</c:v>
                </c:pt>
                <c:pt idx="112">
                  <c:v>-97.369114215097113</c:v>
                </c:pt>
                <c:pt idx="113">
                  <c:v>-98.369114215097113</c:v>
                </c:pt>
                <c:pt idx="114">
                  <c:v>-99.369114215097113</c:v>
                </c:pt>
                <c:pt idx="115">
                  <c:v>-100.36911421509711</c:v>
                </c:pt>
                <c:pt idx="116">
                  <c:v>-101.36911421509711</c:v>
                </c:pt>
                <c:pt idx="117">
                  <c:v>-102.36911421509711</c:v>
                </c:pt>
                <c:pt idx="118">
                  <c:v>-103.36911421509711</c:v>
                </c:pt>
                <c:pt idx="119">
                  <c:v>-104.36911421509711</c:v>
                </c:pt>
                <c:pt idx="120">
                  <c:v>-105.36911421509711</c:v>
                </c:pt>
                <c:pt idx="121">
                  <c:v>-106.36911421509711</c:v>
                </c:pt>
                <c:pt idx="122">
                  <c:v>-107.36911421509711</c:v>
                </c:pt>
                <c:pt idx="123">
                  <c:v>-108.36911421509711</c:v>
                </c:pt>
                <c:pt idx="124">
                  <c:v>-109.36911421509711</c:v>
                </c:pt>
                <c:pt idx="125">
                  <c:v>-110.36911421509711</c:v>
                </c:pt>
                <c:pt idx="126">
                  <c:v>-111.36911421509711</c:v>
                </c:pt>
                <c:pt idx="127">
                  <c:v>-112.36911421509711</c:v>
                </c:pt>
                <c:pt idx="128">
                  <c:v>-113.36911421509711</c:v>
                </c:pt>
                <c:pt idx="129">
                  <c:v>-114.36911421509711</c:v>
                </c:pt>
                <c:pt idx="130">
                  <c:v>-115.36911421509711</c:v>
                </c:pt>
                <c:pt idx="131">
                  <c:v>-116.36911421509711</c:v>
                </c:pt>
                <c:pt idx="132">
                  <c:v>-117.36911421509711</c:v>
                </c:pt>
                <c:pt idx="133">
                  <c:v>-118.36911421509711</c:v>
                </c:pt>
                <c:pt idx="134">
                  <c:v>-119.36911421509711</c:v>
                </c:pt>
                <c:pt idx="135">
                  <c:v>-120.36911421509711</c:v>
                </c:pt>
                <c:pt idx="136">
                  <c:v>-121.36911421509711</c:v>
                </c:pt>
                <c:pt idx="137">
                  <c:v>-122.36911421509711</c:v>
                </c:pt>
                <c:pt idx="138">
                  <c:v>-123.36911421509711</c:v>
                </c:pt>
                <c:pt idx="139">
                  <c:v>-124.36911421509711</c:v>
                </c:pt>
                <c:pt idx="140">
                  <c:v>-125.36911421509711</c:v>
                </c:pt>
                <c:pt idx="141">
                  <c:v>-126.36911421509711</c:v>
                </c:pt>
                <c:pt idx="142">
                  <c:v>-127.36911421509711</c:v>
                </c:pt>
                <c:pt idx="143">
                  <c:v>-128.36911421509711</c:v>
                </c:pt>
                <c:pt idx="144">
                  <c:v>-129.36911421509711</c:v>
                </c:pt>
                <c:pt idx="145">
                  <c:v>-130.36911421509711</c:v>
                </c:pt>
                <c:pt idx="146">
                  <c:v>-131.36911421509711</c:v>
                </c:pt>
                <c:pt idx="147">
                  <c:v>-132.36911421509711</c:v>
                </c:pt>
                <c:pt idx="148">
                  <c:v>-133.36911421509711</c:v>
                </c:pt>
                <c:pt idx="149">
                  <c:v>-134.36911421509711</c:v>
                </c:pt>
                <c:pt idx="150">
                  <c:v>-135.36911421509711</c:v>
                </c:pt>
                <c:pt idx="151">
                  <c:v>-136.36911421509711</c:v>
                </c:pt>
                <c:pt idx="152">
                  <c:v>-137.36911421509711</c:v>
                </c:pt>
                <c:pt idx="153">
                  <c:v>-138.36911421509711</c:v>
                </c:pt>
                <c:pt idx="154">
                  <c:v>-139.36911421509711</c:v>
                </c:pt>
                <c:pt idx="155">
                  <c:v>-140.36911421509711</c:v>
                </c:pt>
                <c:pt idx="156">
                  <c:v>-141.36911421509711</c:v>
                </c:pt>
                <c:pt idx="157">
                  <c:v>-142.36911421509711</c:v>
                </c:pt>
                <c:pt idx="158">
                  <c:v>-143.36911421509711</c:v>
                </c:pt>
                <c:pt idx="159">
                  <c:v>-144.36911421509711</c:v>
                </c:pt>
                <c:pt idx="160">
                  <c:v>-145.36911421509711</c:v>
                </c:pt>
                <c:pt idx="161">
                  <c:v>-146.36911421509711</c:v>
                </c:pt>
                <c:pt idx="162">
                  <c:v>-147.36911421509711</c:v>
                </c:pt>
                <c:pt idx="163">
                  <c:v>-148.36911421509711</c:v>
                </c:pt>
                <c:pt idx="164">
                  <c:v>-149.36911421509711</c:v>
                </c:pt>
                <c:pt idx="165">
                  <c:v>-150.36911421509711</c:v>
                </c:pt>
                <c:pt idx="166">
                  <c:v>-151.36911421509711</c:v>
                </c:pt>
                <c:pt idx="167">
                  <c:v>-152.36911421509711</c:v>
                </c:pt>
                <c:pt idx="168">
                  <c:v>-153.36911421509711</c:v>
                </c:pt>
                <c:pt idx="169">
                  <c:v>-154.36911421509711</c:v>
                </c:pt>
                <c:pt idx="170">
                  <c:v>-155.36911421509711</c:v>
                </c:pt>
                <c:pt idx="171">
                  <c:v>-156.36911421509711</c:v>
                </c:pt>
                <c:pt idx="172">
                  <c:v>-157.36911421509711</c:v>
                </c:pt>
                <c:pt idx="173">
                  <c:v>-158.36911421509711</c:v>
                </c:pt>
                <c:pt idx="174">
                  <c:v>-159.36911421509711</c:v>
                </c:pt>
                <c:pt idx="175">
                  <c:v>-160.36911421509711</c:v>
                </c:pt>
                <c:pt idx="176">
                  <c:v>-161.36911421509711</c:v>
                </c:pt>
                <c:pt idx="177">
                  <c:v>-162.36911421509711</c:v>
                </c:pt>
                <c:pt idx="178">
                  <c:v>-163.36911421509711</c:v>
                </c:pt>
                <c:pt idx="179">
                  <c:v>-164.36911421509711</c:v>
                </c:pt>
                <c:pt idx="180">
                  <c:v>-165.36911421509711</c:v>
                </c:pt>
                <c:pt idx="181">
                  <c:v>-166.36911421509711</c:v>
                </c:pt>
                <c:pt idx="182">
                  <c:v>-167.36911421509711</c:v>
                </c:pt>
                <c:pt idx="183">
                  <c:v>-168.36911421509711</c:v>
                </c:pt>
                <c:pt idx="184">
                  <c:v>-169.36911421509711</c:v>
                </c:pt>
                <c:pt idx="185">
                  <c:v>-170.36911421509711</c:v>
                </c:pt>
                <c:pt idx="186">
                  <c:v>-171.36911421509711</c:v>
                </c:pt>
                <c:pt idx="187">
                  <c:v>-172.36911421509711</c:v>
                </c:pt>
                <c:pt idx="188">
                  <c:v>-173.36911421509711</c:v>
                </c:pt>
                <c:pt idx="189">
                  <c:v>-174.36911421509711</c:v>
                </c:pt>
                <c:pt idx="190">
                  <c:v>-175.36911421509711</c:v>
                </c:pt>
                <c:pt idx="191">
                  <c:v>-176.36911421509711</c:v>
                </c:pt>
                <c:pt idx="192">
                  <c:v>-177.36911421509711</c:v>
                </c:pt>
                <c:pt idx="193">
                  <c:v>-178.36911421509711</c:v>
                </c:pt>
                <c:pt idx="194">
                  <c:v>-179.36911421509711</c:v>
                </c:pt>
                <c:pt idx="195">
                  <c:v>-180.36911421509711</c:v>
                </c:pt>
                <c:pt idx="196">
                  <c:v>-181.36911421509711</c:v>
                </c:pt>
                <c:pt idx="197">
                  <c:v>-182.36911421509711</c:v>
                </c:pt>
                <c:pt idx="198">
                  <c:v>-183.36911421509711</c:v>
                </c:pt>
                <c:pt idx="199">
                  <c:v>-184.36911421509711</c:v>
                </c:pt>
                <c:pt idx="200">
                  <c:v>-185.36911421509711</c:v>
                </c:pt>
                <c:pt idx="201">
                  <c:v>-186.36911421509711</c:v>
                </c:pt>
                <c:pt idx="202">
                  <c:v>-187.36911421509711</c:v>
                </c:pt>
                <c:pt idx="203">
                  <c:v>-188.36911421509711</c:v>
                </c:pt>
                <c:pt idx="204">
                  <c:v>-189.36911421509711</c:v>
                </c:pt>
                <c:pt idx="205">
                  <c:v>-190.36911421509711</c:v>
                </c:pt>
                <c:pt idx="206">
                  <c:v>-191.36911421509711</c:v>
                </c:pt>
                <c:pt idx="207">
                  <c:v>-192.36911421509711</c:v>
                </c:pt>
                <c:pt idx="208">
                  <c:v>-193.36911421509711</c:v>
                </c:pt>
                <c:pt idx="209">
                  <c:v>-194.36911421509711</c:v>
                </c:pt>
                <c:pt idx="210">
                  <c:v>-195.36911421509711</c:v>
                </c:pt>
                <c:pt idx="211">
                  <c:v>-196.36911421509711</c:v>
                </c:pt>
                <c:pt idx="212">
                  <c:v>-197.36911421509711</c:v>
                </c:pt>
                <c:pt idx="213">
                  <c:v>-198.36911421509711</c:v>
                </c:pt>
                <c:pt idx="214">
                  <c:v>-199.36911421509711</c:v>
                </c:pt>
                <c:pt idx="215">
                  <c:v>-200.36911421509711</c:v>
                </c:pt>
                <c:pt idx="216">
                  <c:v>-201.36911421509711</c:v>
                </c:pt>
                <c:pt idx="217">
                  <c:v>-202.36911421509711</c:v>
                </c:pt>
                <c:pt idx="218">
                  <c:v>-203.36911421509711</c:v>
                </c:pt>
                <c:pt idx="219">
                  <c:v>-204.36911421509711</c:v>
                </c:pt>
                <c:pt idx="220">
                  <c:v>-205.36911421509711</c:v>
                </c:pt>
                <c:pt idx="221">
                  <c:v>-206.36911421509711</c:v>
                </c:pt>
                <c:pt idx="222">
                  <c:v>-207.36911421509711</c:v>
                </c:pt>
                <c:pt idx="223">
                  <c:v>-208.36911421509711</c:v>
                </c:pt>
                <c:pt idx="224">
                  <c:v>-209.36911421509711</c:v>
                </c:pt>
                <c:pt idx="225">
                  <c:v>-210.36911421509711</c:v>
                </c:pt>
                <c:pt idx="226">
                  <c:v>-211.36911421509711</c:v>
                </c:pt>
                <c:pt idx="227">
                  <c:v>-212.36911421509711</c:v>
                </c:pt>
                <c:pt idx="228">
                  <c:v>-213.36911421509711</c:v>
                </c:pt>
                <c:pt idx="229">
                  <c:v>-214.36911421509711</c:v>
                </c:pt>
                <c:pt idx="230">
                  <c:v>-215.36911421509711</c:v>
                </c:pt>
                <c:pt idx="231">
                  <c:v>-216.36911421509711</c:v>
                </c:pt>
                <c:pt idx="232">
                  <c:v>-217.36911421509711</c:v>
                </c:pt>
                <c:pt idx="233">
                  <c:v>-218.36911421509711</c:v>
                </c:pt>
                <c:pt idx="234">
                  <c:v>-219.36911421509711</c:v>
                </c:pt>
                <c:pt idx="235">
                  <c:v>-220.36911421509711</c:v>
                </c:pt>
                <c:pt idx="236">
                  <c:v>-221.36911421509711</c:v>
                </c:pt>
                <c:pt idx="237">
                  <c:v>-222.36911421509711</c:v>
                </c:pt>
                <c:pt idx="238">
                  <c:v>-223.36911421509711</c:v>
                </c:pt>
                <c:pt idx="239">
                  <c:v>-224.36911421509711</c:v>
                </c:pt>
                <c:pt idx="240">
                  <c:v>-225.36911421509711</c:v>
                </c:pt>
                <c:pt idx="241">
                  <c:v>-226.36911421509711</c:v>
                </c:pt>
                <c:pt idx="242">
                  <c:v>-227.36911421509711</c:v>
                </c:pt>
                <c:pt idx="243">
                  <c:v>-228.36911421509711</c:v>
                </c:pt>
                <c:pt idx="244">
                  <c:v>-229.36911421509711</c:v>
                </c:pt>
                <c:pt idx="245">
                  <c:v>-230.36911421509711</c:v>
                </c:pt>
                <c:pt idx="246">
                  <c:v>-231.36911421509711</c:v>
                </c:pt>
                <c:pt idx="247">
                  <c:v>-232.36911421509711</c:v>
                </c:pt>
                <c:pt idx="248">
                  <c:v>-233.36911421509711</c:v>
                </c:pt>
                <c:pt idx="249">
                  <c:v>-234.36911421509711</c:v>
                </c:pt>
                <c:pt idx="250">
                  <c:v>-235.36911421509711</c:v>
                </c:pt>
                <c:pt idx="251">
                  <c:v>-236.36911421509711</c:v>
                </c:pt>
                <c:pt idx="252">
                  <c:v>-237.36911421509711</c:v>
                </c:pt>
                <c:pt idx="253">
                  <c:v>-238.36911421509711</c:v>
                </c:pt>
                <c:pt idx="254">
                  <c:v>-239.36911421509711</c:v>
                </c:pt>
                <c:pt idx="255">
                  <c:v>-240.36911421509711</c:v>
                </c:pt>
                <c:pt idx="256">
                  <c:v>-241.36911421509711</c:v>
                </c:pt>
                <c:pt idx="257">
                  <c:v>-242.36911421509711</c:v>
                </c:pt>
                <c:pt idx="258">
                  <c:v>-243.36911421509711</c:v>
                </c:pt>
                <c:pt idx="259">
                  <c:v>-244.36911421509711</c:v>
                </c:pt>
                <c:pt idx="260">
                  <c:v>-245.36911421509711</c:v>
                </c:pt>
                <c:pt idx="261">
                  <c:v>-246.36911421509711</c:v>
                </c:pt>
                <c:pt idx="262">
                  <c:v>-247.36911421509711</c:v>
                </c:pt>
                <c:pt idx="263">
                  <c:v>-248.36911421509711</c:v>
                </c:pt>
                <c:pt idx="264">
                  <c:v>-249.36911421509711</c:v>
                </c:pt>
                <c:pt idx="265">
                  <c:v>-250.36911421509711</c:v>
                </c:pt>
                <c:pt idx="266">
                  <c:v>-251.36911421509711</c:v>
                </c:pt>
                <c:pt idx="267">
                  <c:v>-252.36911421509711</c:v>
                </c:pt>
                <c:pt idx="268">
                  <c:v>-253.36911421509711</c:v>
                </c:pt>
                <c:pt idx="269">
                  <c:v>-254.36911421509711</c:v>
                </c:pt>
                <c:pt idx="270">
                  <c:v>-255.36911421509711</c:v>
                </c:pt>
                <c:pt idx="271">
                  <c:v>-256.36911421509711</c:v>
                </c:pt>
                <c:pt idx="272">
                  <c:v>-257.36911421509711</c:v>
                </c:pt>
                <c:pt idx="273">
                  <c:v>-258.36911421509711</c:v>
                </c:pt>
                <c:pt idx="274">
                  <c:v>-259.36911421509711</c:v>
                </c:pt>
                <c:pt idx="275">
                  <c:v>-260.36911421509711</c:v>
                </c:pt>
                <c:pt idx="276">
                  <c:v>-261.36911421509711</c:v>
                </c:pt>
                <c:pt idx="277">
                  <c:v>-262.36911421509711</c:v>
                </c:pt>
                <c:pt idx="278">
                  <c:v>-263.36911421509711</c:v>
                </c:pt>
                <c:pt idx="279">
                  <c:v>-264.36911421509711</c:v>
                </c:pt>
                <c:pt idx="280">
                  <c:v>-265.36911421509711</c:v>
                </c:pt>
                <c:pt idx="281">
                  <c:v>-266.36911421509711</c:v>
                </c:pt>
                <c:pt idx="282">
                  <c:v>-267.36911421509711</c:v>
                </c:pt>
                <c:pt idx="283">
                  <c:v>-268.36911421509711</c:v>
                </c:pt>
                <c:pt idx="284">
                  <c:v>-269.36911421509711</c:v>
                </c:pt>
                <c:pt idx="285">
                  <c:v>-270.36911421509711</c:v>
                </c:pt>
                <c:pt idx="286">
                  <c:v>-271.36911421509711</c:v>
                </c:pt>
                <c:pt idx="287">
                  <c:v>-272.36911421509711</c:v>
                </c:pt>
                <c:pt idx="288">
                  <c:v>-273.36911421509711</c:v>
                </c:pt>
                <c:pt idx="289">
                  <c:v>-274.36911421509711</c:v>
                </c:pt>
                <c:pt idx="290">
                  <c:v>-275.36911421509711</c:v>
                </c:pt>
                <c:pt idx="291">
                  <c:v>-276.36911421509711</c:v>
                </c:pt>
                <c:pt idx="292">
                  <c:v>-277.36911421509711</c:v>
                </c:pt>
                <c:pt idx="293">
                  <c:v>-278.36911421509711</c:v>
                </c:pt>
                <c:pt idx="294">
                  <c:v>-279.36911421509711</c:v>
                </c:pt>
                <c:pt idx="295">
                  <c:v>-280.36911421509711</c:v>
                </c:pt>
                <c:pt idx="296">
                  <c:v>-281.36911421509711</c:v>
                </c:pt>
                <c:pt idx="297">
                  <c:v>-282.36911421509711</c:v>
                </c:pt>
                <c:pt idx="298">
                  <c:v>-283.36911421509711</c:v>
                </c:pt>
                <c:pt idx="299">
                  <c:v>-284.36911421509711</c:v>
                </c:pt>
                <c:pt idx="300">
                  <c:v>-285.36911421509711</c:v>
                </c:pt>
                <c:pt idx="301">
                  <c:v>-286.36911421509711</c:v>
                </c:pt>
                <c:pt idx="302">
                  <c:v>-287.36911421509711</c:v>
                </c:pt>
                <c:pt idx="303">
                  <c:v>-288.36911421509711</c:v>
                </c:pt>
                <c:pt idx="304">
                  <c:v>-289.36911421509711</c:v>
                </c:pt>
                <c:pt idx="305">
                  <c:v>-290.36911421509711</c:v>
                </c:pt>
                <c:pt idx="306">
                  <c:v>-291.36911421509711</c:v>
                </c:pt>
                <c:pt idx="307">
                  <c:v>-292.36911421509711</c:v>
                </c:pt>
                <c:pt idx="308">
                  <c:v>-293.36911421509711</c:v>
                </c:pt>
                <c:pt idx="309">
                  <c:v>-294.36911421509711</c:v>
                </c:pt>
                <c:pt idx="310">
                  <c:v>-295.36911421509711</c:v>
                </c:pt>
                <c:pt idx="311">
                  <c:v>-296.36911421509711</c:v>
                </c:pt>
                <c:pt idx="312">
                  <c:v>-297.36911421509711</c:v>
                </c:pt>
                <c:pt idx="313">
                  <c:v>-298.36911421509711</c:v>
                </c:pt>
                <c:pt idx="314">
                  <c:v>-299.36911421509711</c:v>
                </c:pt>
                <c:pt idx="315">
                  <c:v>-300.36911421509711</c:v>
                </c:pt>
                <c:pt idx="316">
                  <c:v>-301.36911421509711</c:v>
                </c:pt>
                <c:pt idx="317">
                  <c:v>-302.36911421509711</c:v>
                </c:pt>
                <c:pt idx="318">
                  <c:v>-303.36911421509711</c:v>
                </c:pt>
                <c:pt idx="319">
                  <c:v>-304.36911421509711</c:v>
                </c:pt>
                <c:pt idx="320">
                  <c:v>-305.36911421509711</c:v>
                </c:pt>
                <c:pt idx="321">
                  <c:v>-306.36911421509711</c:v>
                </c:pt>
                <c:pt idx="322">
                  <c:v>-307.36911421509711</c:v>
                </c:pt>
                <c:pt idx="323">
                  <c:v>-308.36911421509711</c:v>
                </c:pt>
                <c:pt idx="324">
                  <c:v>-309.36911421509711</c:v>
                </c:pt>
                <c:pt idx="325">
                  <c:v>-310.36911421509711</c:v>
                </c:pt>
                <c:pt idx="326">
                  <c:v>-311.36911421509711</c:v>
                </c:pt>
                <c:pt idx="327">
                  <c:v>-312.36911421509711</c:v>
                </c:pt>
                <c:pt idx="328">
                  <c:v>-313.36911421509711</c:v>
                </c:pt>
                <c:pt idx="329">
                  <c:v>-314.36911421509711</c:v>
                </c:pt>
                <c:pt idx="330">
                  <c:v>-315.36911421509711</c:v>
                </c:pt>
                <c:pt idx="331">
                  <c:v>-316.36911421509711</c:v>
                </c:pt>
                <c:pt idx="332">
                  <c:v>-317.36911421509711</c:v>
                </c:pt>
                <c:pt idx="333">
                  <c:v>-318.36911421509711</c:v>
                </c:pt>
                <c:pt idx="334">
                  <c:v>-319.36911421509711</c:v>
                </c:pt>
                <c:pt idx="335">
                  <c:v>-320.36911421509711</c:v>
                </c:pt>
                <c:pt idx="336">
                  <c:v>-321.36911421509711</c:v>
                </c:pt>
                <c:pt idx="337">
                  <c:v>-322.36911421509711</c:v>
                </c:pt>
                <c:pt idx="338">
                  <c:v>-323.36911421509711</c:v>
                </c:pt>
                <c:pt idx="339">
                  <c:v>-324.36911421509711</c:v>
                </c:pt>
                <c:pt idx="340">
                  <c:v>-325.36911421509711</c:v>
                </c:pt>
                <c:pt idx="341">
                  <c:v>-326.36911421509711</c:v>
                </c:pt>
                <c:pt idx="342">
                  <c:v>-327.36911421509711</c:v>
                </c:pt>
                <c:pt idx="343">
                  <c:v>-328.36911421509711</c:v>
                </c:pt>
                <c:pt idx="344">
                  <c:v>-329.36911421509711</c:v>
                </c:pt>
                <c:pt idx="345">
                  <c:v>-330.36911421509711</c:v>
                </c:pt>
                <c:pt idx="346">
                  <c:v>-331.36911421509711</c:v>
                </c:pt>
                <c:pt idx="347">
                  <c:v>-332.36911421509711</c:v>
                </c:pt>
                <c:pt idx="348">
                  <c:v>-333.36911421509711</c:v>
                </c:pt>
                <c:pt idx="349">
                  <c:v>-334.36911421509711</c:v>
                </c:pt>
                <c:pt idx="350">
                  <c:v>-335.36911421509711</c:v>
                </c:pt>
                <c:pt idx="351">
                  <c:v>-336.36911421509711</c:v>
                </c:pt>
                <c:pt idx="352">
                  <c:v>-337.36911421509711</c:v>
                </c:pt>
                <c:pt idx="353">
                  <c:v>-338.36911421509711</c:v>
                </c:pt>
                <c:pt idx="354">
                  <c:v>-339.36911421509711</c:v>
                </c:pt>
                <c:pt idx="355">
                  <c:v>-340.36911421509711</c:v>
                </c:pt>
                <c:pt idx="356">
                  <c:v>-341.36911421509711</c:v>
                </c:pt>
                <c:pt idx="357">
                  <c:v>-342.36911421509711</c:v>
                </c:pt>
                <c:pt idx="358">
                  <c:v>-343.36911421509711</c:v>
                </c:pt>
                <c:pt idx="359">
                  <c:v>-344.36911421509711</c:v>
                </c:pt>
                <c:pt idx="360">
                  <c:v>-345.36911421509711</c:v>
                </c:pt>
              </c:numCache>
            </c:numRef>
          </c:xVal>
          <c:yVal>
            <c:numRef>
              <c:f>Sheet1!$AV$26:$AV$386</c:f>
              <c:numCache>
                <c:formatCode>General</c:formatCode>
                <c:ptCount val="361"/>
                <c:pt idx="0">
                  <c:v>-105.62357711491939</c:v>
                </c:pt>
                <c:pt idx="1">
                  <c:v>-105.62357711491939</c:v>
                </c:pt>
                <c:pt idx="2">
                  <c:v>-105.62357711491939</c:v>
                </c:pt>
                <c:pt idx="3">
                  <c:v>-105.62357711491939</c:v>
                </c:pt>
                <c:pt idx="4">
                  <c:v>-105.62357711491939</c:v>
                </c:pt>
                <c:pt idx="5">
                  <c:v>-105.62357711491939</c:v>
                </c:pt>
                <c:pt idx="6">
                  <c:v>-105.62357711491939</c:v>
                </c:pt>
                <c:pt idx="7">
                  <c:v>-105.62357711491939</c:v>
                </c:pt>
                <c:pt idx="8">
                  <c:v>-105.62357711491939</c:v>
                </c:pt>
                <c:pt idx="9">
                  <c:v>-105.62357711491939</c:v>
                </c:pt>
                <c:pt idx="10">
                  <c:v>-105.62357711491939</c:v>
                </c:pt>
                <c:pt idx="11">
                  <c:v>-105.62357711491939</c:v>
                </c:pt>
                <c:pt idx="12">
                  <c:v>-105.62357711491939</c:v>
                </c:pt>
                <c:pt idx="13">
                  <c:v>-105.62357711491939</c:v>
                </c:pt>
                <c:pt idx="14">
                  <c:v>-105.62357711491939</c:v>
                </c:pt>
                <c:pt idx="15">
                  <c:v>-105.62357711491939</c:v>
                </c:pt>
                <c:pt idx="16">
                  <c:v>-105.62357711491939</c:v>
                </c:pt>
                <c:pt idx="17">
                  <c:v>-105.62357711491939</c:v>
                </c:pt>
                <c:pt idx="18">
                  <c:v>-105.62357711491939</c:v>
                </c:pt>
                <c:pt idx="19">
                  <c:v>-105.62357711491939</c:v>
                </c:pt>
                <c:pt idx="20">
                  <c:v>-105.62357711491939</c:v>
                </c:pt>
                <c:pt idx="21">
                  <c:v>-105.62357711491939</c:v>
                </c:pt>
                <c:pt idx="22">
                  <c:v>-105.62357711491939</c:v>
                </c:pt>
                <c:pt idx="23">
                  <c:v>-105.62357711491939</c:v>
                </c:pt>
                <c:pt idx="24">
                  <c:v>-105.62357711491939</c:v>
                </c:pt>
                <c:pt idx="25">
                  <c:v>-105.62357711491939</c:v>
                </c:pt>
                <c:pt idx="26">
                  <c:v>-105.62357711491939</c:v>
                </c:pt>
                <c:pt idx="27">
                  <c:v>-105.62357711491939</c:v>
                </c:pt>
                <c:pt idx="28">
                  <c:v>-105.62357711491939</c:v>
                </c:pt>
                <c:pt idx="29">
                  <c:v>-105.62357711491939</c:v>
                </c:pt>
                <c:pt idx="30">
                  <c:v>-105.62357711491939</c:v>
                </c:pt>
                <c:pt idx="31">
                  <c:v>-105.62357711491939</c:v>
                </c:pt>
                <c:pt idx="32">
                  <c:v>-105.62357711491939</c:v>
                </c:pt>
                <c:pt idx="33">
                  <c:v>-105.62357711491939</c:v>
                </c:pt>
                <c:pt idx="34">
                  <c:v>-105.62357711491939</c:v>
                </c:pt>
                <c:pt idx="35">
                  <c:v>-105.62357711491939</c:v>
                </c:pt>
                <c:pt idx="36">
                  <c:v>-105.62357711491939</c:v>
                </c:pt>
                <c:pt idx="37">
                  <c:v>-105.62357711491939</c:v>
                </c:pt>
                <c:pt idx="38">
                  <c:v>-105.62357711491939</c:v>
                </c:pt>
                <c:pt idx="39">
                  <c:v>-105.62357711491939</c:v>
                </c:pt>
                <c:pt idx="40">
                  <c:v>-105.62357711491939</c:v>
                </c:pt>
                <c:pt idx="41">
                  <c:v>-105.62357711491939</c:v>
                </c:pt>
                <c:pt idx="42">
                  <c:v>-105.62357711491939</c:v>
                </c:pt>
                <c:pt idx="43">
                  <c:v>-105.62357711491939</c:v>
                </c:pt>
                <c:pt idx="44">
                  <c:v>-105.62357711491939</c:v>
                </c:pt>
                <c:pt idx="45">
                  <c:v>-105.62357711491939</c:v>
                </c:pt>
                <c:pt idx="46">
                  <c:v>-105.62357711491939</c:v>
                </c:pt>
                <c:pt idx="47">
                  <c:v>-105.62357711491939</c:v>
                </c:pt>
                <c:pt idx="48">
                  <c:v>-105.62357711491939</c:v>
                </c:pt>
                <c:pt idx="49">
                  <c:v>-105.62357711491939</c:v>
                </c:pt>
                <c:pt idx="50">
                  <c:v>-105.62357711491939</c:v>
                </c:pt>
                <c:pt idx="51">
                  <c:v>-105.62357711491939</c:v>
                </c:pt>
                <c:pt idx="52">
                  <c:v>-105.62357711491939</c:v>
                </c:pt>
                <c:pt idx="53">
                  <c:v>-105.62357711491939</c:v>
                </c:pt>
                <c:pt idx="54">
                  <c:v>-105.62357711491939</c:v>
                </c:pt>
                <c:pt idx="55">
                  <c:v>-105.62357711491939</c:v>
                </c:pt>
                <c:pt idx="56">
                  <c:v>-105.62357711491939</c:v>
                </c:pt>
                <c:pt idx="57">
                  <c:v>-105.62357711491939</c:v>
                </c:pt>
                <c:pt idx="58">
                  <c:v>-105.62357711491939</c:v>
                </c:pt>
                <c:pt idx="59">
                  <c:v>-105.62357711491939</c:v>
                </c:pt>
                <c:pt idx="60">
                  <c:v>-105.62357711491939</c:v>
                </c:pt>
                <c:pt idx="61">
                  <c:v>-105.62357711491939</c:v>
                </c:pt>
                <c:pt idx="62">
                  <c:v>-105.62357711491939</c:v>
                </c:pt>
                <c:pt idx="63">
                  <c:v>-105.62357711491939</c:v>
                </c:pt>
                <c:pt idx="64">
                  <c:v>-105.62357711491939</c:v>
                </c:pt>
                <c:pt idx="65">
                  <c:v>-105.62357711491939</c:v>
                </c:pt>
                <c:pt idx="66">
                  <c:v>-105.62357711491939</c:v>
                </c:pt>
                <c:pt idx="67">
                  <c:v>-105.62357711491939</c:v>
                </c:pt>
                <c:pt idx="68">
                  <c:v>-105.62357711491939</c:v>
                </c:pt>
                <c:pt idx="69">
                  <c:v>-105.62357711491939</c:v>
                </c:pt>
                <c:pt idx="70">
                  <c:v>-105.62357711491939</c:v>
                </c:pt>
                <c:pt idx="71">
                  <c:v>-105.62357711491939</c:v>
                </c:pt>
                <c:pt idx="72">
                  <c:v>-105.62357711491939</c:v>
                </c:pt>
                <c:pt idx="73">
                  <c:v>-105.62357711491939</c:v>
                </c:pt>
                <c:pt idx="74">
                  <c:v>-105.62357711491939</c:v>
                </c:pt>
                <c:pt idx="75">
                  <c:v>-105.62357711491939</c:v>
                </c:pt>
                <c:pt idx="76">
                  <c:v>-105.62357711491939</c:v>
                </c:pt>
                <c:pt idx="77">
                  <c:v>-105.62357711491939</c:v>
                </c:pt>
                <c:pt idx="78">
                  <c:v>-105.62357711491939</c:v>
                </c:pt>
                <c:pt idx="79">
                  <c:v>-105.62357711491939</c:v>
                </c:pt>
                <c:pt idx="80">
                  <c:v>-105.62357711491939</c:v>
                </c:pt>
                <c:pt idx="81">
                  <c:v>-105.62357711491939</c:v>
                </c:pt>
                <c:pt idx="82">
                  <c:v>-105.62357711491939</c:v>
                </c:pt>
                <c:pt idx="83">
                  <c:v>-105.62357711491939</c:v>
                </c:pt>
                <c:pt idx="84">
                  <c:v>-105.62357711491939</c:v>
                </c:pt>
                <c:pt idx="85">
                  <c:v>-105.62357711491939</c:v>
                </c:pt>
                <c:pt idx="86">
                  <c:v>-105.62357711491939</c:v>
                </c:pt>
                <c:pt idx="87">
                  <c:v>-105.62357711491939</c:v>
                </c:pt>
                <c:pt idx="88">
                  <c:v>-105.62357711491939</c:v>
                </c:pt>
                <c:pt idx="89">
                  <c:v>-105.62357711491939</c:v>
                </c:pt>
                <c:pt idx="90">
                  <c:v>-105.62357711491939</c:v>
                </c:pt>
                <c:pt idx="91">
                  <c:v>-105.62357711491939</c:v>
                </c:pt>
                <c:pt idx="92">
                  <c:v>-105.62357711491939</c:v>
                </c:pt>
                <c:pt idx="93">
                  <c:v>-105.62357711491939</c:v>
                </c:pt>
                <c:pt idx="94">
                  <c:v>-105.62357711491939</c:v>
                </c:pt>
                <c:pt idx="95">
                  <c:v>-105.62357711491939</c:v>
                </c:pt>
                <c:pt idx="96">
                  <c:v>-105.62357711491939</c:v>
                </c:pt>
                <c:pt idx="97">
                  <c:v>-105.62357711491939</c:v>
                </c:pt>
                <c:pt idx="98">
                  <c:v>-105.62357711491939</c:v>
                </c:pt>
                <c:pt idx="99">
                  <c:v>-105.62357711491939</c:v>
                </c:pt>
                <c:pt idx="100">
                  <c:v>-105.62357711491939</c:v>
                </c:pt>
                <c:pt idx="101">
                  <c:v>-105.62357711491939</c:v>
                </c:pt>
                <c:pt idx="102">
                  <c:v>-105.62357711491939</c:v>
                </c:pt>
                <c:pt idx="103">
                  <c:v>-105.62357711491939</c:v>
                </c:pt>
                <c:pt idx="104">
                  <c:v>-105.62357711491939</c:v>
                </c:pt>
                <c:pt idx="105">
                  <c:v>-105.62357711491939</c:v>
                </c:pt>
                <c:pt idx="106">
                  <c:v>-105.62357711491939</c:v>
                </c:pt>
                <c:pt idx="107">
                  <c:v>-105.62357711491939</c:v>
                </c:pt>
                <c:pt idx="108">
                  <c:v>-105.62357711491939</c:v>
                </c:pt>
                <c:pt idx="109">
                  <c:v>-105.62357711491939</c:v>
                </c:pt>
                <c:pt idx="110">
                  <c:v>-105.62357711491939</c:v>
                </c:pt>
                <c:pt idx="111">
                  <c:v>-105.62357711491939</c:v>
                </c:pt>
                <c:pt idx="112">
                  <c:v>-105.62357711491939</c:v>
                </c:pt>
                <c:pt idx="113">
                  <c:v>-105.62357711491939</c:v>
                </c:pt>
                <c:pt idx="114">
                  <c:v>-105.62357711491939</c:v>
                </c:pt>
                <c:pt idx="115">
                  <c:v>-105.62357711491939</c:v>
                </c:pt>
                <c:pt idx="116">
                  <c:v>-105.62357711491939</c:v>
                </c:pt>
                <c:pt idx="117">
                  <c:v>-105.62357711491939</c:v>
                </c:pt>
                <c:pt idx="118">
                  <c:v>-105.62357711491939</c:v>
                </c:pt>
                <c:pt idx="119">
                  <c:v>-105.62357711491939</c:v>
                </c:pt>
                <c:pt idx="120">
                  <c:v>-105.62357711491939</c:v>
                </c:pt>
                <c:pt idx="121">
                  <c:v>-105.62357711491939</c:v>
                </c:pt>
                <c:pt idx="122">
                  <c:v>-105.62357711491939</c:v>
                </c:pt>
                <c:pt idx="123">
                  <c:v>-105.62357711491939</c:v>
                </c:pt>
                <c:pt idx="124">
                  <c:v>-105.62357711491939</c:v>
                </c:pt>
                <c:pt idx="125">
                  <c:v>-105.62357711491939</c:v>
                </c:pt>
                <c:pt idx="126">
                  <c:v>-105.62357711491939</c:v>
                </c:pt>
                <c:pt idx="127">
                  <c:v>-105.62357711491939</c:v>
                </c:pt>
                <c:pt idx="128">
                  <c:v>-105.62357711491939</c:v>
                </c:pt>
                <c:pt idx="129">
                  <c:v>-105.62357711491939</c:v>
                </c:pt>
                <c:pt idx="130">
                  <c:v>-105.62357711491939</c:v>
                </c:pt>
                <c:pt idx="131">
                  <c:v>-105.62357711491939</c:v>
                </c:pt>
                <c:pt idx="132">
                  <c:v>-105.62357711491939</c:v>
                </c:pt>
                <c:pt idx="133">
                  <c:v>-105.62357711491939</c:v>
                </c:pt>
                <c:pt idx="134">
                  <c:v>-105.62357711491939</c:v>
                </c:pt>
                <c:pt idx="135">
                  <c:v>-105.62357711491939</c:v>
                </c:pt>
                <c:pt idx="136">
                  <c:v>-105.62357711491939</c:v>
                </c:pt>
                <c:pt idx="137">
                  <c:v>-105.62357711491939</c:v>
                </c:pt>
                <c:pt idx="138">
                  <c:v>-105.62357711491939</c:v>
                </c:pt>
                <c:pt idx="139">
                  <c:v>-105.62357711491939</c:v>
                </c:pt>
                <c:pt idx="140">
                  <c:v>-105.62357711491939</c:v>
                </c:pt>
                <c:pt idx="141">
                  <c:v>-105.62357711491939</c:v>
                </c:pt>
                <c:pt idx="142">
                  <c:v>-105.62357711491939</c:v>
                </c:pt>
                <c:pt idx="143">
                  <c:v>-105.62357711491939</c:v>
                </c:pt>
                <c:pt idx="144">
                  <c:v>-105.62357711491939</c:v>
                </c:pt>
                <c:pt idx="145">
                  <c:v>-105.62357711491939</c:v>
                </c:pt>
                <c:pt idx="146">
                  <c:v>-105.62357711491939</c:v>
                </c:pt>
                <c:pt idx="147">
                  <c:v>-105.62357711491939</c:v>
                </c:pt>
                <c:pt idx="148">
                  <c:v>-105.62357711491939</c:v>
                </c:pt>
                <c:pt idx="149">
                  <c:v>-105.62357711491939</c:v>
                </c:pt>
                <c:pt idx="150">
                  <c:v>-105.62357711491939</c:v>
                </c:pt>
                <c:pt idx="151">
                  <c:v>-105.62357711491939</c:v>
                </c:pt>
                <c:pt idx="152">
                  <c:v>-105.62357711491939</c:v>
                </c:pt>
                <c:pt idx="153">
                  <c:v>-105.62357711491939</c:v>
                </c:pt>
                <c:pt idx="154">
                  <c:v>-105.62357711491939</c:v>
                </c:pt>
                <c:pt idx="155">
                  <c:v>-105.62357711491939</c:v>
                </c:pt>
                <c:pt idx="156">
                  <c:v>-105.62357711491939</c:v>
                </c:pt>
                <c:pt idx="157">
                  <c:v>-105.62357711491939</c:v>
                </c:pt>
                <c:pt idx="158">
                  <c:v>-105.62357711491939</c:v>
                </c:pt>
                <c:pt idx="159">
                  <c:v>-105.62357711491939</c:v>
                </c:pt>
                <c:pt idx="160">
                  <c:v>-105.62357711491939</c:v>
                </c:pt>
                <c:pt idx="161">
                  <c:v>-105.62357711491939</c:v>
                </c:pt>
                <c:pt idx="162">
                  <c:v>-105.62357711491939</c:v>
                </c:pt>
                <c:pt idx="163">
                  <c:v>-105.62357711491939</c:v>
                </c:pt>
                <c:pt idx="164">
                  <c:v>-105.62357711491939</c:v>
                </c:pt>
                <c:pt idx="165">
                  <c:v>-105.62357711491939</c:v>
                </c:pt>
                <c:pt idx="166">
                  <c:v>-105.62357711491939</c:v>
                </c:pt>
                <c:pt idx="167">
                  <c:v>-105.62357711491939</c:v>
                </c:pt>
                <c:pt idx="168">
                  <c:v>-105.62357711491939</c:v>
                </c:pt>
                <c:pt idx="169">
                  <c:v>-105.62357711491939</c:v>
                </c:pt>
                <c:pt idx="170">
                  <c:v>-105.62357711491939</c:v>
                </c:pt>
                <c:pt idx="171">
                  <c:v>-105.62357711491939</c:v>
                </c:pt>
                <c:pt idx="172">
                  <c:v>-105.62357711491939</c:v>
                </c:pt>
                <c:pt idx="173">
                  <c:v>-105.62357711491939</c:v>
                </c:pt>
                <c:pt idx="174">
                  <c:v>-105.62357711491939</c:v>
                </c:pt>
                <c:pt idx="175">
                  <c:v>-105.62357711491939</c:v>
                </c:pt>
                <c:pt idx="176">
                  <c:v>-105.62357711491939</c:v>
                </c:pt>
                <c:pt idx="177">
                  <c:v>-105.62357711491939</c:v>
                </c:pt>
                <c:pt idx="178">
                  <c:v>-105.62357711491939</c:v>
                </c:pt>
                <c:pt idx="179">
                  <c:v>-105.62357711491939</c:v>
                </c:pt>
                <c:pt idx="180">
                  <c:v>-105.62357711491939</c:v>
                </c:pt>
                <c:pt idx="181">
                  <c:v>-105.62357711491939</c:v>
                </c:pt>
                <c:pt idx="182">
                  <c:v>-105.62357711491939</c:v>
                </c:pt>
                <c:pt idx="183">
                  <c:v>-105.62357711491939</c:v>
                </c:pt>
                <c:pt idx="184">
                  <c:v>-105.62357711491939</c:v>
                </c:pt>
                <c:pt idx="185">
                  <c:v>-105.62357711491939</c:v>
                </c:pt>
                <c:pt idx="186">
                  <c:v>-105.62357711491939</c:v>
                </c:pt>
                <c:pt idx="187">
                  <c:v>-105.62357711491939</c:v>
                </c:pt>
                <c:pt idx="188">
                  <c:v>-105.62357711491939</c:v>
                </c:pt>
                <c:pt idx="189">
                  <c:v>-105.62357711491939</c:v>
                </c:pt>
                <c:pt idx="190">
                  <c:v>-105.62357711491939</c:v>
                </c:pt>
                <c:pt idx="191">
                  <c:v>-105.62357711491939</c:v>
                </c:pt>
                <c:pt idx="192">
                  <c:v>-105.62357711491939</c:v>
                </c:pt>
                <c:pt idx="193">
                  <c:v>-105.62357711491939</c:v>
                </c:pt>
                <c:pt idx="194">
                  <c:v>-105.62357711491939</c:v>
                </c:pt>
                <c:pt idx="195">
                  <c:v>-105.62357711491939</c:v>
                </c:pt>
                <c:pt idx="196">
                  <c:v>-105.62357711491939</c:v>
                </c:pt>
                <c:pt idx="197">
                  <c:v>-105.62357711491939</c:v>
                </c:pt>
                <c:pt idx="198">
                  <c:v>-105.62357711491939</c:v>
                </c:pt>
                <c:pt idx="199">
                  <c:v>-105.62357711491939</c:v>
                </c:pt>
                <c:pt idx="200">
                  <c:v>-105.62357711491939</c:v>
                </c:pt>
                <c:pt idx="201">
                  <c:v>-105.62357711491939</c:v>
                </c:pt>
                <c:pt idx="202">
                  <c:v>-105.62357711491939</c:v>
                </c:pt>
                <c:pt idx="203">
                  <c:v>-105.62357711491939</c:v>
                </c:pt>
                <c:pt idx="204">
                  <c:v>-105.62357711491939</c:v>
                </c:pt>
                <c:pt idx="205">
                  <c:v>-105.62357711491939</c:v>
                </c:pt>
                <c:pt idx="206">
                  <c:v>-105.62357711491939</c:v>
                </c:pt>
                <c:pt idx="207">
                  <c:v>-105.62357711491939</c:v>
                </c:pt>
                <c:pt idx="208">
                  <c:v>-105.62357711491939</c:v>
                </c:pt>
                <c:pt idx="209">
                  <c:v>-105.62357711491939</c:v>
                </c:pt>
                <c:pt idx="210">
                  <c:v>-105.62357711491939</c:v>
                </c:pt>
                <c:pt idx="211">
                  <c:v>-105.62357711491939</c:v>
                </c:pt>
                <c:pt idx="212">
                  <c:v>-105.62357711491939</c:v>
                </c:pt>
                <c:pt idx="213">
                  <c:v>-105.62357711491939</c:v>
                </c:pt>
                <c:pt idx="214">
                  <c:v>-105.62357711491939</c:v>
                </c:pt>
                <c:pt idx="215">
                  <c:v>-105.62357711491939</c:v>
                </c:pt>
                <c:pt idx="216">
                  <c:v>-105.62357711491939</c:v>
                </c:pt>
                <c:pt idx="217">
                  <c:v>-105.62357711491939</c:v>
                </c:pt>
                <c:pt idx="218">
                  <c:v>-105.62357711491939</c:v>
                </c:pt>
                <c:pt idx="219">
                  <c:v>-105.62357711491939</c:v>
                </c:pt>
                <c:pt idx="220">
                  <c:v>-105.62357711491939</c:v>
                </c:pt>
                <c:pt idx="221">
                  <c:v>-105.62357711491939</c:v>
                </c:pt>
                <c:pt idx="222">
                  <c:v>-105.62357711491939</c:v>
                </c:pt>
                <c:pt idx="223">
                  <c:v>-105.62357711491939</c:v>
                </c:pt>
                <c:pt idx="224">
                  <c:v>-105.62357711491939</c:v>
                </c:pt>
                <c:pt idx="225">
                  <c:v>-105.62357711491939</c:v>
                </c:pt>
                <c:pt idx="226">
                  <c:v>-105.62357711491939</c:v>
                </c:pt>
                <c:pt idx="227">
                  <c:v>-105.62357711491939</c:v>
                </c:pt>
                <c:pt idx="228">
                  <c:v>-105.62357711491939</c:v>
                </c:pt>
                <c:pt idx="229">
                  <c:v>-105.62357711491939</c:v>
                </c:pt>
                <c:pt idx="230">
                  <c:v>-105.62357711491939</c:v>
                </c:pt>
                <c:pt idx="231">
                  <c:v>-105.62357711491939</c:v>
                </c:pt>
                <c:pt idx="232">
                  <c:v>-105.62357711491939</c:v>
                </c:pt>
                <c:pt idx="233">
                  <c:v>-105.62357711491939</c:v>
                </c:pt>
                <c:pt idx="234">
                  <c:v>-105.62357711491939</c:v>
                </c:pt>
                <c:pt idx="235">
                  <c:v>-105.62357711491939</c:v>
                </c:pt>
                <c:pt idx="236">
                  <c:v>-105.62357711491939</c:v>
                </c:pt>
                <c:pt idx="237">
                  <c:v>-105.62357711491939</c:v>
                </c:pt>
                <c:pt idx="238">
                  <c:v>-105.62357711491939</c:v>
                </c:pt>
                <c:pt idx="239">
                  <c:v>-105.62357711491939</c:v>
                </c:pt>
                <c:pt idx="240">
                  <c:v>-105.62357711491939</c:v>
                </c:pt>
                <c:pt idx="241">
                  <c:v>-105.62357711491939</c:v>
                </c:pt>
                <c:pt idx="242">
                  <c:v>-105.62357711491939</c:v>
                </c:pt>
                <c:pt idx="243">
                  <c:v>-105.62357711491939</c:v>
                </c:pt>
                <c:pt idx="244">
                  <c:v>-105.62357711491939</c:v>
                </c:pt>
                <c:pt idx="245">
                  <c:v>-105.62357711491939</c:v>
                </c:pt>
                <c:pt idx="246">
                  <c:v>-105.62357711491939</c:v>
                </c:pt>
                <c:pt idx="247">
                  <c:v>-105.62357711491939</c:v>
                </c:pt>
                <c:pt idx="248">
                  <c:v>-105.62357711491939</c:v>
                </c:pt>
                <c:pt idx="249">
                  <c:v>-105.62357711491939</c:v>
                </c:pt>
                <c:pt idx="250">
                  <c:v>-105.62357711491939</c:v>
                </c:pt>
                <c:pt idx="251">
                  <c:v>-105.62357711491939</c:v>
                </c:pt>
                <c:pt idx="252">
                  <c:v>-105.62357711491939</c:v>
                </c:pt>
                <c:pt idx="253">
                  <c:v>-105.62357711491939</c:v>
                </c:pt>
                <c:pt idx="254">
                  <c:v>-105.62357711491939</c:v>
                </c:pt>
                <c:pt idx="255">
                  <c:v>-105.62357711491939</c:v>
                </c:pt>
                <c:pt idx="256">
                  <c:v>-105.62357711491939</c:v>
                </c:pt>
                <c:pt idx="257">
                  <c:v>-105.62357711491939</c:v>
                </c:pt>
                <c:pt idx="258">
                  <c:v>-105.62357711491939</c:v>
                </c:pt>
                <c:pt idx="259">
                  <c:v>-105.62357711491939</c:v>
                </c:pt>
                <c:pt idx="260">
                  <c:v>-105.62357711491939</c:v>
                </c:pt>
                <c:pt idx="261">
                  <c:v>-105.62357711491939</c:v>
                </c:pt>
                <c:pt idx="262">
                  <c:v>-105.62357711491939</c:v>
                </c:pt>
                <c:pt idx="263">
                  <c:v>-105.62357711491939</c:v>
                </c:pt>
                <c:pt idx="264">
                  <c:v>-105.62357711491939</c:v>
                </c:pt>
                <c:pt idx="265">
                  <c:v>-105.62357711491939</c:v>
                </c:pt>
                <c:pt idx="266">
                  <c:v>-105.62357711491939</c:v>
                </c:pt>
                <c:pt idx="267">
                  <c:v>-105.62357711491939</c:v>
                </c:pt>
                <c:pt idx="268">
                  <c:v>-105.62357711491939</c:v>
                </c:pt>
                <c:pt idx="269">
                  <c:v>-105.62357711491939</c:v>
                </c:pt>
                <c:pt idx="270">
                  <c:v>-105.62357711491939</c:v>
                </c:pt>
                <c:pt idx="271">
                  <c:v>-105.62357711491939</c:v>
                </c:pt>
                <c:pt idx="272">
                  <c:v>-105.62357711491939</c:v>
                </c:pt>
                <c:pt idx="273">
                  <c:v>-105.62357711491939</c:v>
                </c:pt>
                <c:pt idx="274">
                  <c:v>-105.62357711491939</c:v>
                </c:pt>
                <c:pt idx="275">
                  <c:v>-105.62357711491939</c:v>
                </c:pt>
                <c:pt idx="276">
                  <c:v>-105.62357711491939</c:v>
                </c:pt>
                <c:pt idx="277">
                  <c:v>-105.62357711491939</c:v>
                </c:pt>
                <c:pt idx="278">
                  <c:v>-105.62357711491939</c:v>
                </c:pt>
                <c:pt idx="279">
                  <c:v>-105.62357711491939</c:v>
                </c:pt>
                <c:pt idx="280">
                  <c:v>-105.62357711491939</c:v>
                </c:pt>
                <c:pt idx="281">
                  <c:v>-105.62357711491939</c:v>
                </c:pt>
                <c:pt idx="282">
                  <c:v>-105.62357711491939</c:v>
                </c:pt>
                <c:pt idx="283">
                  <c:v>-105.62357711491939</c:v>
                </c:pt>
                <c:pt idx="284">
                  <c:v>-105.62357711491939</c:v>
                </c:pt>
                <c:pt idx="285">
                  <c:v>-105.62357711491939</c:v>
                </c:pt>
                <c:pt idx="286">
                  <c:v>-105.62357711491939</c:v>
                </c:pt>
                <c:pt idx="287">
                  <c:v>-105.62357711491939</c:v>
                </c:pt>
                <c:pt idx="288">
                  <c:v>-105.62357711491939</c:v>
                </c:pt>
                <c:pt idx="289">
                  <c:v>-105.62357711491939</c:v>
                </c:pt>
                <c:pt idx="290">
                  <c:v>-105.62357711491939</c:v>
                </c:pt>
                <c:pt idx="291">
                  <c:v>-105.62357711491939</c:v>
                </c:pt>
                <c:pt idx="292">
                  <c:v>-105.62357711491939</c:v>
                </c:pt>
                <c:pt idx="293">
                  <c:v>-105.62357711491939</c:v>
                </c:pt>
                <c:pt idx="294">
                  <c:v>-105.62357711491939</c:v>
                </c:pt>
                <c:pt idx="295">
                  <c:v>-105.62357711491939</c:v>
                </c:pt>
                <c:pt idx="296">
                  <c:v>-105.62357711491939</c:v>
                </c:pt>
                <c:pt idx="297">
                  <c:v>-105.62357711491939</c:v>
                </c:pt>
                <c:pt idx="298">
                  <c:v>-105.62357711491939</c:v>
                </c:pt>
                <c:pt idx="299">
                  <c:v>-105.62357711491939</c:v>
                </c:pt>
                <c:pt idx="300">
                  <c:v>-105.62357711491939</c:v>
                </c:pt>
                <c:pt idx="301">
                  <c:v>-105.62357711491939</c:v>
                </c:pt>
                <c:pt idx="302">
                  <c:v>-105.62357711491939</c:v>
                </c:pt>
                <c:pt idx="303">
                  <c:v>-105.62357711491939</c:v>
                </c:pt>
                <c:pt idx="304">
                  <c:v>-105.62357711491939</c:v>
                </c:pt>
                <c:pt idx="305">
                  <c:v>-105.62357711491939</c:v>
                </c:pt>
                <c:pt idx="306">
                  <c:v>-105.62357711491939</c:v>
                </c:pt>
                <c:pt idx="307">
                  <c:v>-105.62357711491939</c:v>
                </c:pt>
                <c:pt idx="308">
                  <c:v>-105.62357711491939</c:v>
                </c:pt>
                <c:pt idx="309">
                  <c:v>-105.62357711491939</c:v>
                </c:pt>
                <c:pt idx="310">
                  <c:v>-105.62357711491939</c:v>
                </c:pt>
                <c:pt idx="311">
                  <c:v>-105.62357711491939</c:v>
                </c:pt>
                <c:pt idx="312">
                  <c:v>-105.62357711491939</c:v>
                </c:pt>
                <c:pt idx="313">
                  <c:v>-105.62357711491939</c:v>
                </c:pt>
                <c:pt idx="314">
                  <c:v>-105.62357711491939</c:v>
                </c:pt>
                <c:pt idx="315">
                  <c:v>-105.62357711491939</c:v>
                </c:pt>
                <c:pt idx="316">
                  <c:v>-105.62357711491939</c:v>
                </c:pt>
                <c:pt idx="317">
                  <c:v>-105.62357711491939</c:v>
                </c:pt>
                <c:pt idx="318">
                  <c:v>-105.62357711491939</c:v>
                </c:pt>
                <c:pt idx="319">
                  <c:v>-105.62357711491939</c:v>
                </c:pt>
                <c:pt idx="320">
                  <c:v>-105.62357711491939</c:v>
                </c:pt>
                <c:pt idx="321">
                  <c:v>-105.62357711491939</c:v>
                </c:pt>
                <c:pt idx="322">
                  <c:v>-105.62357711491939</c:v>
                </c:pt>
                <c:pt idx="323">
                  <c:v>-105.62357711491939</c:v>
                </c:pt>
                <c:pt idx="324">
                  <c:v>-105.62357711491939</c:v>
                </c:pt>
                <c:pt idx="325">
                  <c:v>-105.62357711491939</c:v>
                </c:pt>
                <c:pt idx="326">
                  <c:v>-105.62357711491939</c:v>
                </c:pt>
                <c:pt idx="327">
                  <c:v>-105.62357711491939</c:v>
                </c:pt>
                <c:pt idx="328">
                  <c:v>-105.62357711491939</c:v>
                </c:pt>
                <c:pt idx="329">
                  <c:v>-105.62357711491939</c:v>
                </c:pt>
                <c:pt idx="330">
                  <c:v>-105.62357711491939</c:v>
                </c:pt>
                <c:pt idx="331">
                  <c:v>-105.62357711491939</c:v>
                </c:pt>
                <c:pt idx="332">
                  <c:v>-105.62357711491939</c:v>
                </c:pt>
                <c:pt idx="333">
                  <c:v>-105.62357711491939</c:v>
                </c:pt>
                <c:pt idx="334">
                  <c:v>-105.62357711491939</c:v>
                </c:pt>
                <c:pt idx="335">
                  <c:v>-105.62357711491939</c:v>
                </c:pt>
                <c:pt idx="336">
                  <c:v>-105.62357711491939</c:v>
                </c:pt>
                <c:pt idx="337">
                  <c:v>-105.62357711491939</c:v>
                </c:pt>
                <c:pt idx="338">
                  <c:v>-105.62357711491939</c:v>
                </c:pt>
                <c:pt idx="339">
                  <c:v>-105.62357711491939</c:v>
                </c:pt>
                <c:pt idx="340">
                  <c:v>-105.62357711491939</c:v>
                </c:pt>
                <c:pt idx="341">
                  <c:v>-105.62357711491939</c:v>
                </c:pt>
                <c:pt idx="342">
                  <c:v>-105.62357711491939</c:v>
                </c:pt>
                <c:pt idx="343">
                  <c:v>-105.62357711491939</c:v>
                </c:pt>
                <c:pt idx="344">
                  <c:v>-105.62357711491939</c:v>
                </c:pt>
                <c:pt idx="345">
                  <c:v>-105.62357711491939</c:v>
                </c:pt>
                <c:pt idx="346">
                  <c:v>-105.62357711491939</c:v>
                </c:pt>
                <c:pt idx="347">
                  <c:v>-105.62357711491939</c:v>
                </c:pt>
                <c:pt idx="348">
                  <c:v>-105.62357711491939</c:v>
                </c:pt>
                <c:pt idx="349">
                  <c:v>-105.62357711491939</c:v>
                </c:pt>
                <c:pt idx="350">
                  <c:v>-105.62357711491939</c:v>
                </c:pt>
                <c:pt idx="351">
                  <c:v>-105.62357711491939</c:v>
                </c:pt>
                <c:pt idx="352">
                  <c:v>-105.62357711491939</c:v>
                </c:pt>
                <c:pt idx="353">
                  <c:v>-105.62357711491939</c:v>
                </c:pt>
                <c:pt idx="354">
                  <c:v>-105.62357711491939</c:v>
                </c:pt>
                <c:pt idx="355">
                  <c:v>-105.62357711491939</c:v>
                </c:pt>
                <c:pt idx="356">
                  <c:v>-105.62357711491939</c:v>
                </c:pt>
                <c:pt idx="357">
                  <c:v>-105.62357711491939</c:v>
                </c:pt>
                <c:pt idx="358">
                  <c:v>-105.62357711491939</c:v>
                </c:pt>
                <c:pt idx="359">
                  <c:v>-105.62357711491939</c:v>
                </c:pt>
                <c:pt idx="360">
                  <c:v>-105.62357711491939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99F-414E-97E5-6843EF29C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8624"/>
        <c:axId val="41539200"/>
      </c:scatterChart>
      <c:valAx>
        <c:axId val="41538624"/>
        <c:scaling>
          <c:orientation val="minMax"/>
          <c:max val="500"/>
          <c:min val="-500"/>
        </c:scaling>
        <c:delete val="0"/>
        <c:axPos val="b"/>
        <c:majorGridlines>
          <c:spPr>
            <a:ln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1539200"/>
        <c:crosses val="autoZero"/>
        <c:crossBetween val="midCat"/>
        <c:majorUnit val="10"/>
      </c:valAx>
      <c:valAx>
        <c:axId val="41539200"/>
        <c:scaling>
          <c:orientation val="minMax"/>
          <c:max val="500"/>
          <c:min val="-500"/>
        </c:scaling>
        <c:delete val="0"/>
        <c:axPos val="l"/>
        <c:majorGridlines>
          <c:spPr>
            <a:ln>
              <a:solidFill>
                <a:schemeClr val="tx1">
                  <a:tint val="75000"/>
                  <a:shade val="95000"/>
                  <a:satMod val="105000"/>
                  <a:alpha val="3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41538624"/>
        <c:crosses val="autoZero"/>
        <c:crossBetween val="midCat"/>
        <c:majorUnit val="1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4"/>
          <c:order val="0"/>
          <c:tx>
            <c:v>Control zone radius for Buffer coef. (B=1)</c:v>
          </c:tx>
          <c:spPr>
            <a:ln w="50800">
              <a:solidFill>
                <a:srgbClr val="FFFF00"/>
              </a:solidFill>
            </a:ln>
          </c:spPr>
          <c:marker>
            <c:symbol val="circle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Data!$U$14:$U$174</c:f>
              <c:numCache>
                <c:formatCode>General</c:formatCode>
                <c:ptCount val="161"/>
                <c:pt idx="0">
                  <c:v>746.7833275618234</c:v>
                </c:pt>
                <c:pt idx="1">
                  <c:v>625.0330914953862</c:v>
                </c:pt>
                <c:pt idx="2">
                  <c:v>531.86644659016326</c:v>
                </c:pt>
                <c:pt idx="3">
                  <c:v>458.92129441590021</c:v>
                </c:pt>
                <c:pt idx="4">
                  <c:v>400.6932115552508</c:v>
                </c:pt>
                <c:pt idx="5">
                  <c:v>353.43713452145818</c:v>
                </c:pt>
                <c:pt idx="6">
                  <c:v>314.5321554385676</c:v>
                </c:pt>
                <c:pt idx="7">
                  <c:v>282.09887709080925</c:v>
                </c:pt>
                <c:pt idx="8">
                  <c:v>254.76069010655448</c:v>
                </c:pt>
                <c:pt idx="9">
                  <c:v>231.49023337124277</c:v>
                </c:pt>
                <c:pt idx="10">
                  <c:v>211.50796601120905</c:v>
                </c:pt>
                <c:pt idx="11">
                  <c:v>194.21355988676663</c:v>
                </c:pt>
                <c:pt idx="12">
                  <c:v>179.13850309744009</c:v>
                </c:pt>
                <c:pt idx="13">
                  <c:v>165.91273122235333</c:v>
                </c:pt>
                <c:pt idx="14">
                  <c:v>154.24072992063722</c:v>
                </c:pt>
                <c:pt idx="15">
                  <c:v>143.88415339013571</c:v>
                </c:pt>
                <c:pt idx="16">
                  <c:v>134.64900236692196</c:v>
                </c:pt>
                <c:pt idx="17">
                  <c:v>126.37604264656031</c:v>
                </c:pt>
                <c:pt idx="18">
                  <c:v>118.93355969236393</c:v>
                </c:pt>
                <c:pt idx="19">
                  <c:v>112.21181951305527</c:v>
                </c:pt>
                <c:pt idx="20">
                  <c:v>106.11879094004962</c:v>
                </c:pt>
                <c:pt idx="21">
                  <c:v>100.57681091259067</c:v>
                </c:pt>
                <c:pt idx="22">
                  <c:v>95.519962104625719</c:v>
                </c:pt>
                <c:pt idx="23">
                  <c:v>90.891993878307076</c:v>
                </c:pt>
                <c:pt idx="24">
                  <c:v>86.644661407972293</c:v>
                </c:pt>
                <c:pt idx="25">
                  <c:v>82.736389377559547</c:v>
                </c:pt>
                <c:pt idx="26">
                  <c:v>79.131189606246323</c:v>
                </c:pt>
                <c:pt idx="27">
                  <c:v>75.797778816626703</c:v>
                </c:pt>
                <c:pt idx="28">
                  <c:v>72.708855260732165</c:v>
                </c:pt>
                <c:pt idx="29">
                  <c:v>69.840502270543155</c:v>
                </c:pt>
                <c:pt idx="30">
                  <c:v>67.171693853288318</c:v>
                </c:pt>
                <c:pt idx="31">
                  <c:v>64.683882814277226</c:v>
                </c:pt>
                <c:pt idx="32">
                  <c:v>62.360655997126145</c:v>
                </c:pt>
                <c:pt idx="33">
                  <c:v>60.187444399086324</c:v>
                </c:pt>
                <c:pt idx="34">
                  <c:v>58.151278378926008</c:v>
                </c:pt>
                <c:pt idx="35">
                  <c:v>56.240580096876599</c:v>
                </c:pt>
                <c:pt idx="36">
                  <c:v>54.44498683714275</c:v>
                </c:pt>
                <c:pt idx="37">
                  <c:v>52.755200058149285</c:v>
                </c:pt>
                <c:pt idx="38">
                  <c:v>51.162855965457084</c:v>
                </c:pt>
                <c:pt idx="39">
                  <c:v>49.660414161289054</c:v>
                </c:pt>
                <c:pt idx="40">
                  <c:v>48.241061534210687</c:v>
                </c:pt>
                <c:pt idx="41">
                  <c:v>46.898629044461799</c:v>
                </c:pt>
                <c:pt idx="42">
                  <c:v>45.62751945926054</c:v>
                </c:pt>
                <c:pt idx="43">
                  <c:v>44.422644417148362</c:v>
                </c:pt>
                <c:pt idx="44">
                  <c:v>43.279369465985418</c:v>
                </c:pt>
                <c:pt idx="45">
                  <c:v>42.193465937214825</c:v>
                </c:pt>
                <c:pt idx="46">
                  <c:v>41.161068698691878</c:v>
                </c:pt>
                <c:pt idx="47">
                  <c:v>40.17863897701536</c:v>
                </c:pt>
                <c:pt idx="48">
                  <c:v>39.242931563704175</c:v>
                </c:pt>
                <c:pt idx="49">
                  <c:v>38.35096582237329</c:v>
                </c:pt>
                <c:pt idx="50">
                  <c:v>37.500000000000007</c:v>
                </c:pt>
                <c:pt idx="51">
                  <c:v>36.68750841743632</c:v>
                </c:pt>
                <c:pt idx="52">
                  <c:v>35.911161174942222</c:v>
                </c:pt>
                <c:pt idx="53">
                  <c:v>35.168806059657463</c:v>
                </c:pt>
                <c:pt idx="54">
                  <c:v>34.458452385204147</c:v>
                </c:pt>
                <c:pt idx="55">
                  <c:v>33.778256530330168</c:v>
                </c:pt>
                <c:pt idx="56">
                  <c:v>33.126508974743402</c:v>
                </c:pt>
                <c:pt idx="57">
                  <c:v>32.501622656934103</c:v>
                </c:pt>
                <c:pt idx="58">
                  <c:v>31.90212250157267</c:v>
                </c:pt>
                <c:pt idx="59">
                  <c:v>31.326635983606224</c:v>
                </c:pt>
                <c:pt idx="60">
                  <c:v>30.77388461296561</c:v>
                </c:pt>
                <c:pt idx="61">
                  <c:v>30.242676238255278</c:v>
                </c:pt>
                <c:pt idx="62">
                  <c:v>29.731898080280182</c:v>
                </c:pt>
                <c:pt idx="63">
                  <c:v>29.2405104170629</c:v>
                </c:pt>
                <c:pt idx="64">
                  <c:v>28.767540851366356</c:v>
                </c:pt>
                <c:pt idx="65">
                  <c:v>28.312079099869862</c:v>
                </c:pt>
                <c:pt idx="66">
                  <c:v>27.873272250225991</c:v>
                </c:pt>
                <c:pt idx="67">
                  <c:v>27.450320438399558</c:v>
                </c:pt>
                <c:pt idx="68">
                  <c:v>27.042472904084903</c:v>
                </c:pt>
                <c:pt idx="69">
                  <c:v>26.649024386720228</c:v>
                </c:pt>
                <c:pt idx="70">
                  <c:v>26.269311828759125</c:v>
                </c:pt>
                <c:pt idx="71">
                  <c:v>25.902711356497353</c:v>
                </c:pt>
                <c:pt idx="72">
                  <c:v>25.548635511954618</c:v>
                </c:pt>
                <c:pt idx="73">
                  <c:v>25.206530712132462</c:v>
                </c:pt>
                <c:pt idx="74">
                  <c:v>24.875874914460685</c:v>
                </c:pt>
                <c:pt idx="75">
                  <c:v>24.556175469447258</c:v>
                </c:pt>
                <c:pt idx="76">
                  <c:v>24.246967143497194</c:v>
                </c:pt>
                <c:pt idx="77">
                  <c:v>23.947810296595918</c:v>
                </c:pt>
                <c:pt idx="78">
                  <c:v>23.658289201088927</c:v>
                </c:pt>
                <c:pt idx="79">
                  <c:v>23.378010489156392</c:v>
                </c:pt>
                <c:pt idx="80">
                  <c:v>23.106601717798213</c:v>
                </c:pt>
                <c:pt idx="81">
                  <c:v>23.078479090809051</c:v>
                </c:pt>
                <c:pt idx="82">
                  <c:v>23.055804747135927</c:v>
                </c:pt>
                <c:pt idx="83">
                  <c:v>23.038565001524496</c:v>
                </c:pt>
                <c:pt idx="84">
                  <c:v>23.026754250403762</c:v>
                </c:pt>
                <c:pt idx="85">
                  <c:v>23.020374982285411</c:v>
                </c:pt>
                <c:pt idx="86">
                  <c:v>23.019437818328569</c:v>
                </c:pt>
                <c:pt idx="87">
                  <c:v>23.023961583464864</c:v>
                </c:pt>
                <c:pt idx="88">
                  <c:v>23.03397340869477</c:v>
                </c:pt>
                <c:pt idx="89">
                  <c:v>23.049508865389868</c:v>
                </c:pt>
                <c:pt idx="90">
                  <c:v>23.070612132669872</c:v>
                </c:pt>
                <c:pt idx="91">
                  <c:v>23.097336199170385</c:v>
                </c:pt>
                <c:pt idx="92">
                  <c:v>23.129743100780502</c:v>
                </c:pt>
                <c:pt idx="93">
                  <c:v>23.167904196212149</c:v>
                </c:pt>
                <c:pt idx="94">
                  <c:v>23.211900482568737</c:v>
                </c:pt>
                <c:pt idx="95">
                  <c:v>23.261822953413606</c:v>
                </c:pt>
                <c:pt idx="96">
                  <c:v>23.317773002203356</c:v>
                </c:pt>
                <c:pt idx="97">
                  <c:v>23.379862874352696</c:v>
                </c:pt>
                <c:pt idx="98">
                  <c:v>23.448216171641821</c:v>
                </c:pt>
                <c:pt idx="99">
                  <c:v>23.522968413171125</c:v>
                </c:pt>
                <c:pt idx="100">
                  <c:v>23.604267657619147</c:v>
                </c:pt>
                <c:pt idx="101">
                  <c:v>23.692275192176716</c:v>
                </c:pt>
                <c:pt idx="102">
                  <c:v>23.787166294223862</c:v>
                </c:pt>
                <c:pt idx="103">
                  <c:v>23.889131072597525</c:v>
                </c:pt>
                <c:pt idx="104">
                  <c:v>23.99837539618186</c:v>
                </c:pt>
                <c:pt idx="105">
                  <c:v>24.11512191855466</c:v>
                </c:pt>
                <c:pt idx="106">
                  <c:v>24.239611208562017</c:v>
                </c:pt>
                <c:pt idx="107">
                  <c:v>24.372102997991007</c:v>
                </c:pt>
                <c:pt idx="108">
                  <c:v>24.512877558992937</c:v>
                </c:pt>
                <c:pt idx="109">
                  <c:v>24.662237225607527</c:v>
                </c:pt>
                <c:pt idx="110">
                  <c:v>24.820508075688771</c:v>
                </c:pt>
                <c:pt idx="111">
                  <c:v>24.988041791777448</c:v>
                </c:pt>
                <c:pt idx="112">
                  <c:v>25.16521772205585</c:v>
                </c:pt>
                <c:pt idx="113">
                  <c:v>25.352445165517132</c:v>
                </c:pt>
                <c:pt idx="114">
                  <c:v>25.550165908958029</c:v>
                </c:pt>
                <c:pt idx="115">
                  <c:v>25.758857047446778</c:v>
                </c:pt>
                <c:pt idx="116">
                  <c:v>25.979034124632868</c:v>
                </c:pt>
                <c:pt idx="117">
                  <c:v>26.211254634779319</c:v>
                </c:pt>
                <c:pt idx="118">
                  <c:v>26.45612193486388</c:v>
                </c:pt>
                <c:pt idx="119">
                  <c:v>26.714289622701941</c:v>
                </c:pt>
                <c:pt idx="120">
                  <c:v>26.98646644601649</c:v>
                </c:pt>
                <c:pt idx="121">
                  <c:v>27.273421818000877</c:v>
                </c:pt>
                <c:pt idx="122">
                  <c:v>27.575992027529587</c:v>
                </c:pt>
                <c:pt idx="123">
                  <c:v>27.895087247195313</c:v>
                </c:pt>
                <c:pt idx="124">
                  <c:v>28.231699460311901</c:v>
                </c:pt>
                <c:pt idx="125">
                  <c:v>28.586911449574799</c:v>
                </c:pt>
                <c:pt idx="126">
                  <c:v>28.961907016030221</c:v>
                </c:pt>
                <c:pt idx="127">
                  <c:v>29.357982628395924</c:v>
                </c:pt>
                <c:pt idx="128">
                  <c:v>29.776560740894567</c:v>
                </c:pt>
                <c:pt idx="129">
                  <c:v>30.21920506424399</c:v>
                </c:pt>
                <c:pt idx="130">
                  <c:v>30.687638131391399</c:v>
                </c:pt>
                <c:pt idx="131">
                  <c:v>31.183761569659797</c:v>
                </c:pt>
                <c:pt idx="132">
                  <c:v>31.709679577653894</c:v>
                </c:pt>
                <c:pt idx="133">
                  <c:v>32.267726213035708</c:v>
                </c:pt>
                <c:pt idx="134">
                  <c:v>32.860497231981604</c:v>
                </c:pt>
                <c:pt idx="135">
                  <c:v>33.490887390472643</c:v>
                </c:pt>
                <c:pt idx="136">
                  <c:v>34.162134331732915</c:v>
                </c:pt>
                <c:pt idx="137">
                  <c:v>34.877870456702837</c:v>
                </c:pt>
                <c:pt idx="138">
                  <c:v>35.642184523664852</c:v>
                </c:pt>
                <c:pt idx="139">
                  <c:v>36.459695173760139</c:v>
                </c:pt>
                <c:pt idx="140">
                  <c:v>37.335639164941099</c:v>
                </c:pt>
                <c:pt idx="141">
                  <c:v>38.27597786451102</c:v>
                </c:pt>
                <c:pt idx="142">
                  <c:v>39.287526564741498</c:v>
                </c:pt>
                <c:pt idx="143">
                  <c:v>40.378112538506663</c:v>
                </c:pt>
                <c:pt idx="144">
                  <c:v>41.556769572480071</c:v>
                </c:pt>
                <c:pt idx="145">
                  <c:v>42.83397919146077</c:v>
                </c:pt>
                <c:pt idx="146">
                  <c:v>44.22197219192784</c:v>
                </c:pt>
                <c:pt idx="147">
                  <c:v>45.735108839657926</c:v>
                </c:pt>
                <c:pt idx="148">
                  <c:v>47.390362760735812</c:v>
                </c:pt>
                <c:pt idx="149">
                  <c:v>49.207943090277297</c:v>
                </c:pt>
                <c:pt idx="150">
                  <c:v>51.212103268918661</c:v>
                </c:pt>
                <c:pt idx="151">
                  <c:v>53.432205251896164</c:v>
                </c:pt>
                <c:pt idx="152">
                  <c:v>55.904138457687054</c:v>
                </c:pt>
                <c:pt idx="153">
                  <c:v>58.672239525299474</c:v>
                </c:pt>
                <c:pt idx="154">
                  <c:v>61.79193198384538</c:v>
                </c:pt>
                <c:pt idx="155">
                  <c:v>65.333421793314415</c:v>
                </c:pt>
                <c:pt idx="156">
                  <c:v>69.386976691994434</c:v>
                </c:pt>
                <c:pt idx="157">
                  <c:v>74.070642169346542</c:v>
                </c:pt>
                <c:pt idx="158">
                  <c:v>79.541815429022961</c:v>
                </c:pt>
                <c:pt idx="159">
                  <c:v>86.015132426492443</c:v>
                </c:pt>
                <c:pt idx="160">
                  <c:v>93.79108713332775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3A-42AA-8AF9-2D7AE9DFC641}"/>
            </c:ext>
          </c:extLst>
        </c:ser>
        <c:ser>
          <c:idx val="0"/>
          <c:order val="1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Data!$I$14:$I$174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3A-42AA-8AF9-2D7AE9DFC641}"/>
            </c:ext>
          </c:extLst>
        </c:ser>
        <c:ser>
          <c:idx val="1"/>
          <c:order val="2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Data!$J$14:$J$174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3A-42AA-8AF9-2D7AE9DFC641}"/>
            </c:ext>
          </c:extLst>
        </c:ser>
        <c:ser>
          <c:idx val="2"/>
          <c:order val="3"/>
          <c:tx>
            <c:v>Control zone radius for Buffer coef. (B=5)</c:v>
          </c:tx>
          <c:spPr>
            <a:ln w="50800"/>
          </c:spPr>
          <c:marker>
            <c:symbol val="triangle"/>
            <c:size val="2"/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Data!$Y$14:$Y$174</c:f>
              <c:numCache>
                <c:formatCode>General</c:formatCode>
                <c:ptCount val="161"/>
                <c:pt idx="0">
                  <c:v>976.25759247522046</c:v>
                </c:pt>
                <c:pt idx="1">
                  <c:v>833.70170198785308</c:v>
                </c:pt>
                <c:pt idx="2">
                  <c:v>723.20189126027583</c:v>
                </c:pt>
                <c:pt idx="3">
                  <c:v>635.59472385585161</c:v>
                </c:pt>
                <c:pt idx="4">
                  <c:v>564.8033925177524</c:v>
                </c:pt>
                <c:pt idx="5">
                  <c:v>506.66308603226594</c:v>
                </c:pt>
                <c:pt idx="6">
                  <c:v>458.23808612512198</c:v>
                </c:pt>
                <c:pt idx="7">
                  <c:v>417.40825859198083</c:v>
                </c:pt>
                <c:pt idx="8">
                  <c:v>382.60975453654771</c:v>
                </c:pt>
                <c:pt idx="9">
                  <c:v>352.66739250484864</c:v>
                </c:pt>
                <c:pt idx="10">
                  <c:v>326.68337567408173</c:v>
                </c:pt>
                <c:pt idx="11">
                  <c:v>303.96164520650746</c:v>
                </c:pt>
                <c:pt idx="12">
                  <c:v>283.95536438079705</c:v>
                </c:pt>
                <c:pt idx="13">
                  <c:v>266.22976594744614</c:v>
                </c:pt>
                <c:pt idx="14">
                  <c:v>250.43541681551983</c:v>
                </c:pt>
                <c:pt idx="15">
                  <c:v>236.28867969704169</c:v>
                </c:pt>
                <c:pt idx="16">
                  <c:v>223.55723201863796</c:v>
                </c:pt>
                <c:pt idx="17">
                  <c:v>212.04919404118402</c:v>
                </c:pt>
                <c:pt idx="18">
                  <c:v>201.60486958113893</c:v>
                </c:pt>
                <c:pt idx="19">
                  <c:v>192.09040277105098</c:v>
                </c:pt>
                <c:pt idx="20">
                  <c:v>183.39285704317507</c:v>
                </c:pt>
                <c:pt idx="21">
                  <c:v>175.41636162945065</c:v>
                </c:pt>
                <c:pt idx="22">
                  <c:v>168.07906767549173</c:v>
                </c:pt>
                <c:pt idx="23">
                  <c:v>161.31072431996469</c:v>
                </c:pt>
                <c:pt idx="24">
                  <c:v>155.05073380463767</c:v>
                </c:pt>
                <c:pt idx="25">
                  <c:v>149.24657984602038</c:v>
                </c:pt>
                <c:pt idx="26">
                  <c:v>143.85254915624211</c:v>
                </c:pt>
                <c:pt idx="27">
                  <c:v>138.82868490729143</c:v>
                </c:pt>
                <c:pt idx="28">
                  <c:v>134.13992499587701</c:v>
                </c:pt>
                <c:pt idx="29">
                  <c:v>129.75538851916167</c:v>
                </c:pt>
                <c:pt idx="30">
                  <c:v>125.64778185655007</c:v>
                </c:pt>
                <c:pt idx="31">
                  <c:v>121.79290184201173</c:v>
                </c:pt>
                <c:pt idx="32">
                  <c:v>118.16921818963287</c:v>
                </c:pt>
                <c:pt idx="33">
                  <c:v>114.75752095450565</c:v>
                </c:pt>
                <c:pt idx="34">
                  <c:v>111.5406216300063</c:v>
                </c:pt>
                <c:pt idx="35">
                  <c:v>108.50309869193165</c:v>
                </c:pt>
                <c:pt idx="36">
                  <c:v>105.6310801420918</c:v>
                </c:pt>
                <c:pt idx="37">
                  <c:v>102.9120569855053</c:v>
                </c:pt>
                <c:pt idx="38">
                  <c:v>100.33472267694185</c:v>
                </c:pt>
                <c:pt idx="39">
                  <c:v>97.888834455513745</c:v>
                </c:pt>
                <c:pt idx="40">
                  <c:v>95.565093197260666</c:v>
                </c:pt>
                <c:pt idx="41">
                  <c:v>93.355038991325301</c:v>
                </c:pt>
                <c:pt idx="42">
                  <c:v>91.250960113357735</c:v>
                </c:pt>
                <c:pt idx="43">
                  <c:v>89.245813451995303</c:v>
                </c:pt>
                <c:pt idx="44">
                  <c:v>87.33315475769075</c:v>
                </c:pt>
                <c:pt idx="45">
                  <c:v>85.507077341218832</c:v>
                </c:pt>
                <c:pt idx="46">
                  <c:v>83.762158062482143</c:v>
                </c:pt>
                <c:pt idx="47">
                  <c:v>82.093409627183405</c:v>
                </c:pt>
                <c:pt idx="48">
                  <c:v>80.496238356250458</c:v>
                </c:pt>
                <c:pt idx="49">
                  <c:v>78.966406715976419</c:v>
                </c:pt>
                <c:pt idx="50">
                  <c:v>77.500000000000014</c:v>
                </c:pt>
                <c:pt idx="51">
                  <c:v>76.093396641000012</c:v>
                </c:pt>
                <c:pt idx="52">
                  <c:v>74.743241703149351</c:v>
                </c:pt>
                <c:pt idx="53">
                  <c:v>73.446423168276326</c:v>
                </c:pt>
                <c:pt idx="54">
                  <c:v>72.200050681201319</c:v>
                </c:pt>
                <c:pt idx="55">
                  <c:v>71.001436464401721</c:v>
                </c:pt>
                <c:pt idx="56">
                  <c:v>69.848078150276663</c:v>
                </c:pt>
                <c:pt idx="57">
                  <c:v>68.737643311886686</c:v>
                </c:pt>
                <c:pt idx="58">
                  <c:v>67.667955501000677</c:v>
                </c:pt>
                <c:pt idx="59">
                  <c:v>66.636981626311751</c:v>
                </c:pt>
                <c:pt idx="60">
                  <c:v>65.642820525387577</c:v>
                </c:pt>
                <c:pt idx="61">
                  <c:v>64.683692601801269</c:v>
                </c:pt>
                <c:pt idx="62">
                  <c:v>63.75793041436178</c:v>
                </c:pt>
                <c:pt idx="63">
                  <c:v>62.863970118785403</c:v>
                </c:pt>
                <c:pt idx="64">
                  <c:v>62.000343673816019</c:v>
                </c:pt>
                <c:pt idx="65">
                  <c:v>61.165671733961489</c:v>
                </c:pt>
                <c:pt idx="66">
                  <c:v>60.358657159880877</c:v>
                </c:pt>
                <c:pt idx="67">
                  <c:v>59.578079085209453</c:v>
                </c:pt>
                <c:pt idx="68">
                  <c:v>58.822787485399893</c:v>
                </c:pt>
                <c:pt idx="69">
                  <c:v>58.09169820011752</c:v>
                </c:pt>
                <c:pt idx="70">
                  <c:v>57.383788365967376</c:v>
                </c:pt>
                <c:pt idx="71">
                  <c:v>56.69809222094468</c:v>
                </c:pt>
                <c:pt idx="72">
                  <c:v>56.033697246070908</c:v>
                </c:pt>
                <c:pt idx="73">
                  <c:v>55.389740613273801</c:v>
                </c:pt>
                <c:pt idx="74">
                  <c:v>54.765405911752858</c:v>
                </c:pt>
                <c:pt idx="75">
                  <c:v>54.159920127892484</c:v>
                </c:pt>
                <c:pt idx="76">
                  <c:v>53.572550856289695</c:v>
                </c:pt>
                <c:pt idx="77">
                  <c:v>53.002603721689553</c:v>
                </c:pt>
                <c:pt idx="78">
                  <c:v>52.449419993603456</c:v>
                </c:pt>
                <c:pt idx="79">
                  <c:v>51.912374377153085</c:v>
                </c:pt>
                <c:pt idx="80">
                  <c:v>51.390872965260115</c:v>
                </c:pt>
                <c:pt idx="81">
                  <c:v>51.11912038829059</c:v>
                </c:pt>
                <c:pt idx="82">
                  <c:v>50.859076567469501</c:v>
                </c:pt>
                <c:pt idx="83">
                  <c:v>50.610534455158813</c:v>
                </c:pt>
                <c:pt idx="84">
                  <c:v>50.373303472375667</c:v>
                </c:pt>
                <c:pt idx="85">
                  <c:v>50.147209080470546</c:v>
                </c:pt>
                <c:pt idx="86">
                  <c:v>49.932092410456086</c:v>
                </c:pt>
                <c:pt idx="87">
                  <c:v>49.727809948399724</c:v>
                </c:pt>
                <c:pt idx="88">
                  <c:v>49.534233275670999</c:v>
                </c:pt>
                <c:pt idx="89">
                  <c:v>49.351248863205562</c:v>
                </c:pt>
                <c:pt idx="90">
                  <c:v>49.178757919315444</c:v>
                </c:pt>
                <c:pt idx="91">
                  <c:v>49.016676290944723</c:v>
                </c:pt>
                <c:pt idx="92">
                  <c:v>48.864934418643848</c:v>
                </c:pt>
                <c:pt idx="93">
                  <c:v>48.723477345920131</c:v>
                </c:pt>
                <c:pt idx="94">
                  <c:v>48.592264784020315</c:v>
                </c:pt>
                <c:pt idx="95">
                  <c:v>48.471271233618893</c:v>
                </c:pt>
                <c:pt idx="96">
                  <c:v>48.36048616532787</c:v>
                </c:pt>
                <c:pt idx="97">
                  <c:v>48.259914261416313</c:v>
                </c:pt>
                <c:pt idx="98">
                  <c:v>48.169575721637614</c:v>
                </c:pt>
                <c:pt idx="99">
                  <c:v>48.089506636615809</c:v>
                </c:pt>
                <c:pt idx="100">
                  <c:v>48.019759432848268</c:v>
                </c:pt>
                <c:pt idx="101">
                  <c:v>47.960403394049663</c:v>
                </c:pt>
                <c:pt idx="102">
                  <c:v>47.911525264301972</c:v>
                </c:pt>
                <c:pt idx="103">
                  <c:v>47.873229939299485</c:v>
                </c:pt>
                <c:pt idx="104">
                  <c:v>47.845641252900805</c:v>
                </c:pt>
                <c:pt idx="105">
                  <c:v>47.828902867237872</c:v>
                </c:pt>
                <c:pt idx="106">
                  <c:v>47.823179275803945</c:v>
                </c:pt>
                <c:pt idx="107">
                  <c:v>47.828656930271187</c:v>
                </c:pt>
                <c:pt idx="108">
                  <c:v>47.845545503299547</c:v>
                </c:pt>
                <c:pt idx="109">
                  <c:v>47.874079301322993</c:v>
                </c:pt>
                <c:pt idx="110">
                  <c:v>47.914518843273804</c:v>
                </c:pt>
                <c:pt idx="111">
                  <c:v>47.967152623472458</c:v>
                </c:pt>
                <c:pt idx="112">
                  <c:v>48.032299079522247</c:v>
                </c:pt>
                <c:pt idx="113">
                  <c:v>48.110308789063737</c:v>
                </c:pt>
                <c:pt idx="114">
                  <c:v>48.201566922738813</c:v>
                </c:pt>
                <c:pt idx="115">
                  <c:v>48.306495984773626</c:v>
                </c:pt>
                <c:pt idx="116">
                  <c:v>48.425558877320086</c:v>
                </c:pt>
                <c:pt idx="117">
                  <c:v>48.55926233022408</c:v>
                </c:pt>
                <c:pt idx="118">
                  <c:v>48.70816074436766</c:v>
                </c:pt>
                <c:pt idx="119">
                  <c:v>48.872860504351266</c:v>
                </c:pt>
                <c:pt idx="120">
                  <c:v>49.054024825266325</c:v>
                </c:pt>
                <c:pt idx="121">
                  <c:v>49.252379208939608</c:v>
                </c:pt>
                <c:pt idx="122">
                  <c:v>49.468717597650524</c:v>
                </c:pt>
                <c:pt idx="123">
                  <c:v>49.70390932835474</c:v>
                </c:pt>
                <c:pt idx="124">
                  <c:v>49.958907008417825</c:v>
                </c:pt>
                <c:pt idx="125">
                  <c:v>50.234755455422679</c:v>
                </c:pt>
                <c:pt idx="126">
                  <c:v>50.532601869581889</c:v>
                </c:pt>
                <c:pt idx="127">
                  <c:v>50.853707438684964</c:v>
                </c:pt>
                <c:pt idx="128">
                  <c:v>51.199460613635139</c:v>
                </c:pt>
                <c:pt idx="129">
                  <c:v>51.571392339120123</c:v>
                </c:pt>
                <c:pt idx="130">
                  <c:v>51.971193580909642</c:v>
                </c:pt>
                <c:pt idx="131">
                  <c:v>52.400735561359738</c:v>
                </c:pt>
                <c:pt idx="132">
                  <c:v>52.86209320138731</c:v>
                </c:pt>
                <c:pt idx="133">
                  <c:v>53.357572374946841</c:v>
                </c:pt>
                <c:pt idx="134">
                  <c:v>53.889741716746954</c:v>
                </c:pt>
                <c:pt idx="135">
                  <c:v>54.461469893288857</c:v>
                </c:pt>
                <c:pt idx="136">
                  <c:v>55.075969461475879</c:v>
                </c:pt>
                <c:pt idx="137">
                  <c:v>55.736848711618876</c:v>
                </c:pt>
                <c:pt idx="138">
                  <c:v>56.448173240896892</c:v>
                </c:pt>
                <c:pt idx="139">
                  <c:v>57.214539453956483</c:v>
                </c:pt>
                <c:pt idx="140">
                  <c:v>58.041162773142759</c:v>
                </c:pt>
                <c:pt idx="141">
                  <c:v>58.933984108464728</c:v>
                </c:pt>
                <c:pt idx="142">
                  <c:v>59.899799151739458</c:v>
                </c:pt>
                <c:pt idx="143">
                  <c:v>60.946416411810837</c:v>
                </c:pt>
                <c:pt idx="144">
                  <c:v>62.082851728347904</c:v>
                </c:pt>
                <c:pt idx="145">
                  <c:v>63.31956947775096</c:v>
                </c:pt>
                <c:pt idx="146">
                  <c:v>64.668784089228424</c:v>
                </c:pt>
                <c:pt idx="147">
                  <c:v>66.144840225845158</c:v>
                </c:pt>
                <c:pt idx="148">
                  <c:v>67.764696659840098</c:v>
                </c:pt>
                <c:pt idx="149">
                  <c:v>69.548548406502604</c:v>
                </c:pt>
                <c:pt idx="150">
                  <c:v>71.520635506633568</c:v>
                </c:pt>
                <c:pt idx="151">
                  <c:v>73.710307222388138</c:v>
                </c:pt>
                <c:pt idx="152">
                  <c:v>76.153440973447118</c:v>
                </c:pt>
                <c:pt idx="153">
                  <c:v>78.894362082580713</c:v>
                </c:pt>
                <c:pt idx="154">
                  <c:v>81.988483434217741</c:v>
                </c:pt>
                <c:pt idx="155">
                  <c:v>85.506001004917465</c:v>
                </c:pt>
                <c:pt idx="156">
                  <c:v>89.537173201171399</c:v>
                </c:pt>
                <c:pt idx="157">
                  <c:v>94.200036823325249</c:v>
                </c:pt>
                <c:pt idx="158">
                  <c:v>99.651981020293292</c:v>
                </c:pt>
                <c:pt idx="159">
                  <c:v>106.107634319515</c:v>
                </c:pt>
                <c:pt idx="160">
                  <c:v>113.8674838841947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3A-42AA-8AF9-2D7AE9DFC641}"/>
            </c:ext>
          </c:extLst>
        </c:ser>
        <c:ser>
          <c:idx val="3"/>
          <c:order val="4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Data!$Z$14:$Z$174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3A-42AA-8AF9-2D7AE9DFC641}"/>
            </c:ext>
          </c:extLst>
        </c:ser>
        <c:ser>
          <c:idx val="4"/>
          <c:order val="5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Data!$AA$14:$AA$174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3A-42AA-8AF9-2D7AE9DFC641}"/>
            </c:ext>
          </c:extLst>
        </c:ser>
        <c:ser>
          <c:idx val="5"/>
          <c:order val="6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Data!$AB$14:$AB$174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3A-42AA-8AF9-2D7AE9DFC641}"/>
            </c:ext>
          </c:extLst>
        </c:ser>
        <c:ser>
          <c:idx val="6"/>
          <c:order val="7"/>
          <c:tx>
            <c:v>Control zone radius for Buffer coef. (B=10)</c:v>
          </c:tx>
          <c:spPr>
            <a:ln w="50800"/>
          </c:spPr>
          <c:marker>
            <c:symbol val="circle"/>
            <c:size val="2"/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Data!$AC$14:$AC$174</c:f>
              <c:numCache>
                <c:formatCode>General</c:formatCode>
                <c:ptCount val="161"/>
                <c:pt idx="0">
                  <c:v>1263.100423616967</c:v>
                </c:pt>
                <c:pt idx="1">
                  <c:v>1094.5374651034367</c:v>
                </c:pt>
                <c:pt idx="2">
                  <c:v>962.37119709791648</c:v>
                </c:pt>
                <c:pt idx="3">
                  <c:v>856.43651065579081</c:v>
                </c:pt>
                <c:pt idx="4">
                  <c:v>769.94111872087933</c:v>
                </c:pt>
                <c:pt idx="5">
                  <c:v>698.19552542077577</c:v>
                </c:pt>
                <c:pt idx="6">
                  <c:v>637.87049948331492</c:v>
                </c:pt>
                <c:pt idx="7">
                  <c:v>586.54498546844536</c:v>
                </c:pt>
                <c:pt idx="8">
                  <c:v>542.42108507403918</c:v>
                </c:pt>
                <c:pt idx="9">
                  <c:v>504.138841421856</c:v>
                </c:pt>
                <c:pt idx="10">
                  <c:v>470.6526377526726</c:v>
                </c:pt>
                <c:pt idx="11">
                  <c:v>441.14675185618341</c:v>
                </c:pt>
                <c:pt idx="12">
                  <c:v>414.9764409849933</c:v>
                </c:pt>
                <c:pt idx="13">
                  <c:v>391.62605935381214</c:v>
                </c:pt>
                <c:pt idx="14">
                  <c:v>370.67877543412305</c:v>
                </c:pt>
                <c:pt idx="15">
                  <c:v>351.79433758067415</c:v>
                </c:pt>
                <c:pt idx="16">
                  <c:v>334.69251908328295</c:v>
                </c:pt>
                <c:pt idx="17">
                  <c:v>319.14063328446366</c:v>
                </c:pt>
                <c:pt idx="18">
                  <c:v>304.94400694210765</c:v>
                </c:pt>
                <c:pt idx="19">
                  <c:v>291.93863184354564</c:v>
                </c:pt>
                <c:pt idx="20">
                  <c:v>279.9854396720819</c:v>
                </c:pt>
                <c:pt idx="21">
                  <c:v>268.9658000255256</c:v>
                </c:pt>
                <c:pt idx="22">
                  <c:v>258.77794963907422</c:v>
                </c:pt>
                <c:pt idx="23">
                  <c:v>249.33413737203671</c:v>
                </c:pt>
                <c:pt idx="24">
                  <c:v>240.55832430046937</c:v>
                </c:pt>
                <c:pt idx="25">
                  <c:v>232.38431793159643</c:v>
                </c:pt>
                <c:pt idx="26">
                  <c:v>224.75424859373686</c:v>
                </c:pt>
                <c:pt idx="27">
                  <c:v>217.61731752062235</c:v>
                </c:pt>
                <c:pt idx="28">
                  <c:v>210.92876216480806</c:v>
                </c:pt>
                <c:pt idx="29">
                  <c:v>204.64899632993482</c:v>
                </c:pt>
                <c:pt idx="30">
                  <c:v>198.74289186062725</c:v>
                </c:pt>
                <c:pt idx="31">
                  <c:v>193.17917562667986</c:v>
                </c:pt>
                <c:pt idx="32">
                  <c:v>187.92992093026629</c:v>
                </c:pt>
                <c:pt idx="33">
                  <c:v>182.97011664877982</c:v>
                </c:pt>
                <c:pt idx="34">
                  <c:v>178.27730069385666</c:v>
                </c:pt>
                <c:pt idx="35">
                  <c:v>173.8312469357505</c:v>
                </c:pt>
                <c:pt idx="36">
                  <c:v>169.61369677327809</c:v>
                </c:pt>
                <c:pt idx="37">
                  <c:v>165.60812814470034</c:v>
                </c:pt>
                <c:pt idx="38">
                  <c:v>161.79955606629778</c:v>
                </c:pt>
                <c:pt idx="39">
                  <c:v>158.17435982329459</c:v>
                </c:pt>
                <c:pt idx="40">
                  <c:v>154.72013277607311</c:v>
                </c:pt>
                <c:pt idx="41">
                  <c:v>151.42555142490471</c:v>
                </c:pt>
                <c:pt idx="42">
                  <c:v>148.28026093097921</c:v>
                </c:pt>
                <c:pt idx="43">
                  <c:v>145.27477474555397</c:v>
                </c:pt>
                <c:pt idx="44">
                  <c:v>142.40038637232243</c:v>
                </c:pt>
                <c:pt idx="45">
                  <c:v>139.64909159622385</c:v>
                </c:pt>
                <c:pt idx="46">
                  <c:v>137.01351976721995</c:v>
                </c:pt>
                <c:pt idx="47">
                  <c:v>134.48687293989343</c:v>
                </c:pt>
                <c:pt idx="48">
                  <c:v>132.06287184693332</c:v>
                </c:pt>
                <c:pt idx="49">
                  <c:v>129.73570783298032</c:v>
                </c:pt>
                <c:pt idx="50">
                  <c:v>127.50000000000001</c:v>
                </c:pt>
                <c:pt idx="51">
                  <c:v>125.35075692045461</c:v>
                </c:pt>
                <c:pt idx="52">
                  <c:v>123.28334236340827</c:v>
                </c:pt>
                <c:pt idx="53">
                  <c:v>121.29344455404991</c:v>
                </c:pt>
                <c:pt idx="54">
                  <c:v>119.37704855119777</c:v>
                </c:pt>
                <c:pt idx="55">
                  <c:v>117.53041138199116</c:v>
                </c:pt>
                <c:pt idx="56">
                  <c:v>115.75003961969324</c:v>
                </c:pt>
                <c:pt idx="57">
                  <c:v>114.03266913057742</c:v>
                </c:pt>
                <c:pt idx="58">
                  <c:v>112.37524675028568</c:v>
                </c:pt>
                <c:pt idx="59">
                  <c:v>110.77491367969365</c:v>
                </c:pt>
                <c:pt idx="60">
                  <c:v>109.22899041591502</c:v>
                </c:pt>
                <c:pt idx="61">
                  <c:v>107.73496305623377</c:v>
                </c:pt>
                <c:pt idx="62">
                  <c:v>106.29047083196377</c:v>
                </c:pt>
                <c:pt idx="63">
                  <c:v>104.89329474593853</c:v>
                </c:pt>
                <c:pt idx="64">
                  <c:v>103.5413472018781</c:v>
                </c:pt>
                <c:pt idx="65">
                  <c:v>102.23266252657604</c:v>
                </c:pt>
                <c:pt idx="66">
                  <c:v>100.96538829694948</c:v>
                </c:pt>
                <c:pt idx="67">
                  <c:v>99.737777393721814</c:v>
                </c:pt>
                <c:pt idx="68">
                  <c:v>98.548180712043632</c:v>
                </c:pt>
                <c:pt idx="69">
                  <c:v>97.395040466864131</c:v>
                </c:pt>
                <c:pt idx="70">
                  <c:v>96.2768840374777</c:v>
                </c:pt>
                <c:pt idx="71">
                  <c:v>95.192318301503832</c:v>
                </c:pt>
                <c:pt idx="72">
                  <c:v>94.140024413716276</c:v>
                </c:pt>
                <c:pt idx="73">
                  <c:v>93.118752989700482</c:v>
                </c:pt>
                <c:pt idx="74">
                  <c:v>92.127319658368066</c:v>
                </c:pt>
                <c:pt idx="75">
                  <c:v>91.164600950949023</c:v>
                </c:pt>
                <c:pt idx="76">
                  <c:v>90.229530497280322</c:v>
                </c:pt>
                <c:pt idx="77">
                  <c:v>89.321095503056597</c:v>
                </c:pt>
                <c:pt idx="78">
                  <c:v>88.438333484246613</c:v>
                </c:pt>
                <c:pt idx="79">
                  <c:v>87.580329237148959</c:v>
                </c:pt>
                <c:pt idx="80">
                  <c:v>86.746212024587493</c:v>
                </c:pt>
                <c:pt idx="81">
                  <c:v>86.169922010142514</c:v>
                </c:pt>
                <c:pt idx="82">
                  <c:v>85.613166342886473</c:v>
                </c:pt>
                <c:pt idx="83">
                  <c:v>85.075496272201718</c:v>
                </c:pt>
                <c:pt idx="84">
                  <c:v>84.556489999840551</c:v>
                </c:pt>
                <c:pt idx="85">
                  <c:v>84.055751703201963</c:v>
                </c:pt>
                <c:pt idx="86">
                  <c:v>83.572910650615484</c:v>
                </c:pt>
                <c:pt idx="87">
                  <c:v>83.107620404568294</c:v>
                </c:pt>
                <c:pt idx="88">
                  <c:v>82.659558109391284</c:v>
                </c:pt>
                <c:pt idx="89">
                  <c:v>82.228423860475175</c:v>
                </c:pt>
                <c:pt idx="90">
                  <c:v>81.813940152622408</c:v>
                </c:pt>
                <c:pt idx="91">
                  <c:v>81.415851405662636</c:v>
                </c:pt>
                <c:pt idx="92">
                  <c:v>81.033923565973026</c:v>
                </c:pt>
                <c:pt idx="93">
                  <c:v>80.667943783055108</c:v>
                </c:pt>
                <c:pt idx="94">
                  <c:v>80.317720160834781</c:v>
                </c:pt>
                <c:pt idx="95">
                  <c:v>79.983081583875503</c:v>
                </c:pt>
                <c:pt idx="96">
                  <c:v>79.663877619233517</c:v>
                </c:pt>
                <c:pt idx="97">
                  <c:v>79.359978495245826</c:v>
                </c:pt>
                <c:pt idx="98">
                  <c:v>79.071275159132355</c:v>
                </c:pt>
                <c:pt idx="99">
                  <c:v>78.797679415921664</c:v>
                </c:pt>
                <c:pt idx="100">
                  <c:v>78.539124151884664</c:v>
                </c:pt>
                <c:pt idx="101">
                  <c:v>78.295563646390832</c:v>
                </c:pt>
                <c:pt idx="102">
                  <c:v>78.066973976899604</c:v>
                </c:pt>
                <c:pt idx="103">
                  <c:v>77.85335352267694</c:v>
                </c:pt>
                <c:pt idx="104">
                  <c:v>77.654723573799487</c:v>
                </c:pt>
                <c:pt idx="105">
                  <c:v>77.471129053091886</c:v>
                </c:pt>
                <c:pt idx="106">
                  <c:v>77.302639359856357</c:v>
                </c:pt>
                <c:pt idx="107">
                  <c:v>77.149349345621403</c:v>
                </c:pt>
                <c:pt idx="108">
                  <c:v>77.011380433682803</c:v>
                </c:pt>
                <c:pt idx="109">
                  <c:v>76.88888189596733</c:v>
                </c:pt>
                <c:pt idx="110">
                  <c:v>76.782032302755098</c:v>
                </c:pt>
                <c:pt idx="111">
                  <c:v>76.691041163091228</c:v>
                </c:pt>
                <c:pt idx="112">
                  <c:v>76.616150776355255</c:v>
                </c:pt>
                <c:pt idx="113">
                  <c:v>76.557638318496998</c:v>
                </c:pt>
                <c:pt idx="114">
                  <c:v>76.51581818996479</c:v>
                </c:pt>
                <c:pt idx="115">
                  <c:v>76.491044656432194</c:v>
                </c:pt>
                <c:pt idx="116">
                  <c:v>76.483714818179109</c:v>
                </c:pt>
                <c:pt idx="117">
                  <c:v>76.494271949530031</c:v>
                </c:pt>
                <c:pt idx="118">
                  <c:v>76.523209256247384</c:v>
                </c:pt>
                <c:pt idx="119">
                  <c:v>76.571074106412937</c:v>
                </c:pt>
                <c:pt idx="120">
                  <c:v>76.638472799328611</c:v>
                </c:pt>
                <c:pt idx="121">
                  <c:v>76.726075947613026</c:v>
                </c:pt>
                <c:pt idx="122">
                  <c:v>76.834624560301691</c:v>
                </c:pt>
                <c:pt idx="123">
                  <c:v>76.964936929804026</c:v>
                </c:pt>
                <c:pt idx="124">
                  <c:v>77.117916443550229</c:v>
                </c:pt>
                <c:pt idx="125">
                  <c:v>77.294560462732534</c:v>
                </c:pt>
                <c:pt idx="126">
                  <c:v>77.495970436521475</c:v>
                </c:pt>
                <c:pt idx="127">
                  <c:v>77.723363451546277</c:v>
                </c:pt>
                <c:pt idx="128">
                  <c:v>77.978085454560869</c:v>
                </c:pt>
                <c:pt idx="129">
                  <c:v>78.261626432715275</c:v>
                </c:pt>
                <c:pt idx="130">
                  <c:v>78.57563789280745</c:v>
                </c:pt>
                <c:pt idx="131">
                  <c:v>78.921953050984669</c:v>
                </c:pt>
                <c:pt idx="132">
                  <c:v>79.302610231054089</c:v>
                </c:pt>
                <c:pt idx="133">
                  <c:v>79.719880077335759</c:v>
                </c:pt>
                <c:pt idx="134">
                  <c:v>80.176297322703633</c:v>
                </c:pt>
                <c:pt idx="135">
                  <c:v>80.674698021809121</c:v>
                </c:pt>
                <c:pt idx="136">
                  <c:v>81.21826337365458</c:v>
                </c:pt>
                <c:pt idx="137">
                  <c:v>81.810571530263928</c:v>
                </c:pt>
                <c:pt idx="138">
                  <c:v>82.455659137436939</c:v>
                </c:pt>
                <c:pt idx="139">
                  <c:v>83.158094804201909</c:v>
                </c:pt>
                <c:pt idx="140">
                  <c:v>83.923067283394829</c:v>
                </c:pt>
                <c:pt idx="141">
                  <c:v>84.756491913406876</c:v>
                </c:pt>
                <c:pt idx="142">
                  <c:v>85.665139885486909</c:v>
                </c:pt>
                <c:pt idx="143">
                  <c:v>86.656796253441058</c:v>
                </c:pt>
                <c:pt idx="144">
                  <c:v>87.740454423182697</c:v>
                </c:pt>
                <c:pt idx="145">
                  <c:v>88.926557335613694</c:v>
                </c:pt>
                <c:pt idx="146">
                  <c:v>90.227298960854171</c:v>
                </c:pt>
                <c:pt idx="147">
                  <c:v>91.657004458579195</c:v>
                </c:pt>
                <c:pt idx="148">
                  <c:v>93.232614033720452</c:v>
                </c:pt>
                <c:pt idx="149">
                  <c:v>94.974305051784228</c:v>
                </c:pt>
                <c:pt idx="150">
                  <c:v>96.906300803777185</c:v>
                </c:pt>
                <c:pt idx="151">
                  <c:v>99.057934685503113</c:v>
                </c:pt>
                <c:pt idx="152">
                  <c:v>101.46506911814718</c:v>
                </c:pt>
                <c:pt idx="153">
                  <c:v>104.17201527918226</c:v>
                </c:pt>
                <c:pt idx="154">
                  <c:v>107.23417274718319</c:v>
                </c:pt>
                <c:pt idx="155">
                  <c:v>110.72172501942129</c:v>
                </c:pt>
                <c:pt idx="156">
                  <c:v>114.7249188376426</c:v>
                </c:pt>
                <c:pt idx="157">
                  <c:v>119.36178014079863</c:v>
                </c:pt>
                <c:pt idx="158">
                  <c:v>124.78968800938119</c:v>
                </c:pt>
                <c:pt idx="159">
                  <c:v>131.2232616857932</c:v>
                </c:pt>
                <c:pt idx="160">
                  <c:v>138.96297982277838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3A-42AA-8AF9-2D7AE9DFC641}"/>
            </c:ext>
          </c:extLst>
        </c:ser>
        <c:ser>
          <c:idx val="7"/>
          <c:order val="8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Data!$AD$14:$AD$174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3A-42AA-8AF9-2D7AE9DFC641}"/>
            </c:ext>
          </c:extLst>
        </c:ser>
        <c:ser>
          <c:idx val="8"/>
          <c:order val="9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Data!$AE$14:$AE$174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3A-42AA-8AF9-2D7AE9DFC641}"/>
            </c:ext>
          </c:extLst>
        </c:ser>
        <c:ser>
          <c:idx val="9"/>
          <c:order val="10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Data!$AF$14:$AF$174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13A-42AA-8AF9-2D7AE9DFC641}"/>
            </c:ext>
          </c:extLst>
        </c:ser>
        <c:ser>
          <c:idx val="10"/>
          <c:order val="11"/>
          <c:tx>
            <c:v>Control zone radius for Buffer coef. (B=20)</c:v>
          </c:tx>
          <c:spPr>
            <a:ln w="508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Data!$AG$14:$AG$174</c:f>
              <c:numCache>
                <c:formatCode>General</c:formatCode>
                <c:ptCount val="161"/>
                <c:pt idx="0">
                  <c:v>1836.7860859004595</c:v>
                </c:pt>
                <c:pt idx="1">
                  <c:v>1616.2089913346042</c:v>
                </c:pt>
                <c:pt idx="2">
                  <c:v>1440.7098087731979</c:v>
                </c:pt>
                <c:pt idx="3">
                  <c:v>1298.1200842556693</c:v>
                </c:pt>
                <c:pt idx="4">
                  <c:v>1180.2165711271332</c:v>
                </c:pt>
                <c:pt idx="5">
                  <c:v>1081.2604041977952</c:v>
                </c:pt>
                <c:pt idx="6">
                  <c:v>997.13532619970101</c:v>
                </c:pt>
                <c:pt idx="7">
                  <c:v>924.81843922137432</c:v>
                </c:pt>
                <c:pt idx="8">
                  <c:v>862.04374614902224</c:v>
                </c:pt>
                <c:pt idx="9">
                  <c:v>807.08173925587073</c:v>
                </c:pt>
                <c:pt idx="10">
                  <c:v>758.59116190985424</c:v>
                </c:pt>
                <c:pt idx="11">
                  <c:v>715.51696515553544</c:v>
                </c:pt>
                <c:pt idx="12">
                  <c:v>677.01859419338575</c:v>
                </c:pt>
                <c:pt idx="13">
                  <c:v>642.41864616654425</c:v>
                </c:pt>
                <c:pt idx="14">
                  <c:v>611.16549267132962</c:v>
                </c:pt>
                <c:pt idx="15">
                  <c:v>582.80565334793914</c:v>
                </c:pt>
                <c:pt idx="16">
                  <c:v>556.96309321257297</c:v>
                </c:pt>
                <c:pt idx="17">
                  <c:v>533.32351177102282</c:v>
                </c:pt>
                <c:pt idx="18">
                  <c:v>511.62228166404509</c:v>
                </c:pt>
                <c:pt idx="19">
                  <c:v>491.6350899885349</c:v>
                </c:pt>
                <c:pt idx="20">
                  <c:v>473.17060492989555</c:v>
                </c:pt>
                <c:pt idx="21">
                  <c:v>456.06467681767549</c:v>
                </c:pt>
                <c:pt idx="22">
                  <c:v>440.17571356623927</c:v>
                </c:pt>
                <c:pt idx="23">
                  <c:v>425.38096347618074</c:v>
                </c:pt>
                <c:pt idx="24">
                  <c:v>411.57350529213278</c:v>
                </c:pt>
                <c:pt idx="25">
                  <c:v>398.65979410274849</c:v>
                </c:pt>
                <c:pt idx="26">
                  <c:v>386.55764746872637</c:v>
                </c:pt>
                <c:pt idx="27">
                  <c:v>375.19458274728413</c:v>
                </c:pt>
                <c:pt idx="28">
                  <c:v>364.50643650267017</c:v>
                </c:pt>
                <c:pt idx="29">
                  <c:v>354.43621195148114</c:v>
                </c:pt>
                <c:pt idx="30">
                  <c:v>344.93311186878162</c:v>
                </c:pt>
                <c:pt idx="31">
                  <c:v>335.95172319601613</c:v>
                </c:pt>
                <c:pt idx="32">
                  <c:v>327.4513264115331</c:v>
                </c:pt>
                <c:pt idx="33">
                  <c:v>319.39530803732811</c:v>
                </c:pt>
                <c:pt idx="34">
                  <c:v>311.75065882155741</c:v>
                </c:pt>
                <c:pt idx="35">
                  <c:v>304.48754342338816</c:v>
                </c:pt>
                <c:pt idx="36">
                  <c:v>297.57893003565073</c:v>
                </c:pt>
                <c:pt idx="37">
                  <c:v>291.00027046309037</c:v>
                </c:pt>
                <c:pt idx="38">
                  <c:v>284.7292228450097</c:v>
                </c:pt>
                <c:pt idx="39">
                  <c:v>278.74541055885629</c:v>
                </c:pt>
                <c:pt idx="40">
                  <c:v>273.03021193369807</c:v>
                </c:pt>
                <c:pt idx="41">
                  <c:v>267.56657629206347</c:v>
                </c:pt>
                <c:pt idx="42">
                  <c:v>262.33886256622219</c:v>
                </c:pt>
                <c:pt idx="43">
                  <c:v>257.33269733267127</c:v>
                </c:pt>
                <c:pt idx="44">
                  <c:v>252.53484960158579</c:v>
                </c:pt>
                <c:pt idx="45">
                  <c:v>247.93312010623387</c:v>
                </c:pt>
                <c:pt idx="46">
                  <c:v>243.51624317669558</c:v>
                </c:pt>
                <c:pt idx="47">
                  <c:v>239.27379956531354</c:v>
                </c:pt>
                <c:pt idx="48">
                  <c:v>235.19613882829901</c:v>
                </c:pt>
                <c:pt idx="49">
                  <c:v>231.27431006698816</c:v>
                </c:pt>
                <c:pt idx="50">
                  <c:v>227.50000000000003</c:v>
                </c:pt>
                <c:pt idx="51">
                  <c:v>223.86547747936385</c:v>
                </c:pt>
                <c:pt idx="52">
                  <c:v>220.36354368392608</c:v>
                </c:pt>
                <c:pt idx="53">
                  <c:v>216.98748732559707</c:v>
                </c:pt>
                <c:pt idx="54">
                  <c:v>213.7310442911907</c:v>
                </c:pt>
                <c:pt idx="55">
                  <c:v>210.58836121717002</c:v>
                </c:pt>
                <c:pt idx="56">
                  <c:v>207.55396255852639</c:v>
                </c:pt>
                <c:pt idx="57">
                  <c:v>204.62272076795887</c:v>
                </c:pt>
                <c:pt idx="58">
                  <c:v>201.78982924885568</c:v>
                </c:pt>
                <c:pt idx="59">
                  <c:v>199.05077778645745</c:v>
                </c:pt>
                <c:pt idx="60">
                  <c:v>196.40133019696992</c:v>
                </c:pt>
                <c:pt idx="61">
                  <c:v>193.83750396509873</c:v>
                </c:pt>
                <c:pt idx="62">
                  <c:v>191.35555166716779</c:v>
                </c:pt>
                <c:pt idx="63">
                  <c:v>188.95194400024479</c:v>
                </c:pt>
                <c:pt idx="64">
                  <c:v>186.62335425800225</c:v>
                </c:pt>
                <c:pt idx="65">
                  <c:v>184.3666441118051</c:v>
                </c:pt>
                <c:pt idx="66">
                  <c:v>182.17885057108668</c:v>
                </c:pt>
                <c:pt idx="67">
                  <c:v>180.05717401074656</c:v>
                </c:pt>
                <c:pt idx="68">
                  <c:v>177.99896716533112</c:v>
                </c:pt>
                <c:pt idx="69">
                  <c:v>176.00172500035734</c:v>
                </c:pt>
                <c:pt idx="70">
                  <c:v>174.06307538049833</c:v>
                </c:pt>
                <c:pt idx="71">
                  <c:v>172.18077046262215</c:v>
                </c:pt>
                <c:pt idx="72">
                  <c:v>170.352678749007</c:v>
                </c:pt>
                <c:pt idx="73">
                  <c:v>168.57677774255382</c:v>
                </c:pt>
                <c:pt idx="74">
                  <c:v>166.8511471515985</c:v>
                </c:pt>
                <c:pt idx="75">
                  <c:v>165.17396259706209</c:v>
                </c:pt>
                <c:pt idx="76">
                  <c:v>163.54348977926159</c:v>
                </c:pt>
                <c:pt idx="77">
                  <c:v>161.95807906579068</c:v>
                </c:pt>
                <c:pt idx="78">
                  <c:v>160.41616046553295</c:v>
                </c:pt>
                <c:pt idx="79">
                  <c:v>158.91623895714071</c:v>
                </c:pt>
                <c:pt idx="80">
                  <c:v>157.45689014324225</c:v>
                </c:pt>
                <c:pt idx="81">
                  <c:v>156.27152525384636</c:v>
                </c:pt>
                <c:pt idx="82">
                  <c:v>155.12134589372042</c:v>
                </c:pt>
                <c:pt idx="83">
                  <c:v>154.0054199062875</c:v>
                </c:pt>
                <c:pt idx="84">
                  <c:v>152.92286305477032</c:v>
                </c:pt>
                <c:pt idx="85">
                  <c:v>151.8728369486648</c:v>
                </c:pt>
                <c:pt idx="86">
                  <c:v>150.85454713093429</c:v>
                </c:pt>
                <c:pt idx="87">
                  <c:v>149.86724131690542</c:v>
                </c:pt>
                <c:pt idx="88">
                  <c:v>148.91020777683184</c:v>
                </c:pt>
                <c:pt idx="89">
                  <c:v>147.98277385501441</c:v>
                </c:pt>
                <c:pt idx="90">
                  <c:v>147.08430461923632</c:v>
                </c:pt>
                <c:pt idx="91">
                  <c:v>146.21420163509848</c:v>
                </c:pt>
                <c:pt idx="92">
                  <c:v>145.3719018606314</c:v>
                </c:pt>
                <c:pt idx="93">
                  <c:v>144.55687665732506</c:v>
                </c:pt>
                <c:pt idx="94">
                  <c:v>143.76863091446373</c:v>
                </c:pt>
                <c:pt idx="95">
                  <c:v>143.00670228438872</c:v>
                </c:pt>
                <c:pt idx="96">
                  <c:v>142.27066052704481</c:v>
                </c:pt>
                <c:pt idx="97">
                  <c:v>141.56010696290488</c:v>
                </c:pt>
                <c:pt idx="98">
                  <c:v>140.87467403412182</c:v>
                </c:pt>
                <c:pt idx="99">
                  <c:v>140.21402497453337</c:v>
                </c:pt>
                <c:pt idx="100">
                  <c:v>139.57785358995747</c:v>
                </c:pt>
                <c:pt idx="101">
                  <c:v>138.9658841510732</c:v>
                </c:pt>
                <c:pt idx="102">
                  <c:v>138.37787140209485</c:v>
                </c:pt>
                <c:pt idx="103">
                  <c:v>137.81360068943184</c:v>
                </c:pt>
                <c:pt idx="104">
                  <c:v>137.27288821559688</c:v>
                </c:pt>
                <c:pt idx="105">
                  <c:v>136.75558142479991</c:v>
                </c:pt>
                <c:pt idx="106">
                  <c:v>136.26155952796117</c:v>
                </c:pt>
                <c:pt idx="107">
                  <c:v>135.79073417632185</c:v>
                </c:pt>
                <c:pt idx="108">
                  <c:v>135.34305029444931</c:v>
                </c:pt>
                <c:pt idx="109">
                  <c:v>134.918487085256</c:v>
                </c:pt>
                <c:pt idx="110">
                  <c:v>134.51705922171769</c:v>
                </c:pt>
                <c:pt idx="111">
                  <c:v>134.13881824232877</c:v>
                </c:pt>
                <c:pt idx="112">
                  <c:v>133.78385417002124</c:v>
                </c:pt>
                <c:pt idx="113">
                  <c:v>133.45229737736349</c:v>
                </c:pt>
                <c:pt idx="114">
                  <c:v>133.14432072441676</c:v>
                </c:pt>
                <c:pt idx="115">
                  <c:v>132.86014199974932</c:v>
                </c:pt>
                <c:pt idx="116">
                  <c:v>132.60002669989717</c:v>
                </c:pt>
                <c:pt idx="117">
                  <c:v>132.36429118814192</c:v>
                </c:pt>
                <c:pt idx="118">
                  <c:v>132.1533062800068</c:v>
                </c:pt>
                <c:pt idx="119">
                  <c:v>131.96750131053625</c:v>
                </c:pt>
                <c:pt idx="120">
                  <c:v>131.80736874745321</c:v>
                </c:pt>
                <c:pt idx="121">
                  <c:v>131.67346942495985</c:v>
                </c:pt>
                <c:pt idx="122">
                  <c:v>131.56643848560401</c:v>
                </c:pt>
                <c:pt idx="123">
                  <c:v>131.4869921327026</c:v>
                </c:pt>
                <c:pt idx="124">
                  <c:v>131.43593531381504</c:v>
                </c:pt>
                <c:pt idx="125">
                  <c:v>131.41417047735223</c:v>
                </c:pt>
                <c:pt idx="126">
                  <c:v>131.42270757040063</c:v>
                </c:pt>
                <c:pt idx="127">
                  <c:v>131.46267547726887</c:v>
                </c:pt>
                <c:pt idx="128">
                  <c:v>131.5353351364123</c:v>
                </c:pt>
                <c:pt idx="129">
                  <c:v>131.64209461990561</c:v>
                </c:pt>
                <c:pt idx="130">
                  <c:v>131.78452651660305</c:v>
                </c:pt>
                <c:pt idx="131">
                  <c:v>131.96438803023452</c:v>
                </c:pt>
                <c:pt idx="132">
                  <c:v>132.18364429038763</c:v>
                </c:pt>
                <c:pt idx="133">
                  <c:v>132.44449548211361</c:v>
                </c:pt>
                <c:pt idx="134">
                  <c:v>132.749408534617</c:v>
                </c:pt>
                <c:pt idx="135">
                  <c:v>133.10115427884966</c:v>
                </c:pt>
                <c:pt idx="136">
                  <c:v>133.50285119801197</c:v>
                </c:pt>
                <c:pt idx="137">
                  <c:v>133.95801716755403</c:v>
                </c:pt>
                <c:pt idx="138">
                  <c:v>134.47063093051705</c:v>
                </c:pt>
                <c:pt idx="139">
                  <c:v>135.04520550469277</c:v>
                </c:pt>
                <c:pt idx="140">
                  <c:v>135.686876303899</c:v>
                </c:pt>
                <c:pt idx="141">
                  <c:v>136.40150752329114</c:v>
                </c:pt>
                <c:pt idx="142">
                  <c:v>137.1958213529818</c:v>
                </c:pt>
                <c:pt idx="143">
                  <c:v>138.07755593670149</c:v>
                </c:pt>
                <c:pt idx="144">
                  <c:v>139.0556598128523</c:v>
                </c:pt>
                <c:pt idx="145">
                  <c:v>140.14053305133916</c:v>
                </c:pt>
                <c:pt idx="146">
                  <c:v>141.34432870410564</c:v>
                </c:pt>
                <c:pt idx="147">
                  <c:v>142.6813329240473</c:v>
                </c:pt>
                <c:pt idx="148">
                  <c:v>144.16844878148117</c:v>
                </c:pt>
                <c:pt idx="149">
                  <c:v>145.8258183423475</c:v>
                </c:pt>
                <c:pt idx="150">
                  <c:v>147.67763139806442</c:v>
                </c:pt>
                <c:pt idx="151">
                  <c:v>149.75318961173306</c:v>
                </c:pt>
                <c:pt idx="152">
                  <c:v>152.08832540754733</c:v>
                </c:pt>
                <c:pt idx="153">
                  <c:v>154.72732167238536</c:v>
                </c:pt>
                <c:pt idx="154">
                  <c:v>157.72555137311411</c:v>
                </c:pt>
                <c:pt idx="155">
                  <c:v>161.15317304842893</c:v>
                </c:pt>
                <c:pt idx="156">
                  <c:v>165.10041011058502</c:v>
                </c:pt>
                <c:pt idx="157">
                  <c:v>169.68526677574539</c:v>
                </c:pt>
                <c:pt idx="158">
                  <c:v>175.06510198755703</c:v>
                </c:pt>
                <c:pt idx="159">
                  <c:v>181.45451641834961</c:v>
                </c:pt>
                <c:pt idx="160">
                  <c:v>189.15397169994577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13A-42AA-8AF9-2D7AE9DFC641}"/>
            </c:ext>
          </c:extLst>
        </c:ser>
        <c:ser>
          <c:idx val="11"/>
          <c:order val="12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Data!$AH$14:$AH$174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3A-42AA-8AF9-2D7AE9DFC641}"/>
            </c:ext>
          </c:extLst>
        </c:ser>
        <c:ser>
          <c:idx val="12"/>
          <c:order val="13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Data!$AI$14:$AI$174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3A-42AA-8AF9-2D7AE9DFC641}"/>
            </c:ext>
          </c:extLst>
        </c:ser>
        <c:ser>
          <c:idx val="13"/>
          <c:order val="14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Data!$AJ$14:$AJ$174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13A-42AA-8AF9-2D7AE9DFC641}"/>
            </c:ext>
          </c:extLst>
        </c:ser>
        <c:ser>
          <c:idx val="15"/>
          <c:order val="15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Data!$V$14:$V$174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13A-42AA-8AF9-2D7AE9DFC641}"/>
            </c:ext>
          </c:extLst>
        </c:ser>
        <c:ser>
          <c:idx val="16"/>
          <c:order val="16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Data!$W$14:$W$174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13A-42AA-8AF9-2D7AE9DFC641}"/>
            </c:ext>
          </c:extLst>
        </c:ser>
        <c:ser>
          <c:idx val="17"/>
          <c:order val="17"/>
          <c:xVal>
            <c:numRef>
              <c:f>Data!$H$14:$H$174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</c:numCache>
            </c:numRef>
          </c:xVal>
          <c:yVal>
            <c:numRef>
              <c:f>Data!$X$14:$X$174</c:f>
              <c:numCache>
                <c:formatCode>General</c:formatCode>
                <c:ptCount val="16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13A-42AA-8AF9-2D7AE9DFC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3264"/>
        <c:axId val="42123840"/>
      </c:scatterChart>
      <c:valAx>
        <c:axId val="42123264"/>
        <c:scaling>
          <c:orientation val="minMax"/>
          <c:max val="17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 b="1"/>
                </a:pPr>
                <a:r>
                  <a:rPr lang="en-US" sz="3200" b="1" i="0">
                    <a:effectLst/>
                  </a:rPr>
                  <a:t>𝜃 [°]</a:t>
                </a:r>
                <a:endParaRPr lang="en-US" sz="1400" b="1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42123840"/>
        <c:crosses val="autoZero"/>
        <c:crossBetween val="midCat"/>
        <c:majorUnit val="5"/>
      </c:valAx>
      <c:valAx>
        <c:axId val="42123840"/>
        <c:scaling>
          <c:orientation val="minMax"/>
          <c:max val="5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3200" b="1"/>
                </a:pPr>
                <a:r>
                  <a:rPr lang="en-US" sz="3200" b="1" i="0" u="none" strike="noStrike" baseline="0">
                    <a:effectLst/>
                  </a:rPr>
                  <a:t>Conflict Zone radius − r [</a:t>
                </a:r>
                <a:r>
                  <a:rPr lang="en-US" sz="3200" b="1" i="1" u="none" strike="noStrike" baseline="0">
                    <a:effectLst/>
                  </a:rPr>
                  <a:t>NM</a:t>
                </a:r>
                <a:r>
                  <a:rPr lang="en-US" sz="3200" b="1" i="0" u="none" strike="noStrike" baseline="0">
                    <a:effectLst/>
                  </a:rPr>
                  <a:t>]  </a:t>
                </a:r>
                <a:endParaRPr lang="en-US" sz="3200" b="1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42123264"/>
        <c:crosses val="autoZero"/>
        <c:crossBetween val="midCat"/>
        <c:majorUnit val="50"/>
      </c:valAx>
    </c:plotArea>
    <c:legend>
      <c:legendPos val="r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-1</xdr:colOff>
      <xdr:row>1</xdr:row>
      <xdr:rowOff>2760</xdr:rowOff>
    </xdr:from>
    <xdr:to>
      <xdr:col>121</xdr:col>
      <xdr:colOff>408214</xdr:colOff>
      <xdr:row>384</xdr:row>
      <xdr:rowOff>20054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76198</xdr:colOff>
      <xdr:row>0</xdr:row>
      <xdr:rowOff>180974</xdr:rowOff>
    </xdr:from>
    <xdr:to>
      <xdr:col>53</xdr:col>
      <xdr:colOff>114300</xdr:colOff>
      <xdr:row>94</xdr:row>
      <xdr:rowOff>166687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5575</xdr:colOff>
      <xdr:row>1</xdr:row>
      <xdr:rowOff>4645</xdr:rowOff>
    </xdr:from>
    <xdr:to>
      <xdr:col>27</xdr:col>
      <xdr:colOff>558972</xdr:colOff>
      <xdr:row>119</xdr:row>
      <xdr:rowOff>110954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27</xdr:col>
      <xdr:colOff>553397</xdr:colOff>
      <xdr:row>119</xdr:row>
      <xdr:rowOff>106309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27</xdr:col>
      <xdr:colOff>411435</xdr:colOff>
      <xdr:row>116</xdr:row>
      <xdr:rowOff>125265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285750</xdr:colOff>
      <xdr:row>42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0.71527</cdr:x>
      <cdr:y>0.61707</cdr:y>
    </cdr:from>
    <cdr:to>
      <cdr:x>0.72406</cdr:x>
      <cdr:y>0.63992</cdr:y>
    </cdr:to>
    <cdr:sp macro="" textlink="">
      <cdr:nvSpPr>
        <cdr:cNvPr id="5" name="Oval 4"/>
        <cdr:cNvSpPr/>
      </cdr:nvSpPr>
      <cdr:spPr>
        <a:xfrm xmlns:a="http://schemas.openxmlformats.org/drawingml/2006/main">
          <a:off x="14874951" y="4937144"/>
          <a:ext cx="182799" cy="18282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0.76351</cdr:x>
      <cdr:y>0.54206</cdr:y>
    </cdr:from>
    <cdr:to>
      <cdr:x>0.7723</cdr:x>
      <cdr:y>0.56492</cdr:y>
    </cdr:to>
    <cdr:sp macro="" textlink="">
      <cdr:nvSpPr>
        <cdr:cNvPr id="6" name="Oval 5"/>
        <cdr:cNvSpPr/>
      </cdr:nvSpPr>
      <cdr:spPr>
        <a:xfrm xmlns:a="http://schemas.openxmlformats.org/drawingml/2006/main">
          <a:off x="15878164" y="4337049"/>
          <a:ext cx="182799" cy="18290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0.67039</cdr:x>
      <cdr:y>0.65516</cdr:y>
    </cdr:from>
    <cdr:to>
      <cdr:x>0.67918</cdr:x>
      <cdr:y>0.67801</cdr:y>
    </cdr:to>
    <cdr:sp macro="" textlink="">
      <cdr:nvSpPr>
        <cdr:cNvPr id="7" name="Oval 6"/>
        <cdr:cNvSpPr/>
      </cdr:nvSpPr>
      <cdr:spPr>
        <a:xfrm xmlns:a="http://schemas.openxmlformats.org/drawingml/2006/main">
          <a:off x="13941520" y="5241964"/>
          <a:ext cx="182799" cy="18282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0.59634</cdr:x>
      <cdr:y>0.68889</cdr:y>
    </cdr:from>
    <cdr:to>
      <cdr:x>0.60513</cdr:x>
      <cdr:y>0.71175</cdr:y>
    </cdr:to>
    <cdr:sp macro="" textlink="">
      <cdr:nvSpPr>
        <cdr:cNvPr id="8" name="Oval 7"/>
        <cdr:cNvSpPr/>
      </cdr:nvSpPr>
      <cdr:spPr>
        <a:xfrm xmlns:a="http://schemas.openxmlformats.org/drawingml/2006/main">
          <a:off x="12401647" y="5511786"/>
          <a:ext cx="182799" cy="18290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1</xdr:row>
      <xdr:rowOff>185737</xdr:rowOff>
    </xdr:from>
    <xdr:ext cx="914400" cy="3799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1962150" y="376237"/>
              <a:ext cx="914400" cy="3799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0&lt;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𝜃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≤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𝜋</m:t>
                        </m:r>
                      </m:num>
                      <m:den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1962150" y="376237"/>
              <a:ext cx="914400" cy="3799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0&lt;</a:t>
              </a:r>
              <a:r>
                <a:rPr lang="en-US" sz="1100" b="0" i="0">
                  <a:latin typeface="Cambria Math"/>
                  <a:ea typeface="Cambria Math"/>
                </a:rPr>
                <a:t>𝜃≤𝜋/2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152400</xdr:colOff>
      <xdr:row>1</xdr:row>
      <xdr:rowOff>185737</xdr:rowOff>
    </xdr:from>
    <xdr:ext cx="914400" cy="3799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/>
            <xdr:cNvSpPr txBox="1"/>
          </xdr:nvSpPr>
          <xdr:spPr>
            <a:xfrm>
              <a:off x="3200400" y="376237"/>
              <a:ext cx="914400" cy="3799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𝜋</m:t>
                        </m:r>
                      </m:num>
                      <m:den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den>
                    </m:f>
                    <m:r>
                      <a:rPr lang="en-US" sz="1100" b="0" i="1">
                        <a:latin typeface="Cambria Math"/>
                      </a:rPr>
                      <m:t>&lt;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𝜃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&lt;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𝜋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3200400" y="376237"/>
              <a:ext cx="914400" cy="3799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𝜋/2</a:t>
              </a:r>
              <a:r>
                <a:rPr lang="en-US" sz="1100" b="0" i="0">
                  <a:latin typeface="Cambria Math"/>
                </a:rPr>
                <a:t>&lt;</a:t>
              </a:r>
              <a:r>
                <a:rPr lang="en-US" sz="1100" b="0" i="0">
                  <a:latin typeface="Cambria Math"/>
                  <a:ea typeface="Cambria Math"/>
                </a:rPr>
                <a:t>𝜃&lt;𝜋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171450</xdr:colOff>
      <xdr:row>0</xdr:row>
      <xdr:rowOff>128587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2000250" y="1285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𝑟</m:t>
                        </m:r>
                      </m:e>
                      <m:sub>
                        <m:r>
                          <a:rPr lang="en-US" sz="1100" b="0" i="1">
                            <a:latin typeface="Cambria Math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2000250" y="1285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𝑟_1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171450</xdr:colOff>
      <xdr:row>0</xdr:row>
      <xdr:rowOff>147637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/>
            <xdr:cNvSpPr txBox="1"/>
          </xdr:nvSpPr>
          <xdr:spPr>
            <a:xfrm>
              <a:off x="3219450" y="14763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𝑟</m:t>
                        </m:r>
                      </m:e>
                      <m:sub>
                        <m:r>
                          <a:rPr lang="en-US" sz="1100" b="0" i="1">
                            <a:latin typeface="Cambria Math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3219450" y="14763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𝑟_2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15</xdr:col>
      <xdr:colOff>152400</xdr:colOff>
      <xdr:row>1</xdr:row>
      <xdr:rowOff>157162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/>
            <xdr:cNvSpPr txBox="1"/>
          </xdr:nvSpPr>
          <xdr:spPr>
            <a:xfrm>
              <a:off x="9296400" y="347662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𝐷</m:t>
                        </m:r>
                      </m:e>
                      <m:sub>
                        <m:r>
                          <a:rPr lang="en-US" sz="1100" b="0" i="1">
                            <a:latin typeface="Cambria Math"/>
                          </a:rPr>
                          <m:t>𝑆𝐸𝑃</m:t>
                        </m:r>
                      </m:sub>
                    </m:sSub>
                    <m:r>
                      <a:rPr lang="en-US" sz="1100" b="0" i="1">
                        <a:latin typeface="Cambria Math"/>
                      </a:rPr>
                      <m:t> [</m:t>
                    </m:r>
                    <m:r>
                      <a:rPr lang="en-US" sz="1100" b="0" i="1">
                        <a:latin typeface="Cambria Math"/>
                      </a:rPr>
                      <m:t>𝑁𝑚</m:t>
                    </m:r>
                    <m:r>
                      <a:rPr lang="en-US" sz="1100" b="0" i="1">
                        <a:latin typeface="Cambria Math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9296400" y="347662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𝐷_𝑆𝐸𝑃  [𝑁𝑚]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104775</xdr:colOff>
      <xdr:row>1</xdr:row>
      <xdr:rowOff>138112</xdr:rowOff>
    </xdr:from>
    <xdr:ext cx="16002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/>
            <xdr:cNvSpPr txBox="1"/>
          </xdr:nvSpPr>
          <xdr:spPr>
            <a:xfrm>
              <a:off x="4371975" y="328612"/>
              <a:ext cx="16002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𝐴𝑛𝑔𝑙𝑒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𝑜𝑓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𝑖𝑛𝑡𝑒𝑟𝑠𝑒𝑐𝑡</m:t>
                    </m:r>
                    <m:r>
                      <a:rPr lang="en-US" sz="1100" b="0" i="1">
                        <a:latin typeface="Cambria Math"/>
                      </a:rPr>
                      <m:t>. 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𝜃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 [°]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4371975" y="328612"/>
              <a:ext cx="16002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𝐴𝑛𝑔𝑙𝑒 𝑜𝑓 𝑖𝑛𝑡𝑒𝑟𝑠𝑒𝑐𝑡. </a:t>
              </a:r>
              <a:r>
                <a:rPr lang="en-US" sz="1100" b="0" i="0">
                  <a:latin typeface="Cambria Math"/>
                  <a:ea typeface="Cambria Math"/>
                </a:rPr>
                <a:t>𝜃 [°]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13</xdr:col>
      <xdr:colOff>161925</xdr:colOff>
      <xdr:row>1</xdr:row>
      <xdr:rowOff>166687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/>
            <xdr:cNvSpPr txBox="1"/>
          </xdr:nvSpPr>
          <xdr:spPr>
            <a:xfrm>
              <a:off x="8086725" y="3571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𝑑</m:t>
                        </m:r>
                      </m:e>
                      <m:sub>
                        <m:r>
                          <a:rPr lang="en-US" sz="1100" b="0" i="1">
                            <a:latin typeface="Cambria Math"/>
                          </a:rPr>
                          <m:t>𝑚𝑎𝑥</m:t>
                        </m:r>
                      </m:sub>
                    </m:sSub>
                    <m:r>
                      <a:rPr lang="en-US" sz="1100" b="0" i="1">
                        <a:latin typeface="Cambria Math"/>
                      </a:rPr>
                      <m:t> [</m:t>
                    </m:r>
                    <m:r>
                      <a:rPr lang="en-US" sz="1100" b="0" i="1">
                        <a:latin typeface="Cambria Math"/>
                      </a:rPr>
                      <m:t>𝑁𝑚</m:t>
                    </m:r>
                    <m:r>
                      <a:rPr lang="en-US" sz="1100" b="0" i="1">
                        <a:latin typeface="Cambria Math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8086725" y="3571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𝑑_𝑚𝑎𝑥  [𝑁𝑚]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10</xdr:col>
      <xdr:colOff>161925</xdr:colOff>
      <xdr:row>1</xdr:row>
      <xdr:rowOff>138112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/>
            <xdr:cNvSpPr txBox="1"/>
          </xdr:nvSpPr>
          <xdr:spPr>
            <a:xfrm>
              <a:off x="8696325" y="328612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𝑅</m:t>
                        </m:r>
                      </m:e>
                      <m:sub>
                        <m:r>
                          <a:rPr lang="en-US" sz="1100" b="0" i="1">
                            <a:latin typeface="Cambria Math"/>
                          </a:rPr>
                          <m:t>𝐼𝑁</m:t>
                        </m:r>
                      </m:sub>
                    </m:sSub>
                    <m:r>
                      <a:rPr lang="en-US" sz="1100" b="0" i="1">
                        <a:latin typeface="Cambria Math"/>
                      </a:rPr>
                      <m:t> [</m:t>
                    </m:r>
                    <m:r>
                      <a:rPr lang="en-US" sz="1100" b="0" i="1">
                        <a:latin typeface="Cambria Math"/>
                      </a:rPr>
                      <m:t>𝑁𝑚</m:t>
                    </m:r>
                    <m:r>
                      <a:rPr lang="en-US" sz="1100" b="0" i="1">
                        <a:latin typeface="Cambria Math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8696325" y="328612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𝑅_𝐼𝑁  [𝑁𝑚]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161924</xdr:colOff>
      <xdr:row>1</xdr:row>
      <xdr:rowOff>147637</xdr:rowOff>
    </xdr:from>
    <xdr:ext cx="1485901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/>
            <xdr:cNvSpPr txBox="1"/>
          </xdr:nvSpPr>
          <xdr:spPr>
            <a:xfrm>
              <a:off x="10525124" y="338137"/>
              <a:ext cx="148590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𝐵𝑢𝑓𝑓𝑒𝑟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𝑐𝑜𝑒𝑓𝑓𝑖𝑐𝑖𝑒𝑡𝑛𝑡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𝐵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10525124" y="338137"/>
              <a:ext cx="148590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𝐵𝑢𝑓𝑓𝑒𝑟 𝑐𝑜𝑒𝑓𝑓𝑖𝑐𝑖𝑒𝑡𝑛𝑡 𝐵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24</xdr:col>
      <xdr:colOff>123826</xdr:colOff>
      <xdr:row>1</xdr:row>
      <xdr:rowOff>119062</xdr:rowOff>
    </xdr:from>
    <xdr:ext cx="2228850" cy="4299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/>
            <xdr:cNvSpPr txBox="1"/>
          </xdr:nvSpPr>
          <xdr:spPr>
            <a:xfrm>
              <a:off x="12315826" y="30956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𝐶𝑜𝑛𝑓𝑙𝑖𝑐𝑡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𝑍𝑜𝑛𝑒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𝑟𝑎𝑑𝑖𝑢𝑠</m:t>
                    </m:r>
                    <m:r>
                      <a:rPr lang="en-US" sz="1100" b="0" i="1">
                        <a:latin typeface="Cambria Math"/>
                      </a:rPr>
                      <m:t> − </m:t>
                    </m:r>
                    <m:r>
                      <a:rPr lang="en-US" sz="1100" b="0" i="1">
                        <a:latin typeface="Cambria Math"/>
                      </a:rPr>
                      <m:t>𝑟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/>
                          </a:rPr>
                          <m:t>𝑁𝑚</m:t>
                        </m:r>
                      </m:e>
                    </m:d>
                    <m:r>
                      <a:rPr lang="en-US" sz="1100" b="0" i="1">
                        <a:latin typeface="Cambria Math"/>
                      </a:rPr>
                      <m:t> </m:t>
                    </m:r>
                  </m:oMath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(</m:t>
                    </m:r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=5)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12315826" y="30956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𝐶𝑜𝑛𝑓𝑙𝑖𝑐𝑡 𝑍𝑜𝑛𝑒 𝑟𝑎𝑑𝑖𝑢𝑠 − 𝑟 [𝑁𝑚]  </a:t>
              </a:r>
              <a:r>
                <a:rPr lang="en-US" sz="1100" b="0" i="1">
                  <a:latin typeface="Cambria Math"/>
                </a:rPr>
                <a:t/>
              </a:r>
              <a:br>
                <a:rPr lang="en-US" sz="1100" b="0" i="1">
                  <a:latin typeface="Cambria Math"/>
                </a:rPr>
              </a:br>
              <a:r>
                <a:rPr lang="en-US" sz="1100" b="0" i="0">
                  <a:latin typeface="Cambria Math"/>
                </a:rPr>
                <a:t>(𝐵=5)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16</xdr:col>
      <xdr:colOff>161925</xdr:colOff>
      <xdr:row>8</xdr:row>
      <xdr:rowOff>146863</xdr:rowOff>
    </xdr:from>
    <xdr:ext cx="21336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/>
            <xdr:cNvSpPr txBox="1"/>
          </xdr:nvSpPr>
          <xdr:spPr>
            <a:xfrm>
              <a:off x="9908437" y="1653142"/>
              <a:ext cx="21336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1" i="1">
                        <a:latin typeface="Cambria Math"/>
                      </a:rPr>
                      <m:t>𝒎𝒊𝒏</m:t>
                    </m:r>
                    <m:r>
                      <a:rPr lang="en-US" sz="1100" b="1" i="1">
                        <a:latin typeface="Cambria Math"/>
                      </a:rPr>
                      <m:t>.</m:t>
                    </m:r>
                    <m:r>
                      <a:rPr lang="en-US" sz="1100" b="1" i="1">
                        <a:latin typeface="Cambria Math"/>
                      </a:rPr>
                      <m:t>𝑽𝒂𝒍</m:t>
                    </m:r>
                    <m:r>
                      <a:rPr lang="en-US" sz="1100" b="1" i="1">
                        <a:latin typeface="Cambria Math"/>
                      </a:rPr>
                      <m:t>. </m:t>
                    </m:r>
                    <m:r>
                      <a:rPr lang="en-US" sz="1100" b="1" i="1">
                        <a:latin typeface="Cambria Math"/>
                      </a:rPr>
                      <m:t>𝑪𝒐𝒏𝒕𝒓𝒐𝒍</m:t>
                    </m:r>
                    <m:r>
                      <a:rPr lang="en-US" sz="1100" b="1" i="1">
                        <a:latin typeface="Cambria Math"/>
                      </a:rPr>
                      <m:t> </m:t>
                    </m:r>
                    <m:r>
                      <a:rPr lang="en-US" sz="1100" b="1" i="1">
                        <a:latin typeface="Cambria Math"/>
                      </a:rPr>
                      <m:t>𝒛𝒐𝒏𝒆</m:t>
                    </m:r>
                    <m:r>
                      <a:rPr lang="en-US" sz="1100" b="1" i="1">
                        <a:latin typeface="Cambria Math"/>
                      </a:rPr>
                      <m:t> </m:t>
                    </m:r>
                    <m:r>
                      <a:rPr lang="en-US" sz="1100" b="1" i="1">
                        <a:latin typeface="Cambria Math"/>
                      </a:rPr>
                      <m:t>𝒓𝒂𝒅𝒊𝒖𝒔</m:t>
                    </m:r>
                  </m:oMath>
                </m:oMathPara>
              </a14:m>
              <a:endParaRPr lang="en-US" sz="1100" b="1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9908437" y="1653142"/>
              <a:ext cx="21336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1" i="0">
                  <a:latin typeface="Cambria Math"/>
                </a:rPr>
                <a:t>𝒎𝒊𝒏.𝑽𝒂𝒍. 𝑪𝒐𝒏𝒕𝒓𝒐𝒍 𝒛𝒐𝒏𝒆 𝒓𝒂𝒅𝒊𝒖𝒔</a:t>
              </a:r>
              <a:endParaRPr lang="en-US" sz="1100" b="1"/>
            </a:p>
          </xdr:txBody>
        </xdr:sp>
      </mc:Fallback>
    </mc:AlternateContent>
    <xdr:clientData/>
  </xdr:oneCellAnchor>
  <xdr:oneCellAnchor>
    <xdr:from>
      <xdr:col>18</xdr:col>
      <xdr:colOff>426188</xdr:colOff>
      <xdr:row>11</xdr:row>
      <xdr:rowOff>130138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/>
            <xdr:cNvSpPr txBox="1"/>
          </xdr:nvSpPr>
          <xdr:spPr>
            <a:xfrm>
              <a:off x="11356126" y="2225638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=5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/>
            <xdr:cNvSpPr txBox="1"/>
          </xdr:nvSpPr>
          <xdr:spPr>
            <a:xfrm>
              <a:off x="11356126" y="2225638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𝐵=5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18</xdr:col>
      <xdr:colOff>470711</xdr:colOff>
      <xdr:row>12</xdr:row>
      <xdr:rowOff>134900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/>
            <xdr:cNvSpPr txBox="1"/>
          </xdr:nvSpPr>
          <xdr:spPr>
            <a:xfrm>
              <a:off x="11400649" y="2420900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=10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11400649" y="2420900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𝐵=10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18</xdr:col>
      <xdr:colOff>454819</xdr:colOff>
      <xdr:row>13</xdr:row>
      <xdr:rowOff>138887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/>
            <xdr:cNvSpPr txBox="1"/>
          </xdr:nvSpPr>
          <xdr:spPr>
            <a:xfrm>
              <a:off x="11384757" y="26153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=20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TextBox 15"/>
            <xdr:cNvSpPr txBox="1"/>
          </xdr:nvSpPr>
          <xdr:spPr>
            <a:xfrm>
              <a:off x="11384757" y="261538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𝐵=20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32</xdr:col>
      <xdr:colOff>123826</xdr:colOff>
      <xdr:row>1</xdr:row>
      <xdr:rowOff>80962</xdr:rowOff>
    </xdr:from>
    <xdr:ext cx="2228850" cy="4299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/>
            <xdr:cNvSpPr txBox="1"/>
          </xdr:nvSpPr>
          <xdr:spPr>
            <a:xfrm>
              <a:off x="17192626" y="27146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𝐶𝑜𝑛𝑓𝑙𝑖𝑐𝑡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𝑍𝑜𝑛𝑒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𝑟𝑎𝑑𝑖𝑢𝑠</m:t>
                    </m:r>
                    <m:r>
                      <a:rPr lang="en-US" sz="1100" b="0" i="1">
                        <a:latin typeface="Cambria Math"/>
                      </a:rPr>
                      <m:t> − </m:t>
                    </m:r>
                    <m:r>
                      <a:rPr lang="en-US" sz="1100" b="0" i="1">
                        <a:latin typeface="Cambria Math"/>
                      </a:rPr>
                      <m:t>𝑟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/>
                          </a:rPr>
                          <m:t>𝑁𝑚</m:t>
                        </m:r>
                      </m:e>
                    </m:d>
                    <m:r>
                      <a:rPr lang="en-US" sz="1100" b="0" i="1">
                        <a:latin typeface="Cambria Math"/>
                      </a:rPr>
                      <m:t> </m:t>
                    </m:r>
                  </m:oMath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(</m:t>
                    </m:r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=20)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/>
            <xdr:cNvSpPr txBox="1"/>
          </xdr:nvSpPr>
          <xdr:spPr>
            <a:xfrm>
              <a:off x="17192626" y="27146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𝐶𝑜𝑛𝑓𝑙𝑖𝑐𝑡 𝑍𝑜𝑛𝑒 𝑟𝑎𝑑𝑖𝑢𝑠 − 𝑟 [𝑁𝑚]  </a:t>
              </a:r>
              <a:r>
                <a:rPr lang="en-US" sz="1100" b="0" i="1">
                  <a:latin typeface="Cambria Math"/>
                </a:rPr>
                <a:t/>
              </a:r>
              <a:br>
                <a:rPr lang="en-US" sz="1100" b="0" i="1">
                  <a:latin typeface="Cambria Math"/>
                </a:rPr>
              </a:br>
              <a:r>
                <a:rPr lang="en-US" sz="1100" b="0" i="0">
                  <a:latin typeface="Cambria Math"/>
                </a:rPr>
                <a:t>(𝐵=20)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28</xdr:col>
      <xdr:colOff>133351</xdr:colOff>
      <xdr:row>1</xdr:row>
      <xdr:rowOff>100012</xdr:rowOff>
    </xdr:from>
    <xdr:ext cx="2228850" cy="4299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/>
            <xdr:cNvSpPr txBox="1"/>
          </xdr:nvSpPr>
          <xdr:spPr>
            <a:xfrm>
              <a:off x="14763751" y="29051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𝐶𝑜𝑛𝑓𝑙𝑖𝑐𝑡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𝑍𝑜𝑛𝑒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𝑟𝑎𝑑𝑖𝑢𝑠</m:t>
                    </m:r>
                    <m:r>
                      <a:rPr lang="en-US" sz="1100" b="0" i="1">
                        <a:latin typeface="Cambria Math"/>
                      </a:rPr>
                      <m:t> − </m:t>
                    </m:r>
                    <m:r>
                      <a:rPr lang="en-US" sz="1100" b="0" i="1">
                        <a:latin typeface="Cambria Math"/>
                      </a:rPr>
                      <m:t>𝑟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/>
                          </a:rPr>
                          <m:t>𝑁𝑚</m:t>
                        </m:r>
                      </m:e>
                    </m:d>
                    <m:r>
                      <a:rPr lang="en-US" sz="1100" b="0" i="1">
                        <a:latin typeface="Cambria Math"/>
                      </a:rPr>
                      <m:t> </m:t>
                    </m:r>
                  </m:oMath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(</m:t>
                    </m:r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=10)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/>
            <xdr:cNvSpPr txBox="1"/>
          </xdr:nvSpPr>
          <xdr:spPr>
            <a:xfrm>
              <a:off x="14763751" y="290512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𝐶𝑜𝑛𝑓𝑙𝑖𝑐𝑡 𝑍𝑜𝑛𝑒 𝑟𝑎𝑑𝑖𝑢𝑠 − 𝑟 [𝑁𝑚]  </a:t>
              </a:r>
              <a:r>
                <a:rPr lang="en-US" sz="1100" b="0" i="1">
                  <a:latin typeface="Cambria Math"/>
                </a:rPr>
                <a:t/>
              </a:r>
              <a:br>
                <a:rPr lang="en-US" sz="1100" b="0" i="1">
                  <a:latin typeface="Cambria Math"/>
                </a:rPr>
              </a:br>
              <a:r>
                <a:rPr lang="en-US" sz="1100" b="0" i="0">
                  <a:latin typeface="Cambria Math"/>
                </a:rPr>
                <a:t>(𝐵=10)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18</xdr:col>
      <xdr:colOff>476250</xdr:colOff>
      <xdr:row>9</xdr:row>
      <xdr:rowOff>173830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/>
            <xdr:cNvSpPr txBox="1"/>
          </xdr:nvSpPr>
          <xdr:spPr>
            <a:xfrm>
              <a:off x="11406188" y="1912143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4" name="TextBox 23"/>
            <xdr:cNvSpPr txBox="1"/>
          </xdr:nvSpPr>
          <xdr:spPr>
            <a:xfrm>
              <a:off x="11406188" y="1912143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𝐵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20</xdr:col>
      <xdr:colOff>111920</xdr:colOff>
      <xdr:row>1</xdr:row>
      <xdr:rowOff>130969</xdr:rowOff>
    </xdr:from>
    <xdr:ext cx="2228850" cy="4299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/>
            <xdr:cNvSpPr txBox="1"/>
          </xdr:nvSpPr>
          <xdr:spPr>
            <a:xfrm>
              <a:off x="12256295" y="321469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𝐶𝑜𝑛𝑓𝑙𝑖𝑐𝑡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𝑍𝑜𝑛𝑒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r>
                      <a:rPr lang="en-US" sz="1100" b="0" i="1">
                        <a:latin typeface="Cambria Math"/>
                      </a:rPr>
                      <m:t>𝑟𝑎𝑑𝑖𝑢𝑠</m:t>
                    </m:r>
                    <m:r>
                      <a:rPr lang="en-US" sz="1100" b="0" i="1">
                        <a:latin typeface="Cambria Math"/>
                      </a:rPr>
                      <m:t> − </m:t>
                    </m:r>
                    <m:r>
                      <a:rPr lang="en-US" sz="1100" b="0" i="1">
                        <a:latin typeface="Cambria Math"/>
                      </a:rPr>
                      <m:t>𝑟</m:t>
                    </m:r>
                    <m:r>
                      <a:rPr lang="en-US" sz="1100" b="0" i="1">
                        <a:latin typeface="Cambria Math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/>
                          </a:rPr>
                          <m:t>𝑁𝑚</m:t>
                        </m:r>
                      </m:e>
                    </m:d>
                    <m:r>
                      <a:rPr lang="en-US" sz="1100" b="0" i="1">
                        <a:latin typeface="Cambria Math"/>
                      </a:rPr>
                      <m:t> </m:t>
                    </m:r>
                  </m:oMath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(</m:t>
                    </m:r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=1)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5" name="TextBox 24"/>
            <xdr:cNvSpPr txBox="1"/>
          </xdr:nvSpPr>
          <xdr:spPr>
            <a:xfrm>
              <a:off x="12256295" y="321469"/>
              <a:ext cx="2228850" cy="4299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𝐶𝑜𝑛𝑓𝑙𝑖𝑐𝑡 𝑍𝑜𝑛𝑒 𝑟𝑎𝑑𝑖𝑢𝑠 − 𝑟 [𝑁𝑚]  </a:t>
              </a:r>
              <a:r>
                <a:rPr lang="en-US" sz="1100" b="0" i="1">
                  <a:latin typeface="Cambria Math"/>
                </a:rPr>
                <a:t/>
              </a:r>
              <a:br>
                <a:rPr lang="en-US" sz="1100" b="0" i="1">
                  <a:latin typeface="Cambria Math"/>
                </a:rPr>
              </a:br>
              <a:r>
                <a:rPr lang="en-US" sz="1100" b="0" i="0">
                  <a:latin typeface="Cambria Math"/>
                </a:rPr>
                <a:t>(𝐵=1)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18</xdr:col>
      <xdr:colOff>459527</xdr:colOff>
      <xdr:row>10</xdr:row>
      <xdr:rowOff>151568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/>
            <xdr:cNvSpPr txBox="1"/>
          </xdr:nvSpPr>
          <xdr:spPr>
            <a:xfrm>
              <a:off x="11389465" y="2056568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𝐵</m:t>
                    </m:r>
                    <m:r>
                      <a:rPr lang="en-US" sz="1100" b="0" i="1">
                        <a:latin typeface="Cambria Math"/>
                      </a:rPr>
                      <m:t>=1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6" name="TextBox 25"/>
            <xdr:cNvSpPr txBox="1"/>
          </xdr:nvSpPr>
          <xdr:spPr>
            <a:xfrm>
              <a:off x="11389465" y="2056568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𝐵=1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11</xdr:row>
      <xdr:rowOff>185736</xdr:rowOff>
    </xdr:from>
    <xdr:to>
      <xdr:col>17</xdr:col>
      <xdr:colOff>314325</xdr:colOff>
      <xdr:row>52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185735</xdr:rowOff>
    </xdr:from>
    <xdr:to>
      <xdr:col>127</xdr:col>
      <xdr:colOff>268605</xdr:colOff>
      <xdr:row>389</xdr:row>
      <xdr:rowOff>11999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69850</xdr:colOff>
      <xdr:row>42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0.79008</cdr:x>
      <cdr:y>0.61905</cdr:y>
    </cdr:from>
    <cdr:to>
      <cdr:x>0.79887</cdr:x>
      <cdr:y>0.6419</cdr:y>
    </cdr:to>
    <cdr:sp macro="" textlink="">
      <cdr:nvSpPr>
        <cdr:cNvPr id="5" name="Oval 4"/>
        <cdr:cNvSpPr/>
      </cdr:nvSpPr>
      <cdr:spPr>
        <a:xfrm xmlns:a="http://schemas.openxmlformats.org/drawingml/2006/main">
          <a:off x="16430625" y="4953000"/>
          <a:ext cx="182880" cy="18288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0.73603</cdr:x>
      <cdr:y>0.70873</cdr:y>
    </cdr:from>
    <cdr:to>
      <cdr:x>0.74482</cdr:x>
      <cdr:y>0.73159</cdr:y>
    </cdr:to>
    <cdr:sp macro="" textlink="">
      <cdr:nvSpPr>
        <cdr:cNvPr id="6" name="Oval 5"/>
        <cdr:cNvSpPr/>
      </cdr:nvSpPr>
      <cdr:spPr>
        <a:xfrm xmlns:a="http://schemas.openxmlformats.org/drawingml/2006/main">
          <a:off x="15306675" y="5670550"/>
          <a:ext cx="182880" cy="18288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0.6826</cdr:x>
      <cdr:y>0.75437</cdr:y>
    </cdr:from>
    <cdr:to>
      <cdr:x>0.69139</cdr:x>
      <cdr:y>0.77722</cdr:y>
    </cdr:to>
    <cdr:sp macro="" textlink="">
      <cdr:nvSpPr>
        <cdr:cNvPr id="7" name="Oval 6"/>
        <cdr:cNvSpPr/>
      </cdr:nvSpPr>
      <cdr:spPr>
        <a:xfrm xmlns:a="http://schemas.openxmlformats.org/drawingml/2006/main">
          <a:off x="14195425" y="6035675"/>
          <a:ext cx="182880" cy="18288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0.58031</cdr:x>
      <cdr:y>0.79603</cdr:y>
    </cdr:from>
    <cdr:to>
      <cdr:x>0.5891</cdr:x>
      <cdr:y>0.81889</cdr:y>
    </cdr:to>
    <cdr:sp macro="" textlink="">
      <cdr:nvSpPr>
        <cdr:cNvPr id="8" name="Oval 7"/>
        <cdr:cNvSpPr/>
      </cdr:nvSpPr>
      <cdr:spPr>
        <a:xfrm xmlns:a="http://schemas.openxmlformats.org/drawingml/2006/main">
          <a:off x="12068175" y="6369050"/>
          <a:ext cx="182880" cy="18288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dk1">
            <a:shade val="50000"/>
          </a:schemeClr>
        </a:lnRef>
        <a:fillRef xmlns:a="http://schemas.openxmlformats.org/drawingml/2006/main" idx="1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77"/>
  <sheetViews>
    <sheetView tabSelected="1" topLeftCell="A7" workbookViewId="0">
      <selection activeCell="B26" sqref="B26"/>
    </sheetView>
  </sheetViews>
  <sheetFormatPr defaultRowHeight="14.4" x14ac:dyDescent="0.3"/>
  <cols>
    <col min="1" max="1" width="47.109375" bestFit="1" customWidth="1"/>
    <col min="2" max="2" width="36.88671875" bestFit="1" customWidth="1"/>
    <col min="6" max="12" width="0" hidden="1" customWidth="1"/>
  </cols>
  <sheetData>
    <row r="1" spans="1:11" ht="18" x14ac:dyDescent="0.35">
      <c r="A1" s="349" t="s">
        <v>206</v>
      </c>
      <c r="B1" s="350"/>
      <c r="H1">
        <v>0</v>
      </c>
      <c r="I1" t="s">
        <v>3</v>
      </c>
      <c r="K1">
        <v>0</v>
      </c>
    </row>
    <row r="2" spans="1:11" x14ac:dyDescent="0.3">
      <c r="A2" s="326" t="s">
        <v>196</v>
      </c>
      <c r="B2" s="324">
        <v>65</v>
      </c>
      <c r="H2">
        <v>1</v>
      </c>
      <c r="I2" t="s">
        <v>44</v>
      </c>
      <c r="K2">
        <v>1</v>
      </c>
    </row>
    <row r="3" spans="1:11" x14ac:dyDescent="0.3">
      <c r="A3" s="326" t="s">
        <v>197</v>
      </c>
      <c r="B3" s="324">
        <v>-10</v>
      </c>
      <c r="H3">
        <v>2</v>
      </c>
      <c r="I3" t="s">
        <v>45</v>
      </c>
      <c r="K3">
        <v>2</v>
      </c>
    </row>
    <row r="4" spans="1:11" x14ac:dyDescent="0.3">
      <c r="A4" s="326" t="s">
        <v>198</v>
      </c>
      <c r="B4" s="324">
        <v>10</v>
      </c>
      <c r="H4">
        <v>3</v>
      </c>
      <c r="I4" t="s">
        <v>46</v>
      </c>
      <c r="K4">
        <v>3</v>
      </c>
    </row>
    <row r="5" spans="1:11" x14ac:dyDescent="0.3">
      <c r="A5" s="326" t="s">
        <v>199</v>
      </c>
      <c r="B5" s="324">
        <v>10</v>
      </c>
      <c r="H5">
        <v>4</v>
      </c>
      <c r="K5">
        <v>4</v>
      </c>
    </row>
    <row r="6" spans="1:11" ht="15" thickBot="1" x14ac:dyDescent="0.35">
      <c r="A6" s="326" t="s">
        <v>200</v>
      </c>
      <c r="B6" s="324" t="s">
        <v>3</v>
      </c>
      <c r="H6">
        <v>5</v>
      </c>
      <c r="K6">
        <v>5</v>
      </c>
    </row>
    <row r="7" spans="1:11" ht="18" x14ac:dyDescent="0.35">
      <c r="A7" s="349" t="s">
        <v>207</v>
      </c>
      <c r="B7" s="350"/>
      <c r="H7">
        <v>6</v>
      </c>
      <c r="K7">
        <v>6</v>
      </c>
    </row>
    <row r="8" spans="1:11" x14ac:dyDescent="0.3">
      <c r="A8" s="326" t="s">
        <v>203</v>
      </c>
      <c r="B8" s="328">
        <f>'θ ϵ (0,90)'!Y2</f>
        <v>746.7833275618234</v>
      </c>
      <c r="H8">
        <v>7</v>
      </c>
      <c r="K8">
        <v>7</v>
      </c>
    </row>
    <row r="9" spans="1:11" x14ac:dyDescent="0.3">
      <c r="A9" s="326" t="s">
        <v>79</v>
      </c>
      <c r="B9" s="328">
        <f>'θ ϵ (0,90)'!U2</f>
        <v>96</v>
      </c>
      <c r="H9">
        <v>8</v>
      </c>
      <c r="K9">
        <v>8</v>
      </c>
    </row>
    <row r="10" spans="1:11" x14ac:dyDescent="0.3">
      <c r="A10" s="326" t="s">
        <v>204</v>
      </c>
      <c r="B10" s="328">
        <f>'θ ϵ (0,90)'!V2</f>
        <v>23.019437818328569</v>
      </c>
      <c r="H10">
        <v>9</v>
      </c>
      <c r="K10">
        <v>9</v>
      </c>
    </row>
    <row r="11" spans="1:11" x14ac:dyDescent="0.3">
      <c r="A11" s="326" t="s">
        <v>205</v>
      </c>
      <c r="B11" s="329" t="str">
        <f>'θ ϵ (0,90)'!W17</f>
        <v>FlowsOfCZoptNotIntersectW.C.</v>
      </c>
      <c r="H11">
        <v>12</v>
      </c>
      <c r="K11">
        <v>12</v>
      </c>
    </row>
    <row r="12" spans="1:11" ht="15" thickBot="1" x14ac:dyDescent="0.35">
      <c r="A12" s="327" t="s">
        <v>114</v>
      </c>
      <c r="B12" s="330" t="str">
        <f>'θ ϵ (0,90)'!W37</f>
        <v xml:space="preserve"> Case 2 (Look Sheet: θopt tune case II)</v>
      </c>
      <c r="H12">
        <v>13</v>
      </c>
      <c r="K12">
        <v>13</v>
      </c>
    </row>
    <row r="13" spans="1:11" ht="18" x14ac:dyDescent="0.35">
      <c r="A13" s="349" t="s">
        <v>208</v>
      </c>
      <c r="B13" s="350"/>
      <c r="H13">
        <v>14</v>
      </c>
      <c r="K13">
        <v>14</v>
      </c>
    </row>
    <row r="14" spans="1:11" x14ac:dyDescent="0.3">
      <c r="A14" s="326" t="s">
        <v>201</v>
      </c>
      <c r="B14" s="324">
        <v>96</v>
      </c>
      <c r="H14">
        <v>15</v>
      </c>
      <c r="K14">
        <v>15</v>
      </c>
    </row>
    <row r="15" spans="1:11" ht="15" thickBot="1" x14ac:dyDescent="0.35">
      <c r="A15" s="327" t="s">
        <v>202</v>
      </c>
      <c r="B15" s="325" t="s">
        <v>3</v>
      </c>
      <c r="H15">
        <v>16</v>
      </c>
      <c r="K15">
        <v>16</v>
      </c>
    </row>
    <row r="16" spans="1:11" ht="18" x14ac:dyDescent="0.35">
      <c r="A16" s="349" t="s">
        <v>209</v>
      </c>
      <c r="B16" s="350"/>
      <c r="H16">
        <v>17</v>
      </c>
      <c r="K16">
        <v>17</v>
      </c>
    </row>
    <row r="17" spans="1:11" x14ac:dyDescent="0.3">
      <c r="A17" s="326" t="s">
        <v>210</v>
      </c>
      <c r="B17" s="329" t="str">
        <f>'θ ϵ (0,90)'!W47</f>
        <v>FlowsOfCZnewNotIntersectW.C.</v>
      </c>
      <c r="H17">
        <v>18</v>
      </c>
      <c r="K17">
        <v>18</v>
      </c>
    </row>
    <row r="18" spans="1:11" x14ac:dyDescent="0.3">
      <c r="A18" s="326" t="s">
        <v>211</v>
      </c>
      <c r="B18" s="328">
        <f>'θ ϵ (0,90)'!W52</f>
        <v>1664.7127232672156</v>
      </c>
      <c r="H18">
        <v>20</v>
      </c>
      <c r="K18">
        <v>20</v>
      </c>
    </row>
    <row r="19" spans="1:11" x14ac:dyDescent="0.3">
      <c r="A19" s="326" t="s">
        <v>212</v>
      </c>
      <c r="B19" s="328">
        <f>'θ ϵ (0,90)'!W56</f>
        <v>1664.7127232672156</v>
      </c>
      <c r="H19">
        <v>21</v>
      </c>
      <c r="K19">
        <v>21</v>
      </c>
    </row>
    <row r="20" spans="1:11" ht="15" thickBot="1" x14ac:dyDescent="0.35">
      <c r="A20" s="327" t="s">
        <v>213</v>
      </c>
      <c r="B20" s="331">
        <f>'θ ϵ (0,90)'!W60</f>
        <v>0</v>
      </c>
      <c r="H20">
        <v>22</v>
      </c>
      <c r="K20">
        <v>22</v>
      </c>
    </row>
    <row r="21" spans="1:11" x14ac:dyDescent="0.3">
      <c r="H21">
        <v>23</v>
      </c>
      <c r="K21">
        <v>23</v>
      </c>
    </row>
    <row r="22" spans="1:11" x14ac:dyDescent="0.3">
      <c r="H22">
        <v>24</v>
      </c>
      <c r="K22">
        <v>24</v>
      </c>
    </row>
    <row r="23" spans="1:11" x14ac:dyDescent="0.3">
      <c r="H23">
        <v>25</v>
      </c>
      <c r="K23">
        <v>25</v>
      </c>
    </row>
    <row r="24" spans="1:11" x14ac:dyDescent="0.3">
      <c r="H24">
        <v>26</v>
      </c>
      <c r="K24">
        <v>26</v>
      </c>
    </row>
    <row r="25" spans="1:11" x14ac:dyDescent="0.3">
      <c r="H25">
        <v>27</v>
      </c>
      <c r="K25">
        <v>27</v>
      </c>
    </row>
    <row r="26" spans="1:11" x14ac:dyDescent="0.3">
      <c r="H26">
        <v>28</v>
      </c>
      <c r="K26">
        <v>28</v>
      </c>
    </row>
    <row r="27" spans="1:11" x14ac:dyDescent="0.3">
      <c r="H27">
        <v>29</v>
      </c>
      <c r="K27">
        <v>29</v>
      </c>
    </row>
    <row r="28" spans="1:11" x14ac:dyDescent="0.3">
      <c r="H28">
        <v>30</v>
      </c>
      <c r="K28">
        <v>30</v>
      </c>
    </row>
    <row r="29" spans="1:11" x14ac:dyDescent="0.3">
      <c r="H29">
        <v>31</v>
      </c>
      <c r="K29">
        <v>31</v>
      </c>
    </row>
    <row r="30" spans="1:11" x14ac:dyDescent="0.3">
      <c r="H30">
        <v>32</v>
      </c>
      <c r="K30">
        <v>32</v>
      </c>
    </row>
    <row r="31" spans="1:11" x14ac:dyDescent="0.3">
      <c r="H31">
        <v>33</v>
      </c>
      <c r="K31">
        <v>33</v>
      </c>
    </row>
    <row r="32" spans="1:11" x14ac:dyDescent="0.3">
      <c r="H32">
        <v>34</v>
      </c>
      <c r="K32">
        <v>34</v>
      </c>
    </row>
    <row r="33" spans="8:11" x14ac:dyDescent="0.3">
      <c r="H33">
        <v>35</v>
      </c>
      <c r="K33">
        <v>35</v>
      </c>
    </row>
    <row r="34" spans="8:11" x14ac:dyDescent="0.3">
      <c r="H34">
        <v>36</v>
      </c>
      <c r="K34">
        <v>36</v>
      </c>
    </row>
    <row r="35" spans="8:11" x14ac:dyDescent="0.3">
      <c r="H35">
        <v>37</v>
      </c>
      <c r="K35">
        <v>37</v>
      </c>
    </row>
    <row r="36" spans="8:11" x14ac:dyDescent="0.3">
      <c r="H36">
        <v>38</v>
      </c>
      <c r="K36">
        <v>38</v>
      </c>
    </row>
    <row r="37" spans="8:11" x14ac:dyDescent="0.3">
      <c r="H37">
        <v>39</v>
      </c>
      <c r="K37">
        <v>39</v>
      </c>
    </row>
    <row r="38" spans="8:11" x14ac:dyDescent="0.3">
      <c r="H38">
        <v>40</v>
      </c>
      <c r="K38">
        <v>40</v>
      </c>
    </row>
    <row r="39" spans="8:11" x14ac:dyDescent="0.3">
      <c r="H39">
        <v>41</v>
      </c>
      <c r="K39">
        <v>41</v>
      </c>
    </row>
    <row r="40" spans="8:11" x14ac:dyDescent="0.3">
      <c r="H40">
        <v>42</v>
      </c>
      <c r="K40">
        <v>42</v>
      </c>
    </row>
    <row r="41" spans="8:11" x14ac:dyDescent="0.3">
      <c r="H41">
        <v>43</v>
      </c>
      <c r="K41">
        <v>43</v>
      </c>
    </row>
    <row r="42" spans="8:11" x14ac:dyDescent="0.3">
      <c r="H42">
        <v>44</v>
      </c>
      <c r="K42">
        <v>44</v>
      </c>
    </row>
    <row r="43" spans="8:11" x14ac:dyDescent="0.3">
      <c r="H43">
        <v>45</v>
      </c>
      <c r="K43">
        <v>45</v>
      </c>
    </row>
    <row r="44" spans="8:11" x14ac:dyDescent="0.3">
      <c r="H44">
        <v>46</v>
      </c>
      <c r="K44">
        <v>46</v>
      </c>
    </row>
    <row r="45" spans="8:11" x14ac:dyDescent="0.3">
      <c r="H45">
        <v>47</v>
      </c>
      <c r="K45">
        <v>47</v>
      </c>
    </row>
    <row r="46" spans="8:11" x14ac:dyDescent="0.3">
      <c r="H46">
        <v>48</v>
      </c>
      <c r="K46">
        <v>48</v>
      </c>
    </row>
    <row r="47" spans="8:11" x14ac:dyDescent="0.3">
      <c r="H47">
        <v>49</v>
      </c>
      <c r="K47">
        <v>49</v>
      </c>
    </row>
    <row r="48" spans="8:11" x14ac:dyDescent="0.3">
      <c r="H48">
        <v>50</v>
      </c>
      <c r="K48">
        <v>50</v>
      </c>
    </row>
    <row r="49" spans="8:11" x14ac:dyDescent="0.3">
      <c r="H49">
        <v>51</v>
      </c>
      <c r="K49">
        <v>51</v>
      </c>
    </row>
    <row r="50" spans="8:11" x14ac:dyDescent="0.3">
      <c r="H50">
        <v>52</v>
      </c>
      <c r="K50">
        <v>52</v>
      </c>
    </row>
    <row r="51" spans="8:11" x14ac:dyDescent="0.3">
      <c r="H51">
        <v>53</v>
      </c>
      <c r="K51">
        <v>53</v>
      </c>
    </row>
    <row r="52" spans="8:11" x14ac:dyDescent="0.3">
      <c r="H52">
        <v>54</v>
      </c>
      <c r="K52">
        <v>54</v>
      </c>
    </row>
    <row r="53" spans="8:11" x14ac:dyDescent="0.3">
      <c r="H53">
        <v>55</v>
      </c>
      <c r="K53">
        <v>55</v>
      </c>
    </row>
    <row r="54" spans="8:11" x14ac:dyDescent="0.3">
      <c r="H54">
        <v>56</v>
      </c>
      <c r="K54">
        <v>56</v>
      </c>
    </row>
    <row r="55" spans="8:11" x14ac:dyDescent="0.3">
      <c r="H55">
        <v>57</v>
      </c>
      <c r="K55">
        <v>57</v>
      </c>
    </row>
    <row r="56" spans="8:11" x14ac:dyDescent="0.3">
      <c r="H56">
        <v>58</v>
      </c>
      <c r="K56">
        <v>58</v>
      </c>
    </row>
    <row r="57" spans="8:11" x14ac:dyDescent="0.3">
      <c r="H57">
        <v>59</v>
      </c>
      <c r="K57">
        <v>59</v>
      </c>
    </row>
    <row r="58" spans="8:11" x14ac:dyDescent="0.3">
      <c r="H58">
        <v>60</v>
      </c>
      <c r="K58">
        <v>60</v>
      </c>
    </row>
    <row r="59" spans="8:11" x14ac:dyDescent="0.3">
      <c r="H59">
        <v>61</v>
      </c>
      <c r="K59">
        <v>61</v>
      </c>
    </row>
    <row r="60" spans="8:11" x14ac:dyDescent="0.3">
      <c r="H60">
        <v>62</v>
      </c>
      <c r="K60">
        <v>62</v>
      </c>
    </row>
    <row r="61" spans="8:11" x14ac:dyDescent="0.3">
      <c r="H61">
        <v>63</v>
      </c>
      <c r="K61">
        <v>63</v>
      </c>
    </row>
    <row r="62" spans="8:11" x14ac:dyDescent="0.3">
      <c r="H62">
        <v>64</v>
      </c>
      <c r="K62">
        <v>64</v>
      </c>
    </row>
    <row r="63" spans="8:11" x14ac:dyDescent="0.3">
      <c r="H63">
        <v>65</v>
      </c>
      <c r="K63">
        <v>65</v>
      </c>
    </row>
    <row r="64" spans="8:11" x14ac:dyDescent="0.3">
      <c r="H64">
        <v>66</v>
      </c>
      <c r="K64">
        <v>66</v>
      </c>
    </row>
    <row r="65" spans="8:11" x14ac:dyDescent="0.3">
      <c r="H65">
        <v>67</v>
      </c>
      <c r="K65">
        <v>67</v>
      </c>
    </row>
    <row r="66" spans="8:11" x14ac:dyDescent="0.3">
      <c r="H66">
        <v>68</v>
      </c>
      <c r="K66">
        <v>68</v>
      </c>
    </row>
    <row r="67" spans="8:11" x14ac:dyDescent="0.3">
      <c r="H67">
        <v>69</v>
      </c>
      <c r="K67">
        <v>69</v>
      </c>
    </row>
    <row r="68" spans="8:11" x14ac:dyDescent="0.3">
      <c r="H68">
        <v>70</v>
      </c>
      <c r="K68">
        <v>70</v>
      </c>
    </row>
    <row r="69" spans="8:11" x14ac:dyDescent="0.3">
      <c r="H69">
        <v>71</v>
      </c>
      <c r="K69">
        <v>71</v>
      </c>
    </row>
    <row r="70" spans="8:11" x14ac:dyDescent="0.3">
      <c r="H70">
        <v>72</v>
      </c>
      <c r="K70">
        <v>72</v>
      </c>
    </row>
    <row r="71" spans="8:11" x14ac:dyDescent="0.3">
      <c r="H71">
        <v>73</v>
      </c>
      <c r="K71">
        <v>73</v>
      </c>
    </row>
    <row r="72" spans="8:11" x14ac:dyDescent="0.3">
      <c r="H72">
        <v>74</v>
      </c>
      <c r="K72">
        <v>74</v>
      </c>
    </row>
    <row r="73" spans="8:11" x14ac:dyDescent="0.3">
      <c r="H73">
        <v>75</v>
      </c>
      <c r="K73">
        <v>75</v>
      </c>
    </row>
    <row r="74" spans="8:11" x14ac:dyDescent="0.3">
      <c r="H74">
        <v>76</v>
      </c>
      <c r="K74">
        <v>76</v>
      </c>
    </row>
    <row r="75" spans="8:11" x14ac:dyDescent="0.3">
      <c r="H75">
        <v>77</v>
      </c>
      <c r="K75">
        <v>77</v>
      </c>
    </row>
    <row r="76" spans="8:11" x14ac:dyDescent="0.3">
      <c r="H76">
        <v>78</v>
      </c>
      <c r="K76">
        <v>78</v>
      </c>
    </row>
    <row r="77" spans="8:11" x14ac:dyDescent="0.3">
      <c r="H77">
        <v>79</v>
      </c>
      <c r="K77">
        <v>79</v>
      </c>
    </row>
    <row r="78" spans="8:11" x14ac:dyDescent="0.3">
      <c r="H78">
        <v>80</v>
      </c>
      <c r="K78">
        <v>80</v>
      </c>
    </row>
    <row r="79" spans="8:11" x14ac:dyDescent="0.3">
      <c r="H79">
        <v>81</v>
      </c>
      <c r="K79">
        <v>81</v>
      </c>
    </row>
    <row r="80" spans="8:11" x14ac:dyDescent="0.3">
      <c r="H80">
        <v>82</v>
      </c>
      <c r="K80">
        <v>82</v>
      </c>
    </row>
    <row r="81" spans="8:11" x14ac:dyDescent="0.3">
      <c r="H81">
        <v>83</v>
      </c>
      <c r="K81">
        <v>83</v>
      </c>
    </row>
    <row r="82" spans="8:11" x14ac:dyDescent="0.3">
      <c r="H82">
        <v>84</v>
      </c>
      <c r="K82">
        <v>84</v>
      </c>
    </row>
    <row r="83" spans="8:11" x14ac:dyDescent="0.3">
      <c r="H83">
        <v>85</v>
      </c>
      <c r="K83">
        <v>85</v>
      </c>
    </row>
    <row r="84" spans="8:11" x14ac:dyDescent="0.3">
      <c r="H84">
        <v>86</v>
      </c>
      <c r="K84">
        <v>86</v>
      </c>
    </row>
    <row r="85" spans="8:11" x14ac:dyDescent="0.3">
      <c r="H85">
        <v>87</v>
      </c>
      <c r="K85">
        <v>87</v>
      </c>
    </row>
    <row r="86" spans="8:11" x14ac:dyDescent="0.3">
      <c r="H86">
        <v>88</v>
      </c>
      <c r="K86">
        <v>88</v>
      </c>
    </row>
    <row r="87" spans="8:11" x14ac:dyDescent="0.3">
      <c r="H87">
        <v>89</v>
      </c>
      <c r="K87">
        <v>89</v>
      </c>
    </row>
    <row r="88" spans="8:11" x14ac:dyDescent="0.3">
      <c r="H88">
        <v>90</v>
      </c>
      <c r="K88">
        <v>90</v>
      </c>
    </row>
    <row r="89" spans="8:11" x14ac:dyDescent="0.3">
      <c r="K89">
        <v>91</v>
      </c>
    </row>
    <row r="90" spans="8:11" x14ac:dyDescent="0.3">
      <c r="K90">
        <v>92</v>
      </c>
    </row>
    <row r="91" spans="8:11" x14ac:dyDescent="0.3">
      <c r="K91">
        <v>93</v>
      </c>
    </row>
    <row r="92" spans="8:11" x14ac:dyDescent="0.3">
      <c r="K92">
        <v>94</v>
      </c>
    </row>
    <row r="93" spans="8:11" x14ac:dyDescent="0.3">
      <c r="K93">
        <v>95</v>
      </c>
    </row>
    <row r="94" spans="8:11" x14ac:dyDescent="0.3">
      <c r="K94">
        <v>96</v>
      </c>
    </row>
    <row r="95" spans="8:11" x14ac:dyDescent="0.3">
      <c r="K95">
        <v>97</v>
      </c>
    </row>
    <row r="96" spans="8:11" x14ac:dyDescent="0.3">
      <c r="K96">
        <v>98</v>
      </c>
    </row>
    <row r="97" spans="11:11" x14ac:dyDescent="0.3">
      <c r="K97">
        <v>99</v>
      </c>
    </row>
    <row r="98" spans="11:11" x14ac:dyDescent="0.3">
      <c r="K98">
        <v>100</v>
      </c>
    </row>
    <row r="99" spans="11:11" x14ac:dyDescent="0.3">
      <c r="K99">
        <v>101</v>
      </c>
    </row>
    <row r="100" spans="11:11" x14ac:dyDescent="0.3">
      <c r="K100">
        <v>102</v>
      </c>
    </row>
    <row r="101" spans="11:11" x14ac:dyDescent="0.3">
      <c r="K101">
        <v>103</v>
      </c>
    </row>
    <row r="102" spans="11:11" x14ac:dyDescent="0.3">
      <c r="K102">
        <v>104</v>
      </c>
    </row>
    <row r="103" spans="11:11" x14ac:dyDescent="0.3">
      <c r="K103">
        <v>105</v>
      </c>
    </row>
    <row r="104" spans="11:11" x14ac:dyDescent="0.3">
      <c r="K104">
        <v>106</v>
      </c>
    </row>
    <row r="105" spans="11:11" x14ac:dyDescent="0.3">
      <c r="K105">
        <v>107</v>
      </c>
    </row>
    <row r="106" spans="11:11" x14ac:dyDescent="0.3">
      <c r="K106">
        <v>108</v>
      </c>
    </row>
    <row r="107" spans="11:11" x14ac:dyDescent="0.3">
      <c r="K107">
        <v>109</v>
      </c>
    </row>
    <row r="108" spans="11:11" x14ac:dyDescent="0.3">
      <c r="K108">
        <v>110</v>
      </c>
    </row>
    <row r="109" spans="11:11" x14ac:dyDescent="0.3">
      <c r="K109">
        <v>111</v>
      </c>
    </row>
    <row r="110" spans="11:11" x14ac:dyDescent="0.3">
      <c r="K110">
        <v>112</v>
      </c>
    </row>
    <row r="111" spans="11:11" x14ac:dyDescent="0.3">
      <c r="K111">
        <v>113</v>
      </c>
    </row>
    <row r="112" spans="11:11" x14ac:dyDescent="0.3">
      <c r="K112">
        <v>114</v>
      </c>
    </row>
    <row r="113" spans="11:11" x14ac:dyDescent="0.3">
      <c r="K113">
        <v>115</v>
      </c>
    </row>
    <row r="114" spans="11:11" x14ac:dyDescent="0.3">
      <c r="K114">
        <v>116</v>
      </c>
    </row>
    <row r="115" spans="11:11" x14ac:dyDescent="0.3">
      <c r="K115">
        <v>117</v>
      </c>
    </row>
    <row r="116" spans="11:11" x14ac:dyDescent="0.3">
      <c r="K116">
        <v>118</v>
      </c>
    </row>
    <row r="117" spans="11:11" x14ac:dyDescent="0.3">
      <c r="K117">
        <v>119</v>
      </c>
    </row>
    <row r="118" spans="11:11" x14ac:dyDescent="0.3">
      <c r="K118">
        <v>120</v>
      </c>
    </row>
    <row r="119" spans="11:11" x14ac:dyDescent="0.3">
      <c r="K119">
        <v>121</v>
      </c>
    </row>
    <row r="120" spans="11:11" x14ac:dyDescent="0.3">
      <c r="K120">
        <v>122</v>
      </c>
    </row>
    <row r="121" spans="11:11" x14ac:dyDescent="0.3">
      <c r="K121">
        <v>123</v>
      </c>
    </row>
    <row r="122" spans="11:11" x14ac:dyDescent="0.3">
      <c r="K122">
        <v>124</v>
      </c>
    </row>
    <row r="123" spans="11:11" x14ac:dyDescent="0.3">
      <c r="K123">
        <v>125</v>
      </c>
    </row>
    <row r="124" spans="11:11" x14ac:dyDescent="0.3">
      <c r="K124">
        <v>126</v>
      </c>
    </row>
    <row r="125" spans="11:11" x14ac:dyDescent="0.3">
      <c r="K125">
        <v>127</v>
      </c>
    </row>
    <row r="126" spans="11:11" x14ac:dyDescent="0.3">
      <c r="K126">
        <v>128</v>
      </c>
    </row>
    <row r="127" spans="11:11" x14ac:dyDescent="0.3">
      <c r="K127">
        <v>129</v>
      </c>
    </row>
    <row r="128" spans="11:11" x14ac:dyDescent="0.3">
      <c r="K128">
        <v>130</v>
      </c>
    </row>
    <row r="129" spans="11:11" x14ac:dyDescent="0.3">
      <c r="K129">
        <v>131</v>
      </c>
    </row>
    <row r="130" spans="11:11" x14ac:dyDescent="0.3">
      <c r="K130">
        <v>132</v>
      </c>
    </row>
    <row r="131" spans="11:11" x14ac:dyDescent="0.3">
      <c r="K131">
        <v>133</v>
      </c>
    </row>
    <row r="132" spans="11:11" x14ac:dyDescent="0.3">
      <c r="K132">
        <v>134</v>
      </c>
    </row>
    <row r="133" spans="11:11" x14ac:dyDescent="0.3">
      <c r="K133">
        <v>135</v>
      </c>
    </row>
    <row r="134" spans="11:11" x14ac:dyDescent="0.3">
      <c r="K134">
        <v>136</v>
      </c>
    </row>
    <row r="135" spans="11:11" x14ac:dyDescent="0.3">
      <c r="K135">
        <v>137</v>
      </c>
    </row>
    <row r="136" spans="11:11" x14ac:dyDescent="0.3">
      <c r="K136">
        <v>138</v>
      </c>
    </row>
    <row r="137" spans="11:11" x14ac:dyDescent="0.3">
      <c r="K137">
        <v>139</v>
      </c>
    </row>
    <row r="138" spans="11:11" x14ac:dyDescent="0.3">
      <c r="K138">
        <v>140</v>
      </c>
    </row>
    <row r="139" spans="11:11" x14ac:dyDescent="0.3">
      <c r="K139">
        <v>141</v>
      </c>
    </row>
    <row r="140" spans="11:11" x14ac:dyDescent="0.3">
      <c r="K140">
        <v>142</v>
      </c>
    </row>
    <row r="141" spans="11:11" x14ac:dyDescent="0.3">
      <c r="K141">
        <v>143</v>
      </c>
    </row>
    <row r="142" spans="11:11" x14ac:dyDescent="0.3">
      <c r="K142">
        <v>144</v>
      </c>
    </row>
    <row r="143" spans="11:11" x14ac:dyDescent="0.3">
      <c r="K143">
        <v>145</v>
      </c>
    </row>
    <row r="144" spans="11:11" x14ac:dyDescent="0.3">
      <c r="K144">
        <v>146</v>
      </c>
    </row>
    <row r="145" spans="11:11" x14ac:dyDescent="0.3">
      <c r="K145">
        <v>147</v>
      </c>
    </row>
    <row r="146" spans="11:11" x14ac:dyDescent="0.3">
      <c r="K146">
        <v>148</v>
      </c>
    </row>
    <row r="147" spans="11:11" x14ac:dyDescent="0.3">
      <c r="K147">
        <v>149</v>
      </c>
    </row>
    <row r="148" spans="11:11" x14ac:dyDescent="0.3">
      <c r="K148">
        <v>150</v>
      </c>
    </row>
    <row r="149" spans="11:11" x14ac:dyDescent="0.3">
      <c r="K149">
        <v>151</v>
      </c>
    </row>
    <row r="150" spans="11:11" x14ac:dyDescent="0.3">
      <c r="K150">
        <v>152</v>
      </c>
    </row>
    <row r="151" spans="11:11" x14ac:dyDescent="0.3">
      <c r="K151">
        <v>153</v>
      </c>
    </row>
    <row r="152" spans="11:11" x14ac:dyDescent="0.3">
      <c r="K152">
        <v>154</v>
      </c>
    </row>
    <row r="153" spans="11:11" x14ac:dyDescent="0.3">
      <c r="K153">
        <v>155</v>
      </c>
    </row>
    <row r="154" spans="11:11" x14ac:dyDescent="0.3">
      <c r="K154">
        <v>156</v>
      </c>
    </row>
    <row r="155" spans="11:11" x14ac:dyDescent="0.3">
      <c r="K155">
        <v>157</v>
      </c>
    </row>
    <row r="156" spans="11:11" x14ac:dyDescent="0.3">
      <c r="K156">
        <v>158</v>
      </c>
    </row>
    <row r="157" spans="11:11" x14ac:dyDescent="0.3">
      <c r="K157">
        <v>159</v>
      </c>
    </row>
    <row r="158" spans="11:11" x14ac:dyDescent="0.3">
      <c r="K158">
        <v>160</v>
      </c>
    </row>
    <row r="159" spans="11:11" x14ac:dyDescent="0.3">
      <c r="K159">
        <v>161</v>
      </c>
    </row>
    <row r="160" spans="11:11" x14ac:dyDescent="0.3">
      <c r="K160">
        <v>162</v>
      </c>
    </row>
    <row r="161" spans="11:11" x14ac:dyDescent="0.3">
      <c r="K161">
        <v>163</v>
      </c>
    </row>
    <row r="162" spans="11:11" x14ac:dyDescent="0.3">
      <c r="K162">
        <v>164</v>
      </c>
    </row>
    <row r="163" spans="11:11" x14ac:dyDescent="0.3">
      <c r="K163">
        <v>165</v>
      </c>
    </row>
    <row r="164" spans="11:11" x14ac:dyDescent="0.3">
      <c r="K164">
        <v>166</v>
      </c>
    </row>
    <row r="165" spans="11:11" x14ac:dyDescent="0.3">
      <c r="K165">
        <v>167</v>
      </c>
    </row>
    <row r="166" spans="11:11" x14ac:dyDescent="0.3">
      <c r="K166">
        <v>168</v>
      </c>
    </row>
    <row r="167" spans="11:11" x14ac:dyDescent="0.3">
      <c r="K167">
        <v>169</v>
      </c>
    </row>
    <row r="168" spans="11:11" x14ac:dyDescent="0.3">
      <c r="K168">
        <v>170</v>
      </c>
    </row>
    <row r="169" spans="11:11" x14ac:dyDescent="0.3">
      <c r="K169">
        <v>171</v>
      </c>
    </row>
    <row r="170" spans="11:11" x14ac:dyDescent="0.3">
      <c r="K170">
        <v>172</v>
      </c>
    </row>
    <row r="171" spans="11:11" x14ac:dyDescent="0.3">
      <c r="K171">
        <v>173</v>
      </c>
    </row>
    <row r="172" spans="11:11" x14ac:dyDescent="0.3">
      <c r="K172">
        <v>174</v>
      </c>
    </row>
    <row r="173" spans="11:11" x14ac:dyDescent="0.3">
      <c r="K173">
        <v>175</v>
      </c>
    </row>
    <row r="174" spans="11:11" x14ac:dyDescent="0.3">
      <c r="K174">
        <v>176</v>
      </c>
    </row>
    <row r="175" spans="11:11" x14ac:dyDescent="0.3">
      <c r="K175">
        <v>177</v>
      </c>
    </row>
    <row r="176" spans="11:11" x14ac:dyDescent="0.3">
      <c r="K176">
        <v>178</v>
      </c>
    </row>
    <row r="177" spans="11:11" x14ac:dyDescent="0.3">
      <c r="K177">
        <v>179</v>
      </c>
    </row>
  </sheetData>
  <mergeCells count="4">
    <mergeCell ref="A1:B1"/>
    <mergeCell ref="A13:B13"/>
    <mergeCell ref="A7:B7"/>
    <mergeCell ref="A16:B16"/>
  </mergeCells>
  <dataValidations disablePrompts="1" count="3">
    <dataValidation type="list" allowBlank="1" showInputMessage="1" showErrorMessage="1" sqref="B6 B15">
      <formula1>$I$1:$I$4</formula1>
    </dataValidation>
    <dataValidation type="list" allowBlank="1" showInputMessage="1" showErrorMessage="1" sqref="B14">
      <formula1>$K$2:$K$177</formula1>
    </dataValidation>
    <dataValidation type="list" allowBlank="1" showInputMessage="1" showErrorMessage="1" sqref="B5">
      <formula1>$H$2:$H$87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50"/>
  </sheetPr>
  <dimension ref="A1"/>
  <sheetViews>
    <sheetView topLeftCell="W120" zoomScale="20" zoomScaleNormal="20" workbookViewId="0">
      <selection activeCell="DU201" sqref="DU20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1"/>
  <sheetViews>
    <sheetView zoomScale="50" zoomScaleNormal="50" workbookViewId="0">
      <selection activeCell="A76" sqref="A7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"/>
  <sheetViews>
    <sheetView topLeftCell="C46" zoomScale="82" zoomScaleNormal="82" workbookViewId="0">
      <selection activeCell="W1" sqref="W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1"/>
  <sheetViews>
    <sheetView topLeftCell="A43" zoomScale="68" zoomScaleNormal="68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50"/>
  </sheetPr>
  <dimension ref="A1"/>
  <sheetViews>
    <sheetView topLeftCell="A43" zoomScale="80" zoomScaleNormal="80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3" tint="0.39997558519241921"/>
  </sheetPr>
  <dimension ref="A1"/>
  <sheetViews>
    <sheetView zoomScale="60" zoomScaleNormal="60" workbookViewId="0">
      <selection activeCell="AA49" sqref="AA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190"/>
  <sheetViews>
    <sheetView topLeftCell="M1" zoomScale="80" zoomScaleNormal="80" workbookViewId="0">
      <selection activeCell="AK7" sqref="AK7"/>
    </sheetView>
  </sheetViews>
  <sheetFormatPr defaultRowHeight="14.4" x14ac:dyDescent="0.3"/>
  <sheetData>
    <row r="1" spans="1:41" x14ac:dyDescent="0.3">
      <c r="C1" s="139"/>
      <c r="D1" s="199"/>
      <c r="E1" s="199"/>
      <c r="F1" s="199"/>
      <c r="G1" s="199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99" t="s">
        <v>3</v>
      </c>
      <c r="V1" s="199"/>
      <c r="W1" s="199"/>
      <c r="X1" s="199"/>
      <c r="Y1" s="199" t="s">
        <v>44</v>
      </c>
      <c r="Z1" s="199"/>
      <c r="AA1" s="199"/>
      <c r="AB1" s="199"/>
      <c r="AC1" s="199" t="s">
        <v>45</v>
      </c>
      <c r="AD1" s="199"/>
      <c r="AE1" s="199"/>
      <c r="AF1" s="199"/>
      <c r="AG1" s="199" t="s">
        <v>46</v>
      </c>
      <c r="AH1" s="199"/>
      <c r="AI1" s="199"/>
      <c r="AJ1" s="199"/>
      <c r="AK1" s="10"/>
      <c r="AL1" s="10"/>
      <c r="AM1" s="10"/>
      <c r="AN1" s="10"/>
      <c r="AO1" s="140"/>
    </row>
    <row r="2" spans="1:41" x14ac:dyDescent="0.3">
      <c r="A2" s="1"/>
      <c r="B2" s="1"/>
      <c r="C2" s="141"/>
      <c r="D2" s="345"/>
      <c r="E2" s="345"/>
      <c r="F2" s="345"/>
      <c r="G2" s="345"/>
      <c r="H2" s="345"/>
      <c r="I2" s="345"/>
      <c r="J2" s="345"/>
      <c r="K2" s="345"/>
      <c r="L2" s="345"/>
      <c r="M2" s="98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45"/>
      <c r="AA2" s="345"/>
      <c r="AB2" s="345"/>
      <c r="AC2" s="345"/>
      <c r="AD2" s="345"/>
      <c r="AE2" s="345"/>
      <c r="AF2" s="345"/>
      <c r="AG2" s="345"/>
      <c r="AH2" s="345"/>
      <c r="AI2" s="345"/>
      <c r="AJ2" s="345"/>
      <c r="AK2" s="98"/>
      <c r="AL2" s="98"/>
      <c r="AM2" s="98"/>
      <c r="AN2" s="98"/>
      <c r="AO2" s="142"/>
    </row>
    <row r="3" spans="1:41" x14ac:dyDescent="0.3">
      <c r="A3" s="1"/>
      <c r="B3" s="1"/>
      <c r="C3" s="141"/>
      <c r="D3" s="345"/>
      <c r="E3" s="345"/>
      <c r="F3" s="345"/>
      <c r="G3" s="345"/>
      <c r="H3" s="345"/>
      <c r="I3" s="345"/>
      <c r="J3" s="345"/>
      <c r="K3" s="345"/>
      <c r="L3" s="345"/>
      <c r="M3" s="98"/>
      <c r="N3" s="345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5"/>
      <c r="AC3" s="345"/>
      <c r="AD3" s="345"/>
      <c r="AE3" s="345"/>
      <c r="AF3" s="345"/>
      <c r="AG3" s="345"/>
      <c r="AH3" s="345"/>
      <c r="AI3" s="345"/>
      <c r="AJ3" s="345"/>
      <c r="AK3" s="98"/>
      <c r="AL3" s="98"/>
      <c r="AM3" s="98"/>
      <c r="AN3" s="98"/>
      <c r="AO3" s="142"/>
    </row>
    <row r="4" spans="1:41" x14ac:dyDescent="0.3">
      <c r="C4" s="141"/>
      <c r="D4" s="345"/>
      <c r="E4" s="345"/>
      <c r="F4" s="345"/>
      <c r="G4" s="345"/>
      <c r="H4" s="345"/>
      <c r="I4" s="345"/>
      <c r="J4" s="345"/>
      <c r="K4" s="345"/>
      <c r="L4" s="345"/>
      <c r="M4" s="98"/>
      <c r="N4" s="345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5"/>
      <c r="AD4" s="345"/>
      <c r="AE4" s="345"/>
      <c r="AF4" s="345"/>
      <c r="AG4" s="345"/>
      <c r="AH4" s="345"/>
      <c r="AI4" s="345"/>
      <c r="AJ4" s="345"/>
      <c r="AK4" s="123" t="s">
        <v>3</v>
      </c>
      <c r="AL4" s="123" t="s">
        <v>44</v>
      </c>
      <c r="AM4" s="123" t="s">
        <v>45</v>
      </c>
      <c r="AN4" s="123" t="s">
        <v>46</v>
      </c>
      <c r="AO4" s="142"/>
    </row>
    <row r="5" spans="1:41" x14ac:dyDescent="0.3">
      <c r="A5" s="1"/>
      <c r="B5" s="1"/>
      <c r="C5" s="200"/>
      <c r="D5" s="332">
        <f t="shared" ref="D5:D36" si="0">($P$5/((SIN(RADIANS((H5)/2)))^2))+($P$5/(2*(SIN(RADIANS((H5)/2)))))</f>
        <v>65944.276225986963</v>
      </c>
      <c r="E5" s="332"/>
      <c r="F5" s="332">
        <f t="shared" ref="F5:F36" si="1">((2*$P$5)/(SIN(RADIANS(H5))))+($P$5/(2*(COS(RADIANS((H5)/2)))))</f>
        <v>575.48698018146627</v>
      </c>
      <c r="G5" s="332"/>
      <c r="H5" s="123">
        <v>1</v>
      </c>
      <c r="I5" s="123"/>
      <c r="J5" s="123"/>
      <c r="K5" s="345">
        <f>MAX(D5,F5)+($P$5/2)</f>
        <v>65946.776225986963</v>
      </c>
      <c r="L5" s="345"/>
      <c r="M5" s="98"/>
      <c r="N5" s="332">
        <f>$P$5/SIN(RADIANS((H5)/2))</f>
        <v>572.96506740065161</v>
      </c>
      <c r="O5" s="332"/>
      <c r="P5" s="345">
        <v>5</v>
      </c>
      <c r="Q5" s="345"/>
      <c r="R5" s="345">
        <v>1</v>
      </c>
      <c r="S5" s="345"/>
      <c r="T5" s="345"/>
      <c r="U5" s="123">
        <f>K5+($R$5*N5)</f>
        <v>66519.741293387618</v>
      </c>
      <c r="V5" s="123"/>
      <c r="W5" s="123"/>
      <c r="X5" s="123"/>
      <c r="Y5" s="123">
        <f t="shared" ref="Y5:Y36" si="2">K5+($R$6*N5)</f>
        <v>68811.601562990225</v>
      </c>
      <c r="Z5" s="123"/>
      <c r="AA5" s="123"/>
      <c r="AB5" s="123"/>
      <c r="AC5" s="123">
        <f t="shared" ref="AC5:AC36" si="3">K5+($R$7*N5)</f>
        <v>71676.426899993472</v>
      </c>
      <c r="AD5" s="123"/>
      <c r="AE5" s="123"/>
      <c r="AF5" s="123"/>
      <c r="AG5" s="123">
        <f t="shared" ref="AG5:AG36" si="4">K5+($R$8*N5)</f>
        <v>77406.077573999995</v>
      </c>
      <c r="AH5" s="123"/>
      <c r="AI5" s="123"/>
      <c r="AJ5" s="123"/>
      <c r="AK5" s="98">
        <f>$U5</f>
        <v>66519.741293387618</v>
      </c>
      <c r="AL5" s="98">
        <f>$Y5</f>
        <v>68811.601562990225</v>
      </c>
      <c r="AM5" s="98">
        <f>$AC5</f>
        <v>71676.426899993472</v>
      </c>
      <c r="AN5" s="98">
        <f>$AG5</f>
        <v>77406.077573999995</v>
      </c>
      <c r="AO5" s="142"/>
    </row>
    <row r="6" spans="1:41" x14ac:dyDescent="0.3">
      <c r="A6" s="1"/>
      <c r="B6" s="1"/>
      <c r="C6" s="200"/>
      <c r="D6" s="332">
        <f t="shared" si="0"/>
        <v>16558.945239515811</v>
      </c>
      <c r="E6" s="332"/>
      <c r="F6" s="332">
        <f t="shared" si="1"/>
        <v>289.037464298548</v>
      </c>
      <c r="G6" s="332"/>
      <c r="H6" s="123">
        <v>2</v>
      </c>
      <c r="I6" s="123"/>
      <c r="J6" s="123"/>
      <c r="K6" s="345">
        <f t="shared" ref="K6:K69" si="5">MAX(D6,F6)+($P$5/2)</f>
        <v>16561.445239515811</v>
      </c>
      <c r="L6" s="345"/>
      <c r="M6" s="98"/>
      <c r="N6" s="332">
        <f t="shared" ref="N6:N69" si="6">$P$5/SIN(RADIANS((H6)/2))</f>
        <v>286.49344249275094</v>
      </c>
      <c r="O6" s="332"/>
      <c r="P6" s="98"/>
      <c r="Q6" s="98"/>
      <c r="R6" s="345">
        <v>5</v>
      </c>
      <c r="S6" s="345"/>
      <c r="T6" s="345"/>
      <c r="U6" s="123">
        <f t="shared" ref="U6:U69" si="7">K6+($R$5*N6)</f>
        <v>16847.938682008564</v>
      </c>
      <c r="V6" s="123"/>
      <c r="W6" s="123"/>
      <c r="X6" s="123"/>
      <c r="Y6" s="123">
        <f t="shared" si="2"/>
        <v>17993.912451979566</v>
      </c>
      <c r="Z6" s="123"/>
      <c r="AA6" s="123"/>
      <c r="AB6" s="123"/>
      <c r="AC6" s="123">
        <f t="shared" si="3"/>
        <v>19426.379664443321</v>
      </c>
      <c r="AD6" s="123"/>
      <c r="AE6" s="123"/>
      <c r="AF6" s="123"/>
      <c r="AG6" s="123">
        <f t="shared" si="4"/>
        <v>22291.31408937083</v>
      </c>
      <c r="AH6" s="123"/>
      <c r="AI6" s="123"/>
      <c r="AJ6" s="123"/>
      <c r="AK6" s="98">
        <f t="shared" ref="AK6:AK69" si="8">$U6</f>
        <v>16847.938682008564</v>
      </c>
      <c r="AL6" s="98">
        <f t="shared" ref="AL6:AL69" si="9">$Y6</f>
        <v>17993.912451979566</v>
      </c>
      <c r="AM6" s="98">
        <f t="shared" ref="AM6:AM69" si="10">$AC6</f>
        <v>19426.379664443321</v>
      </c>
      <c r="AN6" s="98">
        <f t="shared" ref="AN6:AN69" si="11">$AG6</f>
        <v>22291.31408937083</v>
      </c>
      <c r="AO6" s="142"/>
    </row>
    <row r="7" spans="1:41" x14ac:dyDescent="0.3">
      <c r="C7" s="141"/>
      <c r="D7" s="332">
        <f t="shared" si="0"/>
        <v>7392.2959924381839</v>
      </c>
      <c r="E7" s="332"/>
      <c r="F7" s="332">
        <f t="shared" si="1"/>
        <v>193.57408307420116</v>
      </c>
      <c r="G7" s="332"/>
      <c r="H7" s="123">
        <v>3</v>
      </c>
      <c r="I7" s="123"/>
      <c r="J7" s="123"/>
      <c r="K7" s="345">
        <f t="shared" si="5"/>
        <v>7394.7959924381839</v>
      </c>
      <c r="L7" s="345"/>
      <c r="M7" s="98"/>
      <c r="N7" s="332">
        <f t="shared" si="6"/>
        <v>191.00775007055222</v>
      </c>
      <c r="O7" s="332"/>
      <c r="P7" s="98"/>
      <c r="Q7" s="98"/>
      <c r="R7" s="345">
        <v>10</v>
      </c>
      <c r="S7" s="345"/>
      <c r="T7" s="345"/>
      <c r="U7" s="123">
        <f t="shared" si="7"/>
        <v>7585.8037425087359</v>
      </c>
      <c r="V7" s="123"/>
      <c r="W7" s="123"/>
      <c r="X7" s="123"/>
      <c r="Y7" s="123">
        <f t="shared" si="2"/>
        <v>8349.8347427909448</v>
      </c>
      <c r="Z7" s="123"/>
      <c r="AA7" s="123"/>
      <c r="AB7" s="123"/>
      <c r="AC7" s="123">
        <f t="shared" si="3"/>
        <v>9304.8734931437066</v>
      </c>
      <c r="AD7" s="123"/>
      <c r="AE7" s="123"/>
      <c r="AF7" s="123"/>
      <c r="AG7" s="123">
        <f t="shared" si="4"/>
        <v>11214.950993849228</v>
      </c>
      <c r="AH7" s="123"/>
      <c r="AI7" s="123"/>
      <c r="AJ7" s="123"/>
      <c r="AK7" s="98">
        <f t="shared" si="8"/>
        <v>7585.8037425087359</v>
      </c>
      <c r="AL7" s="98">
        <f t="shared" si="9"/>
        <v>8349.8347427909448</v>
      </c>
      <c r="AM7" s="98">
        <f t="shared" si="10"/>
        <v>9304.8734931437066</v>
      </c>
      <c r="AN7" s="98">
        <f t="shared" si="11"/>
        <v>11214.950993849228</v>
      </c>
      <c r="AO7" s="142"/>
    </row>
    <row r="8" spans="1:41" ht="15" thickBot="1" x14ac:dyDescent="0.35">
      <c r="C8" s="141"/>
      <c r="D8" s="332">
        <f t="shared" si="0"/>
        <v>4176.8092812860832</v>
      </c>
      <c r="E8" s="332"/>
      <c r="F8" s="332">
        <f t="shared" si="1"/>
        <v>145.8573941227838</v>
      </c>
      <c r="G8" s="332"/>
      <c r="H8" s="123">
        <v>4</v>
      </c>
      <c r="I8" s="123"/>
      <c r="J8" s="123"/>
      <c r="K8" s="345">
        <f t="shared" si="5"/>
        <v>4179.3092812860832</v>
      </c>
      <c r="L8" s="345"/>
      <c r="M8" s="98"/>
      <c r="N8" s="332">
        <f t="shared" si="6"/>
        <v>143.2685417392191</v>
      </c>
      <c r="O8" s="332"/>
      <c r="P8" s="98"/>
      <c r="Q8" s="98"/>
      <c r="R8" s="345">
        <v>20</v>
      </c>
      <c r="S8" s="345"/>
      <c r="T8" s="345"/>
      <c r="U8" s="123">
        <f t="shared" si="7"/>
        <v>4322.5778230253027</v>
      </c>
      <c r="V8" s="123"/>
      <c r="W8" s="123"/>
      <c r="X8" s="123"/>
      <c r="Y8" s="123">
        <f t="shared" si="2"/>
        <v>4895.6519899821787</v>
      </c>
      <c r="Z8" s="123"/>
      <c r="AA8" s="123"/>
      <c r="AB8" s="123"/>
      <c r="AC8" s="123">
        <f t="shared" si="3"/>
        <v>5611.9946986782743</v>
      </c>
      <c r="AD8" s="123"/>
      <c r="AE8" s="123"/>
      <c r="AF8" s="123"/>
      <c r="AG8" s="123">
        <f t="shared" si="4"/>
        <v>7044.6801160704654</v>
      </c>
      <c r="AH8" s="123"/>
      <c r="AI8" s="123"/>
      <c r="AJ8" s="123"/>
      <c r="AK8" s="98">
        <f t="shared" si="8"/>
        <v>4322.5778230253027</v>
      </c>
      <c r="AL8" s="98">
        <f t="shared" si="9"/>
        <v>4895.6519899821787</v>
      </c>
      <c r="AM8" s="98">
        <f t="shared" si="10"/>
        <v>5611.9946986782743</v>
      </c>
      <c r="AN8" s="98">
        <f t="shared" si="11"/>
        <v>7044.6801160704654</v>
      </c>
      <c r="AO8" s="142"/>
    </row>
    <row r="9" spans="1:41" ht="15" thickTop="1" x14ac:dyDescent="0.3">
      <c r="C9" s="141"/>
      <c r="D9" s="332">
        <f t="shared" si="0"/>
        <v>2685.2263455526527</v>
      </c>
      <c r="E9" s="332"/>
      <c r="F9" s="332">
        <f t="shared" si="1"/>
        <v>117.23951416960686</v>
      </c>
      <c r="G9" s="332"/>
      <c r="H9" s="123">
        <v>5</v>
      </c>
      <c r="I9" s="123"/>
      <c r="J9" s="123"/>
      <c r="K9" s="345">
        <f t="shared" si="5"/>
        <v>2687.7263455526527</v>
      </c>
      <c r="L9" s="345"/>
      <c r="M9" s="98"/>
      <c r="N9" s="332">
        <f t="shared" si="6"/>
        <v>114.62792813026674</v>
      </c>
      <c r="O9" s="332"/>
      <c r="P9" s="123"/>
      <c r="Q9" s="337"/>
      <c r="R9" s="338"/>
      <c r="S9" s="343"/>
      <c r="T9" s="344"/>
      <c r="U9" s="42">
        <f t="shared" si="7"/>
        <v>2802.3542736829195</v>
      </c>
      <c r="V9" s="123"/>
      <c r="W9" s="123"/>
      <c r="X9" s="123"/>
      <c r="Y9" s="123">
        <f t="shared" si="2"/>
        <v>3260.8659862039863</v>
      </c>
      <c r="Z9" s="123"/>
      <c r="AA9" s="123"/>
      <c r="AB9" s="123"/>
      <c r="AC9" s="123">
        <f t="shared" si="3"/>
        <v>3834.0056268553199</v>
      </c>
      <c r="AD9" s="123"/>
      <c r="AE9" s="123"/>
      <c r="AF9" s="123"/>
      <c r="AG9" s="123">
        <f t="shared" si="4"/>
        <v>4980.284908157988</v>
      </c>
      <c r="AH9" s="123"/>
      <c r="AI9" s="123"/>
      <c r="AJ9" s="123"/>
      <c r="AK9" s="98">
        <f t="shared" si="8"/>
        <v>2802.3542736829195</v>
      </c>
      <c r="AL9" s="98">
        <f t="shared" si="9"/>
        <v>3260.8659862039863</v>
      </c>
      <c r="AM9" s="98">
        <f t="shared" si="10"/>
        <v>3834.0056268553199</v>
      </c>
      <c r="AN9" s="98">
        <f t="shared" si="11"/>
        <v>4980.284908157988</v>
      </c>
      <c r="AO9" s="142"/>
    </row>
    <row r="10" spans="1:41" ht="15" thickBot="1" x14ac:dyDescent="0.35">
      <c r="C10" s="141"/>
      <c r="D10" s="332">
        <f t="shared" si="0"/>
        <v>1873.2171930020809</v>
      </c>
      <c r="E10" s="332"/>
      <c r="F10" s="332">
        <f t="shared" si="1"/>
        <v>98.171153200051066</v>
      </c>
      <c r="G10" s="332"/>
      <c r="H10" s="123">
        <v>6</v>
      </c>
      <c r="I10" s="123"/>
      <c r="J10" s="123"/>
      <c r="K10" s="345">
        <f t="shared" si="5"/>
        <v>1875.7171930020809</v>
      </c>
      <c r="L10" s="345"/>
      <c r="M10" s="98"/>
      <c r="N10" s="332">
        <f t="shared" si="6"/>
        <v>95.536613046486991</v>
      </c>
      <c r="O10" s="332"/>
      <c r="P10" s="123"/>
      <c r="Q10" s="339"/>
      <c r="R10" s="340"/>
      <c r="S10" s="345"/>
      <c r="T10" s="346"/>
      <c r="U10" s="42">
        <f t="shared" si="7"/>
        <v>1971.2538060485679</v>
      </c>
      <c r="V10" s="123"/>
      <c r="W10" s="123"/>
      <c r="X10" s="123"/>
      <c r="Y10" s="123">
        <f t="shared" si="2"/>
        <v>2353.4002582345156</v>
      </c>
      <c r="Z10" s="123"/>
      <c r="AA10" s="123"/>
      <c r="AB10" s="123"/>
      <c r="AC10" s="123">
        <f t="shared" si="3"/>
        <v>2831.0833234669508</v>
      </c>
      <c r="AD10" s="123"/>
      <c r="AE10" s="123"/>
      <c r="AF10" s="123"/>
      <c r="AG10" s="123">
        <f t="shared" si="4"/>
        <v>3786.4494539318207</v>
      </c>
      <c r="AH10" s="123"/>
      <c r="AI10" s="123"/>
      <c r="AJ10" s="123"/>
      <c r="AK10" s="98">
        <f t="shared" si="8"/>
        <v>1971.2538060485679</v>
      </c>
      <c r="AL10" s="98">
        <f t="shared" si="9"/>
        <v>2353.4002582345156</v>
      </c>
      <c r="AM10" s="98">
        <f t="shared" si="10"/>
        <v>2831.0833234669508</v>
      </c>
      <c r="AN10" s="98">
        <f t="shared" si="11"/>
        <v>3786.4494539318207</v>
      </c>
      <c r="AO10" s="142"/>
    </row>
    <row r="11" spans="1:41" ht="15" thickBot="1" x14ac:dyDescent="0.35">
      <c r="C11" s="141"/>
      <c r="D11" s="332">
        <f t="shared" si="0"/>
        <v>1382.5398910452279</v>
      </c>
      <c r="E11" s="332"/>
      <c r="F11" s="332">
        <f t="shared" si="1"/>
        <v>84.559762198891235</v>
      </c>
      <c r="G11" s="332"/>
      <c r="H11" s="123">
        <v>7</v>
      </c>
      <c r="I11" s="123"/>
      <c r="J11" s="123"/>
      <c r="K11" s="345">
        <f t="shared" si="5"/>
        <v>1385.0398910452279</v>
      </c>
      <c r="L11" s="345"/>
      <c r="M11" s="98"/>
      <c r="N11" s="332">
        <f t="shared" si="6"/>
        <v>81.902041196991306</v>
      </c>
      <c r="O11" s="332"/>
      <c r="P11" s="123"/>
      <c r="Q11" s="341"/>
      <c r="R11" s="342"/>
      <c r="S11" s="5" t="s">
        <v>0</v>
      </c>
      <c r="T11" s="6"/>
      <c r="U11" s="42">
        <f t="shared" si="7"/>
        <v>1466.9419322422193</v>
      </c>
      <c r="V11" s="123"/>
      <c r="W11" s="123"/>
      <c r="X11" s="123"/>
      <c r="Y11" s="123">
        <f t="shared" si="2"/>
        <v>1794.5500970301846</v>
      </c>
      <c r="Z11" s="123"/>
      <c r="AA11" s="123"/>
      <c r="AB11" s="123"/>
      <c r="AC11" s="123">
        <f t="shared" si="3"/>
        <v>2204.060303015141</v>
      </c>
      <c r="AD11" s="123"/>
      <c r="AE11" s="123"/>
      <c r="AF11" s="123"/>
      <c r="AG11" s="123">
        <f t="shared" si="4"/>
        <v>3023.0807149850543</v>
      </c>
      <c r="AH11" s="123"/>
      <c r="AI11" s="123"/>
      <c r="AJ11" s="123"/>
      <c r="AK11" s="98">
        <f t="shared" si="8"/>
        <v>1466.9419322422193</v>
      </c>
      <c r="AL11" s="98">
        <f t="shared" si="9"/>
        <v>1794.5500970301846</v>
      </c>
      <c r="AM11" s="98">
        <f t="shared" si="10"/>
        <v>2204.060303015141</v>
      </c>
      <c r="AN11" s="98">
        <f t="shared" si="11"/>
        <v>3023.0807149850543</v>
      </c>
      <c r="AO11" s="142"/>
    </row>
    <row r="12" spans="1:41" x14ac:dyDescent="0.3">
      <c r="C12" s="141"/>
      <c r="D12" s="332">
        <f t="shared" si="0"/>
        <v>1063.384244494805</v>
      </c>
      <c r="E12" s="332"/>
      <c r="F12" s="332">
        <f t="shared" si="1"/>
        <v>74.359070088480124</v>
      </c>
      <c r="G12" s="332"/>
      <c r="H12" s="123">
        <v>8</v>
      </c>
      <c r="I12" s="123"/>
      <c r="J12" s="123"/>
      <c r="K12" s="345">
        <f t="shared" si="5"/>
        <v>1065.884244494805</v>
      </c>
      <c r="L12" s="345"/>
      <c r="M12" s="98"/>
      <c r="N12" s="332">
        <f t="shared" si="6"/>
        <v>71.677935131018373</v>
      </c>
      <c r="O12" s="332"/>
      <c r="P12" s="123"/>
      <c r="Q12" s="335">
        <f>MIN(U5:X183)</f>
        <v>23.019437818328569</v>
      </c>
      <c r="R12" s="336"/>
      <c r="S12" s="150">
        <v>96</v>
      </c>
      <c r="T12" s="2"/>
      <c r="U12" s="42">
        <f t="shared" si="7"/>
        <v>1137.5621796258233</v>
      </c>
      <c r="V12" s="123"/>
      <c r="W12" s="123"/>
      <c r="X12" s="123"/>
      <c r="Y12" s="123">
        <f t="shared" si="2"/>
        <v>1424.2739201498969</v>
      </c>
      <c r="Z12" s="123"/>
      <c r="AA12" s="123"/>
      <c r="AB12" s="123"/>
      <c r="AC12" s="123">
        <f t="shared" si="3"/>
        <v>1782.6635958049887</v>
      </c>
      <c r="AD12" s="123"/>
      <c r="AE12" s="123"/>
      <c r="AF12" s="123"/>
      <c r="AG12" s="123">
        <f t="shared" si="4"/>
        <v>2499.4429471151725</v>
      </c>
      <c r="AH12" s="123"/>
      <c r="AI12" s="123"/>
      <c r="AJ12" s="123"/>
      <c r="AK12" s="98">
        <f t="shared" si="8"/>
        <v>1137.5621796258233</v>
      </c>
      <c r="AL12" s="98">
        <f t="shared" si="9"/>
        <v>1424.2739201498969</v>
      </c>
      <c r="AM12" s="98">
        <f t="shared" si="10"/>
        <v>1782.6635958049887</v>
      </c>
      <c r="AN12" s="98">
        <f t="shared" si="11"/>
        <v>2499.4429471151725</v>
      </c>
      <c r="AO12" s="142"/>
    </row>
    <row r="13" spans="1:41" x14ac:dyDescent="0.3">
      <c r="C13" s="141"/>
      <c r="D13" s="332">
        <f t="shared" si="0"/>
        <v>844.10193109589841</v>
      </c>
      <c r="E13" s="332"/>
      <c r="F13" s="332">
        <f t="shared" si="1"/>
        <v>66.432262711203677</v>
      </c>
      <c r="G13" s="332"/>
      <c r="H13" s="123">
        <v>9</v>
      </c>
      <c r="I13" s="123"/>
      <c r="J13" s="123"/>
      <c r="K13" s="345">
        <f t="shared" si="5"/>
        <v>846.60193109589841</v>
      </c>
      <c r="L13" s="345"/>
      <c r="M13" s="98"/>
      <c r="N13" s="332">
        <f t="shared" si="6"/>
        <v>63.727474215911876</v>
      </c>
      <c r="O13" s="332"/>
      <c r="P13" s="123"/>
      <c r="Q13" s="347">
        <f>MIN(Y5:AB183)</f>
        <v>47.823179275803945</v>
      </c>
      <c r="R13" s="348"/>
      <c r="S13" s="153">
        <v>116</v>
      </c>
      <c r="T13" s="3"/>
      <c r="U13" s="42">
        <f t="shared" si="7"/>
        <v>910.32940531181032</v>
      </c>
      <c r="V13" s="123"/>
      <c r="W13" s="123"/>
      <c r="X13" s="123"/>
      <c r="Y13" s="123">
        <f t="shared" si="2"/>
        <v>1165.2393021754579</v>
      </c>
      <c r="Z13" s="123"/>
      <c r="AA13" s="123"/>
      <c r="AB13" s="123"/>
      <c r="AC13" s="123">
        <f t="shared" si="3"/>
        <v>1483.8766732550171</v>
      </c>
      <c r="AD13" s="123"/>
      <c r="AE13" s="123"/>
      <c r="AF13" s="123"/>
      <c r="AG13" s="123">
        <f t="shared" si="4"/>
        <v>2121.151415414136</v>
      </c>
      <c r="AH13" s="123"/>
      <c r="AI13" s="123"/>
      <c r="AJ13" s="123"/>
      <c r="AK13" s="98">
        <f t="shared" si="8"/>
        <v>910.32940531181032</v>
      </c>
      <c r="AL13" s="98">
        <f t="shared" si="9"/>
        <v>1165.2393021754579</v>
      </c>
      <c r="AM13" s="98">
        <f t="shared" si="10"/>
        <v>1483.8766732550171</v>
      </c>
      <c r="AN13" s="98">
        <f t="shared" si="11"/>
        <v>2121.151415414136</v>
      </c>
      <c r="AO13" s="142"/>
    </row>
    <row r="14" spans="1:41" x14ac:dyDescent="0.3">
      <c r="C14" s="141"/>
      <c r="D14" s="332">
        <f t="shared" si="0"/>
        <v>686.91476133347408</v>
      </c>
      <c r="E14" s="332"/>
      <c r="F14" s="332">
        <f t="shared" si="1"/>
        <v>60.097254425294707</v>
      </c>
      <c r="G14" s="332"/>
      <c r="H14" s="123">
        <v>10</v>
      </c>
      <c r="I14" s="123"/>
      <c r="J14" s="123"/>
      <c r="K14" s="345">
        <f t="shared" si="5"/>
        <v>689.41476133347408</v>
      </c>
      <c r="L14" s="345"/>
      <c r="M14" s="98"/>
      <c r="N14" s="332">
        <f t="shared" si="6"/>
        <v>57.36856622834928</v>
      </c>
      <c r="O14" s="332"/>
      <c r="P14" s="123"/>
      <c r="Q14" s="347">
        <f>MIN(AC5:AF183)</f>
        <v>76.483714818179109</v>
      </c>
      <c r="R14" s="348"/>
      <c r="S14" s="153">
        <v>126</v>
      </c>
      <c r="T14" s="3"/>
      <c r="U14" s="42">
        <f t="shared" si="7"/>
        <v>746.7833275618234</v>
      </c>
      <c r="V14" s="123"/>
      <c r="W14" s="123"/>
      <c r="X14" s="123"/>
      <c r="Y14" s="123">
        <f t="shared" si="2"/>
        <v>976.25759247522046</v>
      </c>
      <c r="Z14" s="123"/>
      <c r="AA14" s="123"/>
      <c r="AB14" s="123"/>
      <c r="AC14" s="123">
        <f t="shared" si="3"/>
        <v>1263.100423616967</v>
      </c>
      <c r="AD14" s="123"/>
      <c r="AE14" s="123"/>
      <c r="AF14" s="123"/>
      <c r="AG14" s="123">
        <f t="shared" si="4"/>
        <v>1836.7860859004595</v>
      </c>
      <c r="AH14" s="123"/>
      <c r="AI14" s="123"/>
      <c r="AJ14" s="123"/>
      <c r="AK14" s="98">
        <f t="shared" si="8"/>
        <v>746.7833275618234</v>
      </c>
      <c r="AL14" s="98">
        <f t="shared" si="9"/>
        <v>976.25759247522046</v>
      </c>
      <c r="AM14" s="98">
        <f t="shared" si="10"/>
        <v>1263.100423616967</v>
      </c>
      <c r="AN14" s="98">
        <f t="shared" si="11"/>
        <v>1836.7860859004595</v>
      </c>
      <c r="AO14" s="142"/>
    </row>
    <row r="15" spans="1:41" ht="15" thickBot="1" x14ac:dyDescent="0.35">
      <c r="C15" s="141"/>
      <c r="D15" s="332">
        <f t="shared" si="0"/>
        <v>570.36593887226945</v>
      </c>
      <c r="E15" s="332"/>
      <c r="F15" s="332">
        <f t="shared" si="1"/>
        <v>54.919993378306316</v>
      </c>
      <c r="G15" s="332"/>
      <c r="H15" s="123">
        <v>11</v>
      </c>
      <c r="I15" s="123"/>
      <c r="J15" s="123"/>
      <c r="K15" s="345">
        <f t="shared" si="5"/>
        <v>572.86593887226945</v>
      </c>
      <c r="L15" s="345"/>
      <c r="M15" s="98"/>
      <c r="N15" s="332">
        <f t="shared" si="6"/>
        <v>52.167152623116735</v>
      </c>
      <c r="O15" s="332"/>
      <c r="P15" s="98"/>
      <c r="Q15" s="333">
        <f>MIN(AG5:AJ183)</f>
        <v>131.41417047735223</v>
      </c>
      <c r="R15" s="334"/>
      <c r="S15" s="149">
        <v>135</v>
      </c>
      <c r="T15" s="4"/>
      <c r="U15" s="42">
        <f t="shared" si="7"/>
        <v>625.0330914953862</v>
      </c>
      <c r="V15" s="123"/>
      <c r="W15" s="123"/>
      <c r="X15" s="123"/>
      <c r="Y15" s="123">
        <f t="shared" si="2"/>
        <v>833.70170198785308</v>
      </c>
      <c r="Z15" s="123"/>
      <c r="AA15" s="123"/>
      <c r="AB15" s="123"/>
      <c r="AC15" s="123">
        <f t="shared" si="3"/>
        <v>1094.5374651034367</v>
      </c>
      <c r="AD15" s="123"/>
      <c r="AE15" s="123"/>
      <c r="AF15" s="123"/>
      <c r="AG15" s="123">
        <f t="shared" si="4"/>
        <v>1616.2089913346042</v>
      </c>
      <c r="AH15" s="123"/>
      <c r="AI15" s="123"/>
      <c r="AJ15" s="123"/>
      <c r="AK15" s="98">
        <f t="shared" si="8"/>
        <v>625.0330914953862</v>
      </c>
      <c r="AL15" s="98">
        <f t="shared" si="9"/>
        <v>833.70170198785308</v>
      </c>
      <c r="AM15" s="98">
        <f t="shared" si="10"/>
        <v>1094.5374651034367</v>
      </c>
      <c r="AN15" s="98">
        <f t="shared" si="11"/>
        <v>1616.2089913346042</v>
      </c>
      <c r="AO15" s="142"/>
    </row>
    <row r="16" spans="1:41" ht="15" thickTop="1" x14ac:dyDescent="0.3">
      <c r="C16" s="141"/>
      <c r="D16" s="332">
        <f t="shared" si="0"/>
        <v>481.53258542263512</v>
      </c>
      <c r="E16" s="332"/>
      <c r="F16" s="332">
        <f t="shared" si="1"/>
        <v>50.611114146350097</v>
      </c>
      <c r="G16" s="332"/>
      <c r="H16" s="123">
        <v>12</v>
      </c>
      <c r="I16" s="123"/>
      <c r="J16" s="123"/>
      <c r="K16" s="345">
        <f t="shared" si="5"/>
        <v>484.03258542263512</v>
      </c>
      <c r="L16" s="345"/>
      <c r="M16" s="98"/>
      <c r="N16" s="332">
        <f t="shared" si="6"/>
        <v>47.833861167528134</v>
      </c>
      <c r="O16" s="332"/>
      <c r="P16" s="98"/>
      <c r="Q16" s="98"/>
      <c r="R16" s="98"/>
      <c r="S16" s="98"/>
      <c r="T16" s="98"/>
      <c r="U16" s="123">
        <f t="shared" si="7"/>
        <v>531.86644659016326</v>
      </c>
      <c r="V16" s="123"/>
      <c r="W16" s="123"/>
      <c r="X16" s="123"/>
      <c r="Y16" s="123">
        <f t="shared" si="2"/>
        <v>723.20189126027583</v>
      </c>
      <c r="Z16" s="123"/>
      <c r="AA16" s="123"/>
      <c r="AB16" s="123"/>
      <c r="AC16" s="123">
        <f t="shared" si="3"/>
        <v>962.37119709791648</v>
      </c>
      <c r="AD16" s="123"/>
      <c r="AE16" s="123"/>
      <c r="AF16" s="123"/>
      <c r="AG16" s="123">
        <f t="shared" si="4"/>
        <v>1440.7098087731979</v>
      </c>
      <c r="AH16" s="123"/>
      <c r="AI16" s="123"/>
      <c r="AJ16" s="123"/>
      <c r="AK16" s="98">
        <f t="shared" si="8"/>
        <v>531.86644659016326</v>
      </c>
      <c r="AL16" s="98">
        <f t="shared" si="9"/>
        <v>723.20189126027583</v>
      </c>
      <c r="AM16" s="98">
        <f t="shared" si="10"/>
        <v>962.37119709791648</v>
      </c>
      <c r="AN16" s="98">
        <f t="shared" si="11"/>
        <v>1440.7098087731979</v>
      </c>
      <c r="AO16" s="142"/>
    </row>
    <row r="17" spans="3:41" x14ac:dyDescent="0.3">
      <c r="C17" s="141"/>
      <c r="D17" s="332">
        <f t="shared" si="0"/>
        <v>412.25293705591235</v>
      </c>
      <c r="E17" s="332"/>
      <c r="F17" s="332">
        <f t="shared" si="1"/>
        <v>46.970289157605343</v>
      </c>
      <c r="G17" s="332"/>
      <c r="H17" s="123">
        <v>13</v>
      </c>
      <c r="I17" s="123"/>
      <c r="J17" s="123"/>
      <c r="K17" s="345">
        <f t="shared" si="5"/>
        <v>414.75293705591235</v>
      </c>
      <c r="L17" s="345"/>
      <c r="M17" s="98"/>
      <c r="N17" s="332">
        <f t="shared" si="6"/>
        <v>44.168357359987844</v>
      </c>
      <c r="O17" s="332"/>
      <c r="P17" s="98"/>
      <c r="Q17" s="98"/>
      <c r="R17" s="98"/>
      <c r="S17" s="98"/>
      <c r="T17" s="98"/>
      <c r="U17" s="123">
        <f t="shared" si="7"/>
        <v>458.92129441590021</v>
      </c>
      <c r="V17" s="123"/>
      <c r="W17" s="123"/>
      <c r="X17" s="123"/>
      <c r="Y17" s="123">
        <f t="shared" si="2"/>
        <v>635.59472385585161</v>
      </c>
      <c r="Z17" s="123"/>
      <c r="AA17" s="123"/>
      <c r="AB17" s="123"/>
      <c r="AC17" s="123">
        <f t="shared" si="3"/>
        <v>856.43651065579081</v>
      </c>
      <c r="AD17" s="123"/>
      <c r="AE17" s="123"/>
      <c r="AF17" s="123"/>
      <c r="AG17" s="123">
        <f t="shared" si="4"/>
        <v>1298.1200842556693</v>
      </c>
      <c r="AH17" s="123"/>
      <c r="AI17" s="123"/>
      <c r="AJ17" s="123"/>
      <c r="AK17" s="98">
        <f t="shared" si="8"/>
        <v>458.92129441590021</v>
      </c>
      <c r="AL17" s="98">
        <f t="shared" si="9"/>
        <v>635.59472385585161</v>
      </c>
      <c r="AM17" s="98">
        <f t="shared" si="10"/>
        <v>856.43651065579081</v>
      </c>
      <c r="AN17" s="98">
        <f t="shared" si="11"/>
        <v>1298.1200842556693</v>
      </c>
      <c r="AO17" s="142"/>
    </row>
    <row r="18" spans="3:41" x14ac:dyDescent="0.3">
      <c r="C18" s="141"/>
      <c r="D18" s="332">
        <f t="shared" si="0"/>
        <v>357.16566631462541</v>
      </c>
      <c r="E18" s="332"/>
      <c r="F18" s="332">
        <f t="shared" si="1"/>
        <v>43.854429508034613</v>
      </c>
      <c r="G18" s="332"/>
      <c r="H18" s="123">
        <v>14</v>
      </c>
      <c r="I18" s="123"/>
      <c r="J18" s="123"/>
      <c r="K18" s="345">
        <f t="shared" si="5"/>
        <v>359.66566631462541</v>
      </c>
      <c r="L18" s="345"/>
      <c r="M18" s="98"/>
      <c r="N18" s="332">
        <f t="shared" si="6"/>
        <v>41.027545240625393</v>
      </c>
      <c r="O18" s="332"/>
      <c r="P18" s="98"/>
      <c r="Q18" s="98"/>
      <c r="R18" s="98"/>
      <c r="S18" s="98"/>
      <c r="T18" s="98"/>
      <c r="U18" s="123">
        <f t="shared" si="7"/>
        <v>400.6932115552508</v>
      </c>
      <c r="V18" s="123"/>
      <c r="W18" s="123"/>
      <c r="X18" s="123"/>
      <c r="Y18" s="123">
        <f t="shared" si="2"/>
        <v>564.8033925177524</v>
      </c>
      <c r="Z18" s="123"/>
      <c r="AA18" s="123"/>
      <c r="AB18" s="123"/>
      <c r="AC18" s="123">
        <f t="shared" si="3"/>
        <v>769.94111872087933</v>
      </c>
      <c r="AD18" s="123"/>
      <c r="AE18" s="123"/>
      <c r="AF18" s="123"/>
      <c r="AG18" s="123">
        <f t="shared" si="4"/>
        <v>1180.2165711271332</v>
      </c>
      <c r="AH18" s="123"/>
      <c r="AI18" s="123"/>
      <c r="AJ18" s="123"/>
      <c r="AK18" s="98">
        <f t="shared" si="8"/>
        <v>400.6932115552508</v>
      </c>
      <c r="AL18" s="98">
        <f t="shared" si="9"/>
        <v>564.8033925177524</v>
      </c>
      <c r="AM18" s="98">
        <f t="shared" si="10"/>
        <v>769.94111872087933</v>
      </c>
      <c r="AN18" s="98">
        <f t="shared" si="11"/>
        <v>1180.2165711271332</v>
      </c>
      <c r="AO18" s="142"/>
    </row>
    <row r="19" spans="3:41" x14ac:dyDescent="0.3">
      <c r="C19" s="141"/>
      <c r="D19" s="332">
        <f t="shared" si="0"/>
        <v>312.63064664375622</v>
      </c>
      <c r="E19" s="332"/>
      <c r="F19" s="332">
        <f t="shared" si="1"/>
        <v>41.158605453013116</v>
      </c>
      <c r="G19" s="332"/>
      <c r="H19" s="123">
        <v>15</v>
      </c>
      <c r="I19" s="123"/>
      <c r="J19" s="123"/>
      <c r="K19" s="345">
        <f t="shared" si="5"/>
        <v>315.13064664375622</v>
      </c>
      <c r="L19" s="345"/>
      <c r="M19" s="98"/>
      <c r="N19" s="332">
        <f t="shared" si="6"/>
        <v>38.306487877701947</v>
      </c>
      <c r="O19" s="332"/>
      <c r="P19" s="98"/>
      <c r="Q19" s="98"/>
      <c r="R19" s="98"/>
      <c r="S19" s="98"/>
      <c r="T19" s="98"/>
      <c r="U19" s="123">
        <f t="shared" si="7"/>
        <v>353.43713452145818</v>
      </c>
      <c r="V19" s="123"/>
      <c r="W19" s="123"/>
      <c r="X19" s="123"/>
      <c r="Y19" s="123">
        <f t="shared" si="2"/>
        <v>506.66308603226594</v>
      </c>
      <c r="Z19" s="123"/>
      <c r="AA19" s="123"/>
      <c r="AB19" s="123"/>
      <c r="AC19" s="123">
        <f t="shared" si="3"/>
        <v>698.19552542077577</v>
      </c>
      <c r="AD19" s="123"/>
      <c r="AE19" s="123"/>
      <c r="AF19" s="123"/>
      <c r="AG19" s="123">
        <f t="shared" si="4"/>
        <v>1081.2604041977952</v>
      </c>
      <c r="AH19" s="123"/>
      <c r="AI19" s="123"/>
      <c r="AJ19" s="123"/>
      <c r="AK19" s="98">
        <f t="shared" si="8"/>
        <v>353.43713452145818</v>
      </c>
      <c r="AL19" s="98">
        <f t="shared" si="9"/>
        <v>506.66308603226594</v>
      </c>
      <c r="AM19" s="98">
        <f t="shared" si="10"/>
        <v>698.19552542077577</v>
      </c>
      <c r="AN19" s="98">
        <f t="shared" si="11"/>
        <v>1081.2604041977952</v>
      </c>
      <c r="AO19" s="142"/>
    </row>
    <row r="20" spans="3:41" x14ac:dyDescent="0.3">
      <c r="C20" s="141"/>
      <c r="D20" s="332">
        <f t="shared" si="0"/>
        <v>276.10567276692899</v>
      </c>
      <c r="E20" s="332"/>
      <c r="F20" s="332">
        <f t="shared" si="1"/>
        <v>38.804121716729547</v>
      </c>
      <c r="G20" s="332"/>
      <c r="H20" s="123">
        <v>16</v>
      </c>
      <c r="I20" s="123"/>
      <c r="J20" s="123"/>
      <c r="K20" s="345">
        <f t="shared" si="5"/>
        <v>278.60567276692899</v>
      </c>
      <c r="L20" s="345"/>
      <c r="M20" s="98"/>
      <c r="N20" s="332">
        <f t="shared" si="6"/>
        <v>35.926482671638595</v>
      </c>
      <c r="O20" s="332"/>
      <c r="P20" s="98"/>
      <c r="Q20" s="98"/>
      <c r="R20" s="98"/>
      <c r="S20" s="98"/>
      <c r="T20" s="98"/>
      <c r="U20" s="123">
        <f t="shared" si="7"/>
        <v>314.5321554385676</v>
      </c>
      <c r="V20" s="123"/>
      <c r="W20" s="123"/>
      <c r="X20" s="123"/>
      <c r="Y20" s="123">
        <f t="shared" si="2"/>
        <v>458.23808612512198</v>
      </c>
      <c r="Z20" s="123"/>
      <c r="AA20" s="123"/>
      <c r="AB20" s="123"/>
      <c r="AC20" s="123">
        <f t="shared" si="3"/>
        <v>637.87049948331492</v>
      </c>
      <c r="AD20" s="123"/>
      <c r="AE20" s="123"/>
      <c r="AF20" s="123"/>
      <c r="AG20" s="123">
        <f t="shared" si="4"/>
        <v>997.13532619970101</v>
      </c>
      <c r="AH20" s="123"/>
      <c r="AI20" s="123"/>
      <c r="AJ20" s="123"/>
      <c r="AK20" s="98">
        <f t="shared" si="8"/>
        <v>314.5321554385676</v>
      </c>
      <c r="AL20" s="98">
        <f t="shared" si="9"/>
        <v>458.23808612512198</v>
      </c>
      <c r="AM20" s="98">
        <f t="shared" si="10"/>
        <v>637.87049948331492</v>
      </c>
      <c r="AN20" s="98">
        <f t="shared" si="11"/>
        <v>997.13532619970101</v>
      </c>
      <c r="AO20" s="142"/>
    </row>
    <row r="21" spans="3:41" x14ac:dyDescent="0.3">
      <c r="C21" s="141"/>
      <c r="D21" s="332">
        <f t="shared" si="0"/>
        <v>245.77153171551637</v>
      </c>
      <c r="E21" s="332"/>
      <c r="F21" s="332">
        <f t="shared" si="1"/>
        <v>36.730801517992838</v>
      </c>
      <c r="G21" s="332"/>
      <c r="H21" s="123">
        <v>17</v>
      </c>
      <c r="I21" s="123"/>
      <c r="J21" s="123"/>
      <c r="K21" s="345">
        <f t="shared" si="5"/>
        <v>248.27153171551637</v>
      </c>
      <c r="L21" s="345"/>
      <c r="M21" s="98"/>
      <c r="N21" s="332">
        <f t="shared" si="6"/>
        <v>33.827345375292893</v>
      </c>
      <c r="O21" s="332"/>
      <c r="P21" s="98"/>
      <c r="Q21" s="98"/>
      <c r="R21" s="98"/>
      <c r="S21" s="98"/>
      <c r="T21" s="98"/>
      <c r="U21" s="123">
        <f t="shared" si="7"/>
        <v>282.09887709080925</v>
      </c>
      <c r="V21" s="123"/>
      <c r="W21" s="123"/>
      <c r="X21" s="123"/>
      <c r="Y21" s="123">
        <f t="shared" si="2"/>
        <v>417.40825859198083</v>
      </c>
      <c r="Z21" s="123"/>
      <c r="AA21" s="123"/>
      <c r="AB21" s="123"/>
      <c r="AC21" s="123">
        <f t="shared" si="3"/>
        <v>586.54498546844536</v>
      </c>
      <c r="AD21" s="123"/>
      <c r="AE21" s="123"/>
      <c r="AF21" s="123"/>
      <c r="AG21" s="123">
        <f t="shared" si="4"/>
        <v>924.81843922137432</v>
      </c>
      <c r="AH21" s="123"/>
      <c r="AI21" s="123"/>
      <c r="AJ21" s="123"/>
      <c r="AK21" s="98">
        <f t="shared" si="8"/>
        <v>282.09887709080925</v>
      </c>
      <c r="AL21" s="98">
        <f t="shared" si="9"/>
        <v>417.40825859198083</v>
      </c>
      <c r="AM21" s="98">
        <f t="shared" si="10"/>
        <v>586.54498546844536</v>
      </c>
      <c r="AN21" s="98">
        <f t="shared" si="11"/>
        <v>924.81843922137432</v>
      </c>
      <c r="AO21" s="142"/>
    </row>
    <row r="22" spans="3:41" x14ac:dyDescent="0.3">
      <c r="C22" s="141"/>
      <c r="D22" s="332">
        <f t="shared" si="0"/>
        <v>220.29842399905615</v>
      </c>
      <c r="E22" s="332"/>
      <c r="F22" s="332">
        <f t="shared" si="1"/>
        <v>34.891842589467906</v>
      </c>
      <c r="G22" s="332"/>
      <c r="H22" s="123">
        <v>18</v>
      </c>
      <c r="I22" s="123"/>
      <c r="J22" s="123"/>
      <c r="K22" s="345">
        <f t="shared" si="5"/>
        <v>222.79842399905615</v>
      </c>
      <c r="L22" s="345"/>
      <c r="M22" s="98"/>
      <c r="N22" s="332">
        <f t="shared" si="6"/>
        <v>31.962266107498309</v>
      </c>
      <c r="O22" s="332"/>
      <c r="P22" s="98"/>
      <c r="Q22" s="98"/>
      <c r="R22" s="98"/>
      <c r="S22" s="98"/>
      <c r="T22" s="98"/>
      <c r="U22" s="123">
        <f t="shared" si="7"/>
        <v>254.76069010655448</v>
      </c>
      <c r="V22" s="123"/>
      <c r="W22" s="123"/>
      <c r="X22" s="123"/>
      <c r="Y22" s="123">
        <f t="shared" si="2"/>
        <v>382.60975453654771</v>
      </c>
      <c r="Z22" s="123"/>
      <c r="AA22" s="123"/>
      <c r="AB22" s="123"/>
      <c r="AC22" s="123">
        <f t="shared" si="3"/>
        <v>542.42108507403918</v>
      </c>
      <c r="AD22" s="123"/>
      <c r="AE22" s="123"/>
      <c r="AF22" s="123"/>
      <c r="AG22" s="123">
        <f t="shared" si="4"/>
        <v>862.04374614902224</v>
      </c>
      <c r="AH22" s="123"/>
      <c r="AI22" s="123"/>
      <c r="AJ22" s="123"/>
      <c r="AK22" s="98">
        <f t="shared" si="8"/>
        <v>254.76069010655448</v>
      </c>
      <c r="AL22" s="98">
        <f t="shared" si="9"/>
        <v>382.60975453654771</v>
      </c>
      <c r="AM22" s="98">
        <f t="shared" si="10"/>
        <v>542.42108507403918</v>
      </c>
      <c r="AN22" s="98">
        <f t="shared" si="11"/>
        <v>862.04374614902224</v>
      </c>
      <c r="AO22" s="142"/>
    </row>
    <row r="23" spans="3:41" x14ac:dyDescent="0.3">
      <c r="C23" s="141"/>
      <c r="D23" s="332">
        <f t="shared" si="0"/>
        <v>198.6959435878413</v>
      </c>
      <c r="E23" s="332"/>
      <c r="F23" s="332">
        <f t="shared" si="1"/>
        <v>33.250297613883916</v>
      </c>
      <c r="G23" s="332"/>
      <c r="H23" s="123">
        <v>19</v>
      </c>
      <c r="I23" s="123"/>
      <c r="J23" s="123"/>
      <c r="K23" s="345">
        <f t="shared" si="5"/>
        <v>201.1959435878413</v>
      </c>
      <c r="L23" s="345"/>
      <c r="M23" s="98"/>
      <c r="N23" s="332">
        <f t="shared" si="6"/>
        <v>30.294289783401471</v>
      </c>
      <c r="O23" s="332"/>
      <c r="P23" s="98"/>
      <c r="Q23" s="98"/>
      <c r="R23" s="98"/>
      <c r="S23" s="188"/>
      <c r="T23" s="98"/>
      <c r="U23" s="123">
        <f t="shared" si="7"/>
        <v>231.49023337124277</v>
      </c>
      <c r="V23" s="123"/>
      <c r="W23" s="123"/>
      <c r="X23" s="123"/>
      <c r="Y23" s="123">
        <f t="shared" si="2"/>
        <v>352.66739250484864</v>
      </c>
      <c r="Z23" s="123"/>
      <c r="AA23" s="123"/>
      <c r="AB23" s="123"/>
      <c r="AC23" s="123">
        <f t="shared" si="3"/>
        <v>504.138841421856</v>
      </c>
      <c r="AD23" s="123"/>
      <c r="AE23" s="123"/>
      <c r="AF23" s="123"/>
      <c r="AG23" s="123">
        <f t="shared" si="4"/>
        <v>807.08173925587073</v>
      </c>
      <c r="AH23" s="123"/>
      <c r="AI23" s="123"/>
      <c r="AJ23" s="123"/>
      <c r="AK23" s="98">
        <f t="shared" si="8"/>
        <v>231.49023337124277</v>
      </c>
      <c r="AL23" s="98">
        <f t="shared" si="9"/>
        <v>352.66739250484864</v>
      </c>
      <c r="AM23" s="98">
        <f t="shared" si="10"/>
        <v>504.138841421856</v>
      </c>
      <c r="AN23" s="98">
        <f t="shared" si="11"/>
        <v>807.08173925587073</v>
      </c>
      <c r="AO23" s="142"/>
    </row>
    <row r="24" spans="3:41" x14ac:dyDescent="0.3">
      <c r="C24" s="141"/>
      <c r="D24" s="332">
        <f t="shared" si="0"/>
        <v>180.21411359549089</v>
      </c>
      <c r="E24" s="332"/>
      <c r="F24" s="332">
        <f t="shared" si="1"/>
        <v>31.776610531345238</v>
      </c>
      <c r="G24" s="332"/>
      <c r="H24" s="123">
        <v>20</v>
      </c>
      <c r="I24" s="123"/>
      <c r="J24" s="123"/>
      <c r="K24" s="345">
        <f t="shared" si="5"/>
        <v>182.71411359549089</v>
      </c>
      <c r="L24" s="345"/>
      <c r="M24" s="98"/>
      <c r="N24" s="332">
        <f t="shared" si="6"/>
        <v>28.79385241571817</v>
      </c>
      <c r="O24" s="332"/>
      <c r="P24" s="98"/>
      <c r="Q24" s="98"/>
      <c r="R24" s="98"/>
      <c r="S24" s="98"/>
      <c r="T24" s="98"/>
      <c r="U24" s="123">
        <f t="shared" si="7"/>
        <v>211.50796601120905</v>
      </c>
      <c r="V24" s="123"/>
      <c r="W24" s="123"/>
      <c r="X24" s="123"/>
      <c r="Y24" s="123">
        <f t="shared" si="2"/>
        <v>326.68337567408173</v>
      </c>
      <c r="Z24" s="123"/>
      <c r="AA24" s="123"/>
      <c r="AB24" s="123"/>
      <c r="AC24" s="123">
        <f t="shared" si="3"/>
        <v>470.6526377526726</v>
      </c>
      <c r="AD24" s="123"/>
      <c r="AE24" s="123"/>
      <c r="AF24" s="123"/>
      <c r="AG24" s="123">
        <f t="shared" si="4"/>
        <v>758.59116190985424</v>
      </c>
      <c r="AH24" s="123"/>
      <c r="AI24" s="123"/>
      <c r="AJ24" s="123"/>
      <c r="AK24" s="98">
        <f t="shared" si="8"/>
        <v>211.50796601120905</v>
      </c>
      <c r="AL24" s="98">
        <f t="shared" si="9"/>
        <v>326.68337567408173</v>
      </c>
      <c r="AM24" s="98">
        <f t="shared" si="10"/>
        <v>470.6526377526726</v>
      </c>
      <c r="AN24" s="98">
        <f t="shared" si="11"/>
        <v>758.59116190985424</v>
      </c>
      <c r="AO24" s="142"/>
    </row>
    <row r="25" spans="3:41" x14ac:dyDescent="0.3">
      <c r="C25" s="141"/>
      <c r="D25" s="332">
        <f t="shared" si="0"/>
        <v>164.27653855683144</v>
      </c>
      <c r="E25" s="332"/>
      <c r="F25" s="332">
        <f t="shared" si="1"/>
        <v>30.446856760781522</v>
      </c>
      <c r="G25" s="332"/>
      <c r="H25" s="123">
        <v>21</v>
      </c>
      <c r="I25" s="123"/>
      <c r="J25" s="123"/>
      <c r="K25" s="345">
        <f t="shared" si="5"/>
        <v>166.77653855683144</v>
      </c>
      <c r="L25" s="345"/>
      <c r="M25" s="98"/>
      <c r="N25" s="332">
        <f t="shared" si="6"/>
        <v>27.437021329935199</v>
      </c>
      <c r="O25" s="332"/>
      <c r="P25" s="98"/>
      <c r="Q25" s="98"/>
      <c r="R25" s="98"/>
      <c r="S25" s="98"/>
      <c r="T25" s="98"/>
      <c r="U25" s="123">
        <f t="shared" si="7"/>
        <v>194.21355988676663</v>
      </c>
      <c r="V25" s="123"/>
      <c r="W25" s="123"/>
      <c r="X25" s="123"/>
      <c r="Y25" s="123">
        <f t="shared" si="2"/>
        <v>303.96164520650746</v>
      </c>
      <c r="Z25" s="123"/>
      <c r="AA25" s="123"/>
      <c r="AB25" s="123"/>
      <c r="AC25" s="123">
        <f t="shared" si="3"/>
        <v>441.14675185618341</v>
      </c>
      <c r="AD25" s="123"/>
      <c r="AE25" s="123"/>
      <c r="AF25" s="123"/>
      <c r="AG25" s="123">
        <f t="shared" si="4"/>
        <v>715.51696515553544</v>
      </c>
      <c r="AH25" s="123"/>
      <c r="AI25" s="123"/>
      <c r="AJ25" s="123"/>
      <c r="AK25" s="98">
        <f t="shared" si="8"/>
        <v>194.21355988676663</v>
      </c>
      <c r="AL25" s="98">
        <f t="shared" si="9"/>
        <v>303.96164520650746</v>
      </c>
      <c r="AM25" s="98">
        <f t="shared" si="10"/>
        <v>441.14675185618341</v>
      </c>
      <c r="AN25" s="98">
        <f t="shared" si="11"/>
        <v>715.51696515553544</v>
      </c>
      <c r="AO25" s="142"/>
    </row>
    <row r="26" spans="3:41" x14ac:dyDescent="0.3">
      <c r="C26" s="141"/>
      <c r="D26" s="332">
        <f t="shared" si="0"/>
        <v>150.43428777660085</v>
      </c>
      <c r="E26" s="332"/>
      <c r="F26" s="332">
        <f t="shared" si="1"/>
        <v>29.241463362928179</v>
      </c>
      <c r="G26" s="332"/>
      <c r="H26" s="123">
        <v>22</v>
      </c>
      <c r="I26" s="123"/>
      <c r="J26" s="123"/>
      <c r="K26" s="345">
        <f t="shared" si="5"/>
        <v>152.93428777660085</v>
      </c>
      <c r="L26" s="345"/>
      <c r="M26" s="98"/>
      <c r="N26" s="332">
        <f t="shared" si="6"/>
        <v>26.204215320839246</v>
      </c>
      <c r="O26" s="332"/>
      <c r="P26" s="98"/>
      <c r="Q26" s="98"/>
      <c r="R26" s="98"/>
      <c r="S26" s="98"/>
      <c r="T26" s="98"/>
      <c r="U26" s="123">
        <f t="shared" si="7"/>
        <v>179.13850309744009</v>
      </c>
      <c r="V26" s="123"/>
      <c r="W26" s="123"/>
      <c r="X26" s="123"/>
      <c r="Y26" s="123">
        <f t="shared" si="2"/>
        <v>283.95536438079705</v>
      </c>
      <c r="Z26" s="123"/>
      <c r="AA26" s="123"/>
      <c r="AB26" s="123"/>
      <c r="AC26" s="123">
        <f t="shared" si="3"/>
        <v>414.9764409849933</v>
      </c>
      <c r="AD26" s="123"/>
      <c r="AE26" s="123"/>
      <c r="AF26" s="123"/>
      <c r="AG26" s="123">
        <f t="shared" si="4"/>
        <v>677.01859419338575</v>
      </c>
      <c r="AH26" s="123"/>
      <c r="AI26" s="123"/>
      <c r="AJ26" s="123"/>
      <c r="AK26" s="98">
        <f t="shared" si="8"/>
        <v>179.13850309744009</v>
      </c>
      <c r="AL26" s="98">
        <f t="shared" si="9"/>
        <v>283.95536438079705</v>
      </c>
      <c r="AM26" s="98">
        <f t="shared" si="10"/>
        <v>414.9764409849933</v>
      </c>
      <c r="AN26" s="98">
        <f t="shared" si="11"/>
        <v>677.01859419338575</v>
      </c>
      <c r="AO26" s="142"/>
    </row>
    <row r="27" spans="3:41" x14ac:dyDescent="0.3">
      <c r="C27" s="141"/>
      <c r="D27" s="332">
        <f t="shared" si="0"/>
        <v>138.33347254108011</v>
      </c>
      <c r="E27" s="332"/>
      <c r="F27" s="332">
        <f t="shared" si="1"/>
        <v>28.144263075747922</v>
      </c>
      <c r="G27" s="332"/>
      <c r="H27" s="123">
        <v>23</v>
      </c>
      <c r="I27" s="123"/>
      <c r="J27" s="123"/>
      <c r="K27" s="345">
        <f t="shared" si="5"/>
        <v>140.83347254108011</v>
      </c>
      <c r="L27" s="345"/>
      <c r="M27" s="98"/>
      <c r="N27" s="332">
        <f t="shared" si="6"/>
        <v>25.079258681273206</v>
      </c>
      <c r="O27" s="332"/>
      <c r="P27" s="98"/>
      <c r="Q27" s="98"/>
      <c r="R27" s="98"/>
      <c r="S27" s="98"/>
      <c r="T27" s="98"/>
      <c r="U27" s="123">
        <f t="shared" si="7"/>
        <v>165.91273122235333</v>
      </c>
      <c r="V27" s="123"/>
      <c r="W27" s="123"/>
      <c r="X27" s="123"/>
      <c r="Y27" s="123">
        <f t="shared" si="2"/>
        <v>266.22976594744614</v>
      </c>
      <c r="Z27" s="123"/>
      <c r="AA27" s="123"/>
      <c r="AB27" s="123"/>
      <c r="AC27" s="123">
        <f t="shared" si="3"/>
        <v>391.62605935381214</v>
      </c>
      <c r="AD27" s="123"/>
      <c r="AE27" s="123"/>
      <c r="AF27" s="123"/>
      <c r="AG27" s="123">
        <f t="shared" si="4"/>
        <v>642.41864616654425</v>
      </c>
      <c r="AH27" s="123"/>
      <c r="AI27" s="123"/>
      <c r="AJ27" s="123"/>
      <c r="AK27" s="98">
        <f t="shared" si="8"/>
        <v>165.91273122235333</v>
      </c>
      <c r="AL27" s="98">
        <f t="shared" si="9"/>
        <v>266.22976594744614</v>
      </c>
      <c r="AM27" s="98">
        <f t="shared" si="10"/>
        <v>391.62605935381214</v>
      </c>
      <c r="AN27" s="98">
        <f t="shared" si="11"/>
        <v>642.41864616654425</v>
      </c>
      <c r="AO27" s="142"/>
    </row>
    <row r="28" spans="3:41" x14ac:dyDescent="0.3">
      <c r="C28" s="141"/>
      <c r="D28" s="332">
        <f t="shared" si="0"/>
        <v>127.69205819691658</v>
      </c>
      <c r="E28" s="332"/>
      <c r="F28" s="332">
        <f t="shared" si="1"/>
        <v>27.141784842904954</v>
      </c>
      <c r="G28" s="332"/>
      <c r="H28" s="123">
        <v>24</v>
      </c>
      <c r="I28" s="123"/>
      <c r="J28" s="123"/>
      <c r="K28" s="345">
        <f t="shared" si="5"/>
        <v>130.19205819691658</v>
      </c>
      <c r="L28" s="345"/>
      <c r="M28" s="98"/>
      <c r="N28" s="332">
        <f t="shared" si="6"/>
        <v>24.048671723720652</v>
      </c>
      <c r="O28" s="332"/>
      <c r="P28" s="98"/>
      <c r="Q28" s="98"/>
      <c r="R28" s="98"/>
      <c r="S28" s="98"/>
      <c r="T28" s="98"/>
      <c r="U28" s="123">
        <f t="shared" si="7"/>
        <v>154.24072992063722</v>
      </c>
      <c r="V28" s="123"/>
      <c r="W28" s="123"/>
      <c r="X28" s="123"/>
      <c r="Y28" s="123">
        <f t="shared" si="2"/>
        <v>250.43541681551983</v>
      </c>
      <c r="Z28" s="123"/>
      <c r="AA28" s="123"/>
      <c r="AB28" s="123"/>
      <c r="AC28" s="123">
        <f t="shared" si="3"/>
        <v>370.67877543412305</v>
      </c>
      <c r="AD28" s="123"/>
      <c r="AE28" s="123"/>
      <c r="AF28" s="123"/>
      <c r="AG28" s="123">
        <f t="shared" si="4"/>
        <v>611.16549267132962</v>
      </c>
      <c r="AH28" s="123"/>
      <c r="AI28" s="123"/>
      <c r="AJ28" s="123"/>
      <c r="AK28" s="98">
        <f t="shared" si="8"/>
        <v>154.24072992063722</v>
      </c>
      <c r="AL28" s="98">
        <f t="shared" si="9"/>
        <v>250.43541681551983</v>
      </c>
      <c r="AM28" s="98">
        <f t="shared" si="10"/>
        <v>370.67877543412305</v>
      </c>
      <c r="AN28" s="98">
        <f t="shared" si="11"/>
        <v>611.16549267132962</v>
      </c>
      <c r="AO28" s="142"/>
    </row>
    <row r="29" spans="3:41" x14ac:dyDescent="0.3">
      <c r="C29" s="141"/>
      <c r="D29" s="332">
        <f t="shared" si="0"/>
        <v>118.28302181340922</v>
      </c>
      <c r="E29" s="332"/>
      <c r="F29" s="332">
        <f t="shared" si="1"/>
        <v>26.222714617311258</v>
      </c>
      <c r="G29" s="332"/>
      <c r="H29" s="123">
        <v>25</v>
      </c>
      <c r="I29" s="123"/>
      <c r="J29" s="123"/>
      <c r="K29" s="345">
        <f t="shared" si="5"/>
        <v>120.78302181340922</v>
      </c>
      <c r="L29" s="345"/>
      <c r="M29" s="98"/>
      <c r="N29" s="332">
        <f t="shared" si="6"/>
        <v>23.101131576726495</v>
      </c>
      <c r="O29" s="332"/>
      <c r="P29" s="98"/>
      <c r="Q29" s="98"/>
      <c r="R29" s="98"/>
      <c r="S29" s="98"/>
      <c r="T29" s="98"/>
      <c r="U29" s="123">
        <f t="shared" si="7"/>
        <v>143.88415339013571</v>
      </c>
      <c r="V29" s="123"/>
      <c r="W29" s="123"/>
      <c r="X29" s="123"/>
      <c r="Y29" s="123">
        <f t="shared" si="2"/>
        <v>236.28867969704169</v>
      </c>
      <c r="Z29" s="123"/>
      <c r="AA29" s="123"/>
      <c r="AB29" s="123"/>
      <c r="AC29" s="123">
        <f t="shared" si="3"/>
        <v>351.79433758067415</v>
      </c>
      <c r="AD29" s="123"/>
      <c r="AE29" s="123"/>
      <c r="AF29" s="123"/>
      <c r="AG29" s="123">
        <f t="shared" si="4"/>
        <v>582.80565334793914</v>
      </c>
      <c r="AH29" s="123"/>
      <c r="AI29" s="123"/>
      <c r="AJ29" s="123"/>
      <c r="AK29" s="98">
        <f t="shared" si="8"/>
        <v>143.88415339013571</v>
      </c>
      <c r="AL29" s="98">
        <f t="shared" si="9"/>
        <v>236.28867969704169</v>
      </c>
      <c r="AM29" s="98">
        <f t="shared" si="10"/>
        <v>351.79433758067415</v>
      </c>
      <c r="AN29" s="98">
        <f t="shared" si="11"/>
        <v>582.80565334793914</v>
      </c>
      <c r="AO29" s="142"/>
    </row>
    <row r="30" spans="3:41" x14ac:dyDescent="0.3">
      <c r="C30" s="141"/>
      <c r="D30" s="332">
        <f t="shared" si="0"/>
        <v>109.92194495399295</v>
      </c>
      <c r="E30" s="332"/>
      <c r="F30" s="332">
        <f t="shared" si="1"/>
        <v>25.377480596532074</v>
      </c>
      <c r="G30" s="332"/>
      <c r="H30" s="123">
        <v>26</v>
      </c>
      <c r="I30" s="123"/>
      <c r="J30" s="123"/>
      <c r="K30" s="345">
        <f t="shared" si="5"/>
        <v>112.42194495399295</v>
      </c>
      <c r="L30" s="345"/>
      <c r="M30" s="98"/>
      <c r="N30" s="332">
        <f t="shared" si="6"/>
        <v>22.227057412929003</v>
      </c>
      <c r="O30" s="332"/>
      <c r="P30" s="98"/>
      <c r="Q30" s="98"/>
      <c r="R30" s="98"/>
      <c r="S30" s="98"/>
      <c r="T30" s="98"/>
      <c r="U30" s="123">
        <f t="shared" si="7"/>
        <v>134.64900236692196</v>
      </c>
      <c r="V30" s="123"/>
      <c r="W30" s="123"/>
      <c r="X30" s="123"/>
      <c r="Y30" s="123">
        <f t="shared" si="2"/>
        <v>223.55723201863796</v>
      </c>
      <c r="Z30" s="123"/>
      <c r="AA30" s="123"/>
      <c r="AB30" s="123"/>
      <c r="AC30" s="123">
        <f t="shared" si="3"/>
        <v>334.69251908328295</v>
      </c>
      <c r="AD30" s="123"/>
      <c r="AE30" s="123"/>
      <c r="AF30" s="123"/>
      <c r="AG30" s="123">
        <f t="shared" si="4"/>
        <v>556.96309321257297</v>
      </c>
      <c r="AH30" s="123"/>
      <c r="AI30" s="123"/>
      <c r="AJ30" s="123"/>
      <c r="AK30" s="98">
        <f t="shared" si="8"/>
        <v>134.64900236692196</v>
      </c>
      <c r="AL30" s="98">
        <f t="shared" si="9"/>
        <v>223.55723201863796</v>
      </c>
      <c r="AM30" s="98">
        <f t="shared" si="10"/>
        <v>334.69251908328295</v>
      </c>
      <c r="AN30" s="98">
        <f t="shared" si="11"/>
        <v>556.96309321257297</v>
      </c>
      <c r="AO30" s="142"/>
    </row>
    <row r="31" spans="3:41" x14ac:dyDescent="0.3">
      <c r="C31" s="141"/>
      <c r="D31" s="332">
        <f t="shared" si="0"/>
        <v>102.45775479790439</v>
      </c>
      <c r="E31" s="332"/>
      <c r="F31" s="332">
        <f t="shared" si="1"/>
        <v>24.597930630015689</v>
      </c>
      <c r="G31" s="332"/>
      <c r="H31" s="123">
        <v>27</v>
      </c>
      <c r="I31" s="123"/>
      <c r="J31" s="123"/>
      <c r="K31" s="345">
        <f t="shared" si="5"/>
        <v>104.95775479790439</v>
      </c>
      <c r="L31" s="345"/>
      <c r="M31" s="98"/>
      <c r="N31" s="332">
        <f t="shared" si="6"/>
        <v>21.418287848655925</v>
      </c>
      <c r="O31" s="332"/>
      <c r="P31" s="98"/>
      <c r="Q31" s="98"/>
      <c r="R31" s="98"/>
      <c r="S31" s="98"/>
      <c r="T31" s="98"/>
      <c r="U31" s="123">
        <f t="shared" si="7"/>
        <v>126.37604264656031</v>
      </c>
      <c r="V31" s="123"/>
      <c r="W31" s="123"/>
      <c r="X31" s="123"/>
      <c r="Y31" s="123">
        <f t="shared" si="2"/>
        <v>212.04919404118402</v>
      </c>
      <c r="Z31" s="123"/>
      <c r="AA31" s="123"/>
      <c r="AB31" s="123"/>
      <c r="AC31" s="123">
        <f t="shared" si="3"/>
        <v>319.14063328446366</v>
      </c>
      <c r="AD31" s="123"/>
      <c r="AE31" s="123"/>
      <c r="AF31" s="123"/>
      <c r="AG31" s="123">
        <f t="shared" si="4"/>
        <v>533.32351177102282</v>
      </c>
      <c r="AH31" s="123"/>
      <c r="AI31" s="123"/>
      <c r="AJ31" s="123"/>
      <c r="AK31" s="98">
        <f t="shared" si="8"/>
        <v>126.37604264656031</v>
      </c>
      <c r="AL31" s="98">
        <f t="shared" si="9"/>
        <v>212.04919404118402</v>
      </c>
      <c r="AM31" s="98">
        <f t="shared" si="10"/>
        <v>319.14063328446366</v>
      </c>
      <c r="AN31" s="98">
        <f t="shared" si="11"/>
        <v>533.32351177102282</v>
      </c>
      <c r="AO31" s="142"/>
    </row>
    <row r="32" spans="3:41" x14ac:dyDescent="0.3">
      <c r="C32" s="141"/>
      <c r="D32" s="332">
        <f t="shared" si="0"/>
        <v>95.765732220170179</v>
      </c>
      <c r="E32" s="332"/>
      <c r="F32" s="332">
        <f t="shared" si="1"/>
        <v>23.877078755269871</v>
      </c>
      <c r="G32" s="332"/>
      <c r="H32" s="123">
        <v>28</v>
      </c>
      <c r="I32" s="123"/>
      <c r="J32" s="123"/>
      <c r="K32" s="345">
        <f t="shared" si="5"/>
        <v>98.265732220170179</v>
      </c>
      <c r="L32" s="345"/>
      <c r="M32" s="98"/>
      <c r="N32" s="332">
        <f t="shared" si="6"/>
        <v>20.667827472193746</v>
      </c>
      <c r="O32" s="332"/>
      <c r="P32" s="98"/>
      <c r="Q32" s="98"/>
      <c r="R32" s="98"/>
      <c r="S32" s="98"/>
      <c r="T32" s="98"/>
      <c r="U32" s="123">
        <f t="shared" si="7"/>
        <v>118.93355969236393</v>
      </c>
      <c r="V32" s="123"/>
      <c r="W32" s="123"/>
      <c r="X32" s="123"/>
      <c r="Y32" s="123">
        <f t="shared" si="2"/>
        <v>201.60486958113893</v>
      </c>
      <c r="Z32" s="123"/>
      <c r="AA32" s="123"/>
      <c r="AB32" s="123"/>
      <c r="AC32" s="123">
        <f t="shared" si="3"/>
        <v>304.94400694210765</v>
      </c>
      <c r="AD32" s="123"/>
      <c r="AE32" s="123"/>
      <c r="AF32" s="123"/>
      <c r="AG32" s="123">
        <f t="shared" si="4"/>
        <v>511.62228166404509</v>
      </c>
      <c r="AH32" s="123"/>
      <c r="AI32" s="123"/>
      <c r="AJ32" s="123"/>
      <c r="AK32" s="98">
        <f t="shared" si="8"/>
        <v>118.93355969236393</v>
      </c>
      <c r="AL32" s="98">
        <f t="shared" si="9"/>
        <v>201.60486958113893</v>
      </c>
      <c r="AM32" s="98">
        <f t="shared" si="10"/>
        <v>304.94400694210765</v>
      </c>
      <c r="AN32" s="98">
        <f t="shared" si="11"/>
        <v>511.62228166404509</v>
      </c>
      <c r="AO32" s="142"/>
    </row>
    <row r="33" spans="3:41" x14ac:dyDescent="0.3">
      <c r="C33" s="141"/>
      <c r="D33" s="332">
        <f t="shared" si="0"/>
        <v>89.742173698556343</v>
      </c>
      <c r="E33" s="332"/>
      <c r="F33" s="332">
        <f t="shared" si="1"/>
        <v>23.208904176767355</v>
      </c>
      <c r="G33" s="332"/>
      <c r="H33" s="123">
        <v>29</v>
      </c>
      <c r="I33" s="123"/>
      <c r="J33" s="123"/>
      <c r="K33" s="345">
        <f t="shared" si="5"/>
        <v>92.242173698556343</v>
      </c>
      <c r="L33" s="345"/>
      <c r="M33" s="98"/>
      <c r="N33" s="332">
        <f t="shared" si="6"/>
        <v>19.969645814498925</v>
      </c>
      <c r="O33" s="332"/>
      <c r="P33" s="98"/>
      <c r="Q33" s="98"/>
      <c r="R33" s="98"/>
      <c r="S33" s="98"/>
      <c r="T33" s="98"/>
      <c r="U33" s="123">
        <f t="shared" si="7"/>
        <v>112.21181951305527</v>
      </c>
      <c r="V33" s="123"/>
      <c r="W33" s="123"/>
      <c r="X33" s="123"/>
      <c r="Y33" s="123">
        <f t="shared" si="2"/>
        <v>192.09040277105098</v>
      </c>
      <c r="Z33" s="123"/>
      <c r="AA33" s="123"/>
      <c r="AB33" s="123"/>
      <c r="AC33" s="123">
        <f t="shared" si="3"/>
        <v>291.93863184354564</v>
      </c>
      <c r="AD33" s="123"/>
      <c r="AE33" s="123"/>
      <c r="AF33" s="123"/>
      <c r="AG33" s="123">
        <f t="shared" si="4"/>
        <v>491.6350899885349</v>
      </c>
      <c r="AH33" s="123"/>
      <c r="AI33" s="123"/>
      <c r="AJ33" s="123"/>
      <c r="AK33" s="98">
        <f t="shared" si="8"/>
        <v>112.21181951305527</v>
      </c>
      <c r="AL33" s="98">
        <f t="shared" si="9"/>
        <v>192.09040277105098</v>
      </c>
      <c r="AM33" s="98">
        <f t="shared" si="10"/>
        <v>291.93863184354564</v>
      </c>
      <c r="AN33" s="98">
        <f t="shared" si="11"/>
        <v>491.6350899885349</v>
      </c>
      <c r="AO33" s="142"/>
    </row>
    <row r="34" spans="3:41" x14ac:dyDescent="0.3">
      <c r="C34" s="141"/>
      <c r="D34" s="332">
        <f t="shared" si="0"/>
        <v>84.300274414268259</v>
      </c>
      <c r="E34" s="332"/>
      <c r="F34" s="332">
        <f t="shared" si="1"/>
        <v>22.588190451025213</v>
      </c>
      <c r="G34" s="332"/>
      <c r="H34" s="123">
        <v>30</v>
      </c>
      <c r="I34" s="123"/>
      <c r="J34" s="123"/>
      <c r="K34" s="345">
        <f t="shared" si="5"/>
        <v>86.800274414268259</v>
      </c>
      <c r="L34" s="345"/>
      <c r="M34" s="98"/>
      <c r="N34" s="332">
        <f t="shared" si="6"/>
        <v>19.318516525781366</v>
      </c>
      <c r="O34" s="332"/>
      <c r="P34" s="98"/>
      <c r="Q34" s="98"/>
      <c r="R34" s="98"/>
      <c r="S34" s="98"/>
      <c r="T34" s="98"/>
      <c r="U34" s="123">
        <f t="shared" si="7"/>
        <v>106.11879094004962</v>
      </c>
      <c r="V34" s="123"/>
      <c r="W34" s="123"/>
      <c r="X34" s="123"/>
      <c r="Y34" s="123">
        <f t="shared" si="2"/>
        <v>183.39285704317507</v>
      </c>
      <c r="Z34" s="123"/>
      <c r="AA34" s="123"/>
      <c r="AB34" s="123"/>
      <c r="AC34" s="123">
        <f t="shared" si="3"/>
        <v>279.9854396720819</v>
      </c>
      <c r="AD34" s="123"/>
      <c r="AE34" s="123"/>
      <c r="AF34" s="123"/>
      <c r="AG34" s="123">
        <f t="shared" si="4"/>
        <v>473.17060492989555</v>
      </c>
      <c r="AH34" s="123"/>
      <c r="AI34" s="123"/>
      <c r="AJ34" s="123"/>
      <c r="AK34" s="98">
        <f t="shared" si="8"/>
        <v>106.11879094004962</v>
      </c>
      <c r="AL34" s="98">
        <f t="shared" si="9"/>
        <v>183.39285704317507</v>
      </c>
      <c r="AM34" s="98">
        <f t="shared" si="10"/>
        <v>279.9854396720819</v>
      </c>
      <c r="AN34" s="98">
        <f t="shared" si="11"/>
        <v>473.17060492989555</v>
      </c>
      <c r="AO34" s="142"/>
    </row>
    <row r="35" spans="3:41" x14ac:dyDescent="0.3">
      <c r="C35" s="141"/>
      <c r="D35" s="332">
        <f t="shared" si="0"/>
        <v>79.366923233375687</v>
      </c>
      <c r="E35" s="332"/>
      <c r="F35" s="332">
        <f t="shared" si="1"/>
        <v>22.010395799128109</v>
      </c>
      <c r="G35" s="332"/>
      <c r="H35" s="123">
        <v>31</v>
      </c>
      <c r="I35" s="123"/>
      <c r="J35" s="123"/>
      <c r="K35" s="345">
        <f t="shared" si="5"/>
        <v>81.866923233375687</v>
      </c>
      <c r="L35" s="345"/>
      <c r="M35" s="98"/>
      <c r="N35" s="332">
        <f t="shared" si="6"/>
        <v>18.70988767921499</v>
      </c>
      <c r="O35" s="332"/>
      <c r="P35" s="98"/>
      <c r="Q35" s="98"/>
      <c r="R35" s="98"/>
      <c r="S35" s="98"/>
      <c r="T35" s="98"/>
      <c r="U35" s="123">
        <f t="shared" si="7"/>
        <v>100.57681091259067</v>
      </c>
      <c r="V35" s="123"/>
      <c r="W35" s="123"/>
      <c r="X35" s="123"/>
      <c r="Y35" s="123">
        <f t="shared" si="2"/>
        <v>175.41636162945065</v>
      </c>
      <c r="Z35" s="123"/>
      <c r="AA35" s="123"/>
      <c r="AB35" s="123"/>
      <c r="AC35" s="123">
        <f t="shared" si="3"/>
        <v>268.9658000255256</v>
      </c>
      <c r="AD35" s="123"/>
      <c r="AE35" s="123"/>
      <c r="AF35" s="123"/>
      <c r="AG35" s="123">
        <f t="shared" si="4"/>
        <v>456.06467681767549</v>
      </c>
      <c r="AH35" s="123"/>
      <c r="AI35" s="123"/>
      <c r="AJ35" s="123"/>
      <c r="AK35" s="98">
        <f t="shared" si="8"/>
        <v>100.57681091259067</v>
      </c>
      <c r="AL35" s="98">
        <f t="shared" si="9"/>
        <v>175.41636162945065</v>
      </c>
      <c r="AM35" s="98">
        <f t="shared" si="10"/>
        <v>268.9658000255256</v>
      </c>
      <c r="AN35" s="98">
        <f t="shared" si="11"/>
        <v>456.06467681767549</v>
      </c>
      <c r="AO35" s="142"/>
    </row>
    <row r="36" spans="3:41" x14ac:dyDescent="0.3">
      <c r="C36" s="141"/>
      <c r="D36" s="332">
        <f t="shared" si="0"/>
        <v>74.88018571190922</v>
      </c>
      <c r="E36" s="332"/>
      <c r="F36" s="332">
        <f t="shared" si="1"/>
        <v>21.471547737652593</v>
      </c>
      <c r="G36" s="332"/>
      <c r="H36" s="123">
        <v>32</v>
      </c>
      <c r="I36" s="123"/>
      <c r="J36" s="123"/>
      <c r="K36" s="345">
        <f t="shared" si="5"/>
        <v>77.38018571190922</v>
      </c>
      <c r="L36" s="345"/>
      <c r="M36" s="98"/>
      <c r="N36" s="332">
        <f t="shared" si="6"/>
        <v>18.139776392716502</v>
      </c>
      <c r="O36" s="332"/>
      <c r="P36" s="98"/>
      <c r="Q36" s="98"/>
      <c r="R36" s="98"/>
      <c r="S36" s="98"/>
      <c r="T36" s="98"/>
      <c r="U36" s="123">
        <f t="shared" si="7"/>
        <v>95.519962104625719</v>
      </c>
      <c r="V36" s="123"/>
      <c r="W36" s="123"/>
      <c r="X36" s="123"/>
      <c r="Y36" s="123">
        <f t="shared" si="2"/>
        <v>168.07906767549173</v>
      </c>
      <c r="Z36" s="123"/>
      <c r="AA36" s="123"/>
      <c r="AB36" s="123"/>
      <c r="AC36" s="123">
        <f t="shared" si="3"/>
        <v>258.77794963907422</v>
      </c>
      <c r="AD36" s="123"/>
      <c r="AE36" s="123"/>
      <c r="AF36" s="123"/>
      <c r="AG36" s="123">
        <f t="shared" si="4"/>
        <v>440.17571356623927</v>
      </c>
      <c r="AH36" s="123"/>
      <c r="AI36" s="123"/>
      <c r="AJ36" s="123"/>
      <c r="AK36" s="98">
        <f t="shared" si="8"/>
        <v>95.519962104625719</v>
      </c>
      <c r="AL36" s="98">
        <f t="shared" si="9"/>
        <v>168.07906767549173</v>
      </c>
      <c r="AM36" s="98">
        <f t="shared" si="10"/>
        <v>258.77794963907422</v>
      </c>
      <c r="AN36" s="98">
        <f t="shared" si="11"/>
        <v>440.17571356623927</v>
      </c>
      <c r="AO36" s="142"/>
    </row>
    <row r="37" spans="3:41" x14ac:dyDescent="0.3">
      <c r="C37" s="141"/>
      <c r="D37" s="332">
        <f t="shared" ref="D37:D68" si="12">($P$5/((SIN(RADIANS((H37)/2)))^2))+($P$5/(2*(SIN(RADIANS((H37)/2)))))</f>
        <v>70.787311267892676</v>
      </c>
      <c r="E37" s="332"/>
      <c r="F37" s="332">
        <f t="shared" ref="F37:F68" si="13">((2*$P$5)/(SIN(RADIANS(H37))))+($P$5/(2*(COS(RADIANS((H37)/2)))))</f>
        <v>20.968156869631137</v>
      </c>
      <c r="G37" s="332"/>
      <c r="H37" s="123">
        <v>33</v>
      </c>
      <c r="I37" s="123"/>
      <c r="J37" s="123"/>
      <c r="K37" s="345">
        <f t="shared" si="5"/>
        <v>73.287311267892676</v>
      </c>
      <c r="L37" s="345"/>
      <c r="M37" s="98"/>
      <c r="N37" s="332">
        <f t="shared" si="6"/>
        <v>17.604682610414404</v>
      </c>
      <c r="O37" s="332"/>
      <c r="P37" s="98"/>
      <c r="Q37" s="98"/>
      <c r="R37" s="98"/>
      <c r="S37" s="98"/>
      <c r="T37" s="98"/>
      <c r="U37" s="123">
        <f t="shared" si="7"/>
        <v>90.891993878307076</v>
      </c>
      <c r="V37" s="123"/>
      <c r="W37" s="123"/>
      <c r="X37" s="123"/>
      <c r="Y37" s="123">
        <f t="shared" ref="Y37:Y68" si="14">K37+($R$6*N37)</f>
        <v>161.31072431996469</v>
      </c>
      <c r="Z37" s="123"/>
      <c r="AA37" s="123"/>
      <c r="AB37" s="123"/>
      <c r="AC37" s="123">
        <f t="shared" ref="AC37:AC68" si="15">K37+($R$7*N37)</f>
        <v>249.33413737203671</v>
      </c>
      <c r="AD37" s="123"/>
      <c r="AE37" s="123"/>
      <c r="AF37" s="123"/>
      <c r="AG37" s="123">
        <f t="shared" ref="AG37:AG68" si="16">K37+($R$8*N37)</f>
        <v>425.38096347618074</v>
      </c>
      <c r="AH37" s="123"/>
      <c r="AI37" s="123"/>
      <c r="AJ37" s="123"/>
      <c r="AK37" s="98">
        <f t="shared" si="8"/>
        <v>90.891993878307076</v>
      </c>
      <c r="AL37" s="98">
        <f t="shared" si="9"/>
        <v>161.31072431996469</v>
      </c>
      <c r="AM37" s="98">
        <f t="shared" si="10"/>
        <v>249.33413737203671</v>
      </c>
      <c r="AN37" s="98">
        <f t="shared" si="11"/>
        <v>425.38096347618074</v>
      </c>
      <c r="AO37" s="142"/>
    </row>
    <row r="38" spans="3:41" x14ac:dyDescent="0.3">
      <c r="C38" s="141"/>
      <c r="D38" s="332">
        <f t="shared" si="12"/>
        <v>67.043143308805952</v>
      </c>
      <c r="E38" s="332"/>
      <c r="F38" s="332">
        <f t="shared" si="13"/>
        <v>20.497145890931872</v>
      </c>
      <c r="G38" s="332"/>
      <c r="H38" s="123">
        <v>34</v>
      </c>
      <c r="I38" s="123"/>
      <c r="J38" s="123"/>
      <c r="K38" s="345">
        <f t="shared" si="5"/>
        <v>69.543143308805952</v>
      </c>
      <c r="L38" s="345"/>
      <c r="M38" s="98"/>
      <c r="N38" s="332">
        <f t="shared" si="6"/>
        <v>17.101518099166341</v>
      </c>
      <c r="O38" s="332"/>
      <c r="P38" s="98"/>
      <c r="Q38" s="98"/>
      <c r="R38" s="98"/>
      <c r="S38" s="98"/>
      <c r="T38" s="98"/>
      <c r="U38" s="123">
        <f t="shared" si="7"/>
        <v>86.644661407972293</v>
      </c>
      <c r="V38" s="123"/>
      <c r="W38" s="123"/>
      <c r="X38" s="123"/>
      <c r="Y38" s="123">
        <f t="shared" si="14"/>
        <v>155.05073380463767</v>
      </c>
      <c r="Z38" s="123"/>
      <c r="AA38" s="123"/>
      <c r="AB38" s="123"/>
      <c r="AC38" s="123">
        <f t="shared" si="15"/>
        <v>240.55832430046937</v>
      </c>
      <c r="AD38" s="123"/>
      <c r="AE38" s="123"/>
      <c r="AF38" s="123"/>
      <c r="AG38" s="123">
        <f t="shared" si="16"/>
        <v>411.57350529213278</v>
      </c>
      <c r="AH38" s="123"/>
      <c r="AI38" s="123"/>
      <c r="AJ38" s="123"/>
      <c r="AK38" s="98">
        <f t="shared" si="8"/>
        <v>86.644661407972293</v>
      </c>
      <c r="AL38" s="98">
        <f t="shared" si="9"/>
        <v>155.05073380463767</v>
      </c>
      <c r="AM38" s="98">
        <f t="shared" si="10"/>
        <v>240.55832430046937</v>
      </c>
      <c r="AN38" s="98">
        <f t="shared" si="11"/>
        <v>411.57350529213278</v>
      </c>
      <c r="AO38" s="142"/>
    </row>
    <row r="39" spans="3:41" x14ac:dyDescent="0.3">
      <c r="C39" s="141"/>
      <c r="D39" s="332">
        <f t="shared" si="12"/>
        <v>63.608841760444335</v>
      </c>
      <c r="E39" s="332"/>
      <c r="F39" s="332">
        <f t="shared" si="13"/>
        <v>20.055790769063009</v>
      </c>
      <c r="G39" s="332"/>
      <c r="H39" s="123">
        <v>35</v>
      </c>
      <c r="I39" s="123"/>
      <c r="J39" s="123"/>
      <c r="K39" s="345">
        <f t="shared" si="5"/>
        <v>66.108841760444335</v>
      </c>
      <c r="L39" s="345"/>
      <c r="M39" s="98"/>
      <c r="N39" s="332">
        <f t="shared" si="6"/>
        <v>16.627547617115209</v>
      </c>
      <c r="O39" s="332"/>
      <c r="P39" s="98"/>
      <c r="Q39" s="98"/>
      <c r="R39" s="98"/>
      <c r="S39" s="98"/>
      <c r="T39" s="98"/>
      <c r="U39" s="123">
        <f t="shared" si="7"/>
        <v>82.736389377559547</v>
      </c>
      <c r="V39" s="123"/>
      <c r="W39" s="123"/>
      <c r="X39" s="123"/>
      <c r="Y39" s="123">
        <f t="shared" si="14"/>
        <v>149.24657984602038</v>
      </c>
      <c r="Z39" s="123"/>
      <c r="AA39" s="123"/>
      <c r="AB39" s="123"/>
      <c r="AC39" s="123">
        <f t="shared" si="15"/>
        <v>232.38431793159643</v>
      </c>
      <c r="AD39" s="123"/>
      <c r="AE39" s="123"/>
      <c r="AF39" s="123"/>
      <c r="AG39" s="123">
        <f t="shared" si="16"/>
        <v>398.65979410274849</v>
      </c>
      <c r="AH39" s="123"/>
      <c r="AI39" s="123"/>
      <c r="AJ39" s="123"/>
      <c r="AK39" s="98">
        <f t="shared" si="8"/>
        <v>82.736389377559547</v>
      </c>
      <c r="AL39" s="98">
        <f t="shared" si="9"/>
        <v>149.24657984602038</v>
      </c>
      <c r="AM39" s="98">
        <f t="shared" si="10"/>
        <v>232.38431793159643</v>
      </c>
      <c r="AN39" s="98">
        <f t="shared" si="11"/>
        <v>398.65979410274849</v>
      </c>
      <c r="AO39" s="142"/>
    </row>
    <row r="40" spans="3:41" x14ac:dyDescent="0.3">
      <c r="C40" s="141"/>
      <c r="D40" s="332">
        <f t="shared" si="12"/>
        <v>60.450849718747378</v>
      </c>
      <c r="E40" s="332"/>
      <c r="F40" s="332">
        <f t="shared" si="13"/>
        <v>19.641671727636467</v>
      </c>
      <c r="G40" s="332"/>
      <c r="H40" s="123">
        <v>36</v>
      </c>
      <c r="I40" s="123"/>
      <c r="J40" s="123"/>
      <c r="K40" s="345">
        <f t="shared" si="5"/>
        <v>62.950849718747378</v>
      </c>
      <c r="L40" s="345"/>
      <c r="M40" s="98"/>
      <c r="N40" s="332">
        <f t="shared" si="6"/>
        <v>16.180339887498949</v>
      </c>
      <c r="O40" s="332"/>
      <c r="P40" s="98"/>
      <c r="Q40" s="98"/>
      <c r="R40" s="98"/>
      <c r="S40" s="98"/>
      <c r="T40" s="98"/>
      <c r="U40" s="123">
        <f t="shared" si="7"/>
        <v>79.131189606246323</v>
      </c>
      <c r="V40" s="123"/>
      <c r="W40" s="123"/>
      <c r="X40" s="123"/>
      <c r="Y40" s="123">
        <f t="shared" si="14"/>
        <v>143.85254915624211</v>
      </c>
      <c r="Z40" s="123"/>
      <c r="AA40" s="123"/>
      <c r="AB40" s="123"/>
      <c r="AC40" s="123">
        <f t="shared" si="15"/>
        <v>224.75424859373686</v>
      </c>
      <c r="AD40" s="123"/>
      <c r="AE40" s="123"/>
      <c r="AF40" s="123"/>
      <c r="AG40" s="123">
        <f t="shared" si="16"/>
        <v>386.55764746872637</v>
      </c>
      <c r="AH40" s="123"/>
      <c r="AI40" s="123"/>
      <c r="AJ40" s="123"/>
      <c r="AK40" s="98">
        <f t="shared" si="8"/>
        <v>79.131189606246323</v>
      </c>
      <c r="AL40" s="98">
        <f t="shared" si="9"/>
        <v>143.85254915624211</v>
      </c>
      <c r="AM40" s="98">
        <f t="shared" si="10"/>
        <v>224.75424859373686</v>
      </c>
      <c r="AN40" s="98">
        <f t="shared" si="11"/>
        <v>386.55764746872637</v>
      </c>
      <c r="AO40" s="142"/>
    </row>
    <row r="41" spans="3:41" x14ac:dyDescent="0.3">
      <c r="C41" s="141"/>
      <c r="D41" s="332">
        <f t="shared" si="12"/>
        <v>57.540052293960528</v>
      </c>
      <c r="E41" s="332"/>
      <c r="F41" s="332">
        <f t="shared" si="13"/>
        <v>19.252632181463724</v>
      </c>
      <c r="G41" s="332"/>
      <c r="H41" s="123">
        <v>37</v>
      </c>
      <c r="I41" s="123"/>
      <c r="J41" s="123"/>
      <c r="K41" s="345">
        <f t="shared" si="5"/>
        <v>60.040052293960528</v>
      </c>
      <c r="L41" s="345"/>
      <c r="M41" s="98"/>
      <c r="N41" s="332">
        <f t="shared" si="6"/>
        <v>15.75772652266618</v>
      </c>
      <c r="O41" s="332"/>
      <c r="P41" s="98"/>
      <c r="Q41" s="98"/>
      <c r="R41" s="98"/>
      <c r="S41" s="98"/>
      <c r="T41" s="98"/>
      <c r="U41" s="123">
        <f t="shared" si="7"/>
        <v>75.797778816626703</v>
      </c>
      <c r="V41" s="123"/>
      <c r="W41" s="123"/>
      <c r="X41" s="123"/>
      <c r="Y41" s="123">
        <f t="shared" si="14"/>
        <v>138.82868490729143</v>
      </c>
      <c r="Z41" s="123"/>
      <c r="AA41" s="123"/>
      <c r="AB41" s="123"/>
      <c r="AC41" s="123">
        <f t="shared" si="15"/>
        <v>217.61731752062235</v>
      </c>
      <c r="AD41" s="123"/>
      <c r="AE41" s="123"/>
      <c r="AF41" s="123"/>
      <c r="AG41" s="123">
        <f t="shared" si="16"/>
        <v>375.19458274728413</v>
      </c>
      <c r="AH41" s="123"/>
      <c r="AI41" s="123"/>
      <c r="AJ41" s="123"/>
      <c r="AK41" s="98">
        <f t="shared" si="8"/>
        <v>75.797778816626703</v>
      </c>
      <c r="AL41" s="98">
        <f t="shared" si="9"/>
        <v>138.82868490729143</v>
      </c>
      <c r="AM41" s="98">
        <f t="shared" si="10"/>
        <v>217.61731752062235</v>
      </c>
      <c r="AN41" s="98">
        <f t="shared" si="11"/>
        <v>375.19458274728413</v>
      </c>
      <c r="AO41" s="142"/>
    </row>
    <row r="42" spans="3:41" x14ac:dyDescent="0.3">
      <c r="C42" s="141"/>
      <c r="D42" s="332">
        <f t="shared" si="12"/>
        <v>54.851087826945957</v>
      </c>
      <c r="E42" s="332"/>
      <c r="F42" s="332">
        <f t="shared" si="13"/>
        <v>18.886744157794119</v>
      </c>
      <c r="G42" s="332"/>
      <c r="H42" s="123">
        <v>38</v>
      </c>
      <c r="I42" s="123"/>
      <c r="J42" s="123"/>
      <c r="K42" s="345">
        <f t="shared" si="5"/>
        <v>57.351087826945957</v>
      </c>
      <c r="L42" s="345"/>
      <c r="M42" s="98"/>
      <c r="N42" s="332">
        <f t="shared" si="6"/>
        <v>15.35776743378621</v>
      </c>
      <c r="O42" s="332"/>
      <c r="P42" s="98"/>
      <c r="Q42" s="98"/>
      <c r="R42" s="98"/>
      <c r="S42" s="98"/>
      <c r="T42" s="98"/>
      <c r="U42" s="123">
        <f t="shared" si="7"/>
        <v>72.708855260732165</v>
      </c>
      <c r="V42" s="123"/>
      <c r="W42" s="123"/>
      <c r="X42" s="123"/>
      <c r="Y42" s="123">
        <f t="shared" si="14"/>
        <v>134.13992499587701</v>
      </c>
      <c r="Z42" s="123"/>
      <c r="AA42" s="123"/>
      <c r="AB42" s="123"/>
      <c r="AC42" s="123">
        <f t="shared" si="15"/>
        <v>210.92876216480806</v>
      </c>
      <c r="AD42" s="123"/>
      <c r="AE42" s="123"/>
      <c r="AF42" s="123"/>
      <c r="AG42" s="123">
        <f t="shared" si="16"/>
        <v>364.50643650267017</v>
      </c>
      <c r="AH42" s="123"/>
      <c r="AI42" s="123"/>
      <c r="AJ42" s="123"/>
      <c r="AK42" s="98">
        <f t="shared" si="8"/>
        <v>72.708855260732165</v>
      </c>
      <c r="AL42" s="98">
        <f t="shared" si="9"/>
        <v>134.13992499587701</v>
      </c>
      <c r="AM42" s="98">
        <f t="shared" si="10"/>
        <v>210.92876216480806</v>
      </c>
      <c r="AN42" s="98">
        <f t="shared" si="11"/>
        <v>364.50643650267017</v>
      </c>
      <c r="AO42" s="142"/>
    </row>
    <row r="43" spans="3:41" x14ac:dyDescent="0.3">
      <c r="C43" s="141"/>
      <c r="D43" s="332">
        <f t="shared" si="12"/>
        <v>52.36178070838853</v>
      </c>
      <c r="E43" s="332"/>
      <c r="F43" s="332">
        <f t="shared" si="13"/>
        <v>18.542279039619988</v>
      </c>
      <c r="G43" s="332"/>
      <c r="H43" s="123">
        <v>39</v>
      </c>
      <c r="I43" s="123"/>
      <c r="J43" s="123"/>
      <c r="K43" s="345">
        <f t="shared" si="5"/>
        <v>54.86178070838853</v>
      </c>
      <c r="L43" s="345"/>
      <c r="M43" s="98"/>
      <c r="N43" s="332">
        <f t="shared" si="6"/>
        <v>14.978721562154631</v>
      </c>
      <c r="O43" s="332"/>
      <c r="P43" s="98"/>
      <c r="Q43" s="98"/>
      <c r="R43" s="98"/>
      <c r="S43" s="98"/>
      <c r="T43" s="98"/>
      <c r="U43" s="123">
        <f t="shared" si="7"/>
        <v>69.840502270543155</v>
      </c>
      <c r="V43" s="123"/>
      <c r="W43" s="123"/>
      <c r="X43" s="123"/>
      <c r="Y43" s="123">
        <f t="shared" si="14"/>
        <v>129.75538851916167</v>
      </c>
      <c r="Z43" s="123"/>
      <c r="AA43" s="123"/>
      <c r="AB43" s="123"/>
      <c r="AC43" s="123">
        <f t="shared" si="15"/>
        <v>204.64899632993482</v>
      </c>
      <c r="AD43" s="123"/>
      <c r="AE43" s="123"/>
      <c r="AF43" s="123"/>
      <c r="AG43" s="123">
        <f t="shared" si="16"/>
        <v>354.43621195148114</v>
      </c>
      <c r="AH43" s="123"/>
      <c r="AI43" s="123"/>
      <c r="AJ43" s="123"/>
      <c r="AK43" s="98">
        <f t="shared" si="8"/>
        <v>69.840502270543155</v>
      </c>
      <c r="AL43" s="98">
        <f t="shared" si="9"/>
        <v>129.75538851916167</v>
      </c>
      <c r="AM43" s="98">
        <f t="shared" si="10"/>
        <v>204.64899632993482</v>
      </c>
      <c r="AN43" s="98">
        <f t="shared" si="11"/>
        <v>354.43621195148114</v>
      </c>
      <c r="AO43" s="142"/>
    </row>
    <row r="44" spans="3:41" x14ac:dyDescent="0.3">
      <c r="C44" s="141"/>
      <c r="D44" s="332">
        <f t="shared" si="12"/>
        <v>50.052671852472876</v>
      </c>
      <c r="E44" s="332"/>
      <c r="F44" s="332">
        <f t="shared" si="13"/>
        <v>18.217682699793905</v>
      </c>
      <c r="G44" s="332"/>
      <c r="H44" s="123">
        <v>40</v>
      </c>
      <c r="I44" s="123"/>
      <c r="J44" s="123"/>
      <c r="K44" s="345">
        <f t="shared" si="5"/>
        <v>52.552671852472876</v>
      </c>
      <c r="L44" s="345"/>
      <c r="M44" s="98"/>
      <c r="N44" s="332">
        <f t="shared" si="6"/>
        <v>14.619022000815438</v>
      </c>
      <c r="O44" s="332"/>
      <c r="P44" s="98"/>
      <c r="Q44" s="98"/>
      <c r="R44" s="98"/>
      <c r="S44" s="98"/>
      <c r="T44" s="98"/>
      <c r="U44" s="123">
        <f t="shared" si="7"/>
        <v>67.171693853288318</v>
      </c>
      <c r="V44" s="123"/>
      <c r="W44" s="123"/>
      <c r="X44" s="123"/>
      <c r="Y44" s="123">
        <f t="shared" si="14"/>
        <v>125.64778185655007</v>
      </c>
      <c r="Z44" s="123"/>
      <c r="AA44" s="123"/>
      <c r="AB44" s="123"/>
      <c r="AC44" s="123">
        <f t="shared" si="15"/>
        <v>198.74289186062725</v>
      </c>
      <c r="AD44" s="123"/>
      <c r="AE44" s="123"/>
      <c r="AF44" s="123"/>
      <c r="AG44" s="123">
        <f t="shared" si="16"/>
        <v>344.93311186878162</v>
      </c>
      <c r="AH44" s="123"/>
      <c r="AI44" s="123"/>
      <c r="AJ44" s="123"/>
      <c r="AK44" s="98">
        <f t="shared" si="8"/>
        <v>67.171693853288318</v>
      </c>
      <c r="AL44" s="98">
        <f t="shared" si="9"/>
        <v>125.64778185655007</v>
      </c>
      <c r="AM44" s="98">
        <f t="shared" si="10"/>
        <v>198.74289186062725</v>
      </c>
      <c r="AN44" s="98">
        <f t="shared" si="11"/>
        <v>344.93311186878162</v>
      </c>
      <c r="AO44" s="142"/>
    </row>
    <row r="45" spans="3:41" x14ac:dyDescent="0.3">
      <c r="C45" s="141"/>
      <c r="D45" s="332">
        <f t="shared" si="12"/>
        <v>47.906628057343596</v>
      </c>
      <c r="E45" s="332"/>
      <c r="F45" s="332">
        <f t="shared" si="13"/>
        <v>17.911554276417661</v>
      </c>
      <c r="G45" s="332"/>
      <c r="H45" s="123">
        <v>41</v>
      </c>
      <c r="I45" s="123"/>
      <c r="J45" s="123"/>
      <c r="K45" s="345">
        <f t="shared" si="5"/>
        <v>50.406628057343596</v>
      </c>
      <c r="L45" s="345"/>
      <c r="M45" s="98"/>
      <c r="N45" s="332">
        <f t="shared" si="6"/>
        <v>14.277254756933628</v>
      </c>
      <c r="O45" s="332"/>
      <c r="P45" s="98"/>
      <c r="Q45" s="98"/>
      <c r="R45" s="98"/>
      <c r="S45" s="98"/>
      <c r="T45" s="98"/>
      <c r="U45" s="123">
        <f t="shared" si="7"/>
        <v>64.683882814277226</v>
      </c>
      <c r="V45" s="123"/>
      <c r="W45" s="123"/>
      <c r="X45" s="123"/>
      <c r="Y45" s="123">
        <f t="shared" si="14"/>
        <v>121.79290184201173</v>
      </c>
      <c r="Z45" s="123"/>
      <c r="AA45" s="123"/>
      <c r="AB45" s="123"/>
      <c r="AC45" s="123">
        <f t="shared" si="15"/>
        <v>193.17917562667986</v>
      </c>
      <c r="AD45" s="123"/>
      <c r="AE45" s="123"/>
      <c r="AF45" s="123"/>
      <c r="AG45" s="123">
        <f t="shared" si="16"/>
        <v>335.95172319601613</v>
      </c>
      <c r="AH45" s="123"/>
      <c r="AI45" s="123"/>
      <c r="AJ45" s="123"/>
      <c r="AK45" s="98">
        <f t="shared" si="8"/>
        <v>64.683882814277226</v>
      </c>
      <c r="AL45" s="98">
        <f t="shared" si="9"/>
        <v>121.79290184201173</v>
      </c>
      <c r="AM45" s="98">
        <f t="shared" si="10"/>
        <v>193.17917562667986</v>
      </c>
      <c r="AN45" s="98">
        <f t="shared" si="11"/>
        <v>335.95172319601613</v>
      </c>
      <c r="AO45" s="142"/>
    </row>
    <row r="46" spans="3:41" x14ac:dyDescent="0.3">
      <c r="C46" s="141"/>
      <c r="D46" s="332">
        <f t="shared" si="12"/>
        <v>45.908515448999466</v>
      </c>
      <c r="E46" s="332"/>
      <c r="F46" s="332">
        <f t="shared" si="13"/>
        <v>17.62262798273866</v>
      </c>
      <c r="G46" s="332"/>
      <c r="H46" s="123">
        <v>42</v>
      </c>
      <c r="I46" s="123"/>
      <c r="J46" s="123"/>
      <c r="K46" s="345">
        <f t="shared" si="5"/>
        <v>48.408515448999466</v>
      </c>
      <c r="L46" s="345"/>
      <c r="M46" s="98"/>
      <c r="N46" s="332">
        <f t="shared" si="6"/>
        <v>13.95214054812668</v>
      </c>
      <c r="O46" s="332"/>
      <c r="P46" s="98"/>
      <c r="Q46" s="98"/>
      <c r="R46" s="98"/>
      <c r="S46" s="98"/>
      <c r="T46" s="98"/>
      <c r="U46" s="123">
        <f t="shared" si="7"/>
        <v>62.360655997126145</v>
      </c>
      <c r="V46" s="123"/>
      <c r="W46" s="123"/>
      <c r="X46" s="123"/>
      <c r="Y46" s="123">
        <f t="shared" si="14"/>
        <v>118.16921818963287</v>
      </c>
      <c r="Z46" s="123"/>
      <c r="AA46" s="123"/>
      <c r="AB46" s="123"/>
      <c r="AC46" s="123">
        <f t="shared" si="15"/>
        <v>187.92992093026629</v>
      </c>
      <c r="AD46" s="123"/>
      <c r="AE46" s="123"/>
      <c r="AF46" s="123"/>
      <c r="AG46" s="123">
        <f t="shared" si="16"/>
        <v>327.4513264115331</v>
      </c>
      <c r="AH46" s="123"/>
      <c r="AI46" s="123"/>
      <c r="AJ46" s="123"/>
      <c r="AK46" s="98">
        <f t="shared" si="8"/>
        <v>62.360655997126145</v>
      </c>
      <c r="AL46" s="98">
        <f t="shared" si="9"/>
        <v>118.16921818963287</v>
      </c>
      <c r="AM46" s="98">
        <f t="shared" si="10"/>
        <v>187.92992093026629</v>
      </c>
      <c r="AN46" s="98">
        <f t="shared" si="11"/>
        <v>327.4513264115331</v>
      </c>
      <c r="AO46" s="142"/>
    </row>
    <row r="47" spans="3:41" x14ac:dyDescent="0.3">
      <c r="C47" s="141"/>
      <c r="D47" s="332">
        <f t="shared" si="12"/>
        <v>44.044925260231494</v>
      </c>
      <c r="E47" s="332"/>
      <c r="F47" s="332">
        <f t="shared" si="13"/>
        <v>17.349757457682379</v>
      </c>
      <c r="G47" s="332"/>
      <c r="H47" s="123">
        <v>43</v>
      </c>
      <c r="I47" s="123"/>
      <c r="J47" s="123"/>
      <c r="K47" s="345">
        <f t="shared" si="5"/>
        <v>46.544925260231494</v>
      </c>
      <c r="L47" s="345"/>
      <c r="M47" s="98"/>
      <c r="N47" s="332">
        <f t="shared" si="6"/>
        <v>13.642519138854832</v>
      </c>
      <c r="O47" s="332"/>
      <c r="P47" s="98"/>
      <c r="Q47" s="98"/>
      <c r="R47" s="98"/>
      <c r="S47" s="98"/>
      <c r="T47" s="98"/>
      <c r="U47" s="123">
        <f t="shared" si="7"/>
        <v>60.187444399086324</v>
      </c>
      <c r="V47" s="123"/>
      <c r="W47" s="123"/>
      <c r="X47" s="123"/>
      <c r="Y47" s="123">
        <f t="shared" si="14"/>
        <v>114.75752095450565</v>
      </c>
      <c r="Z47" s="123"/>
      <c r="AA47" s="123"/>
      <c r="AB47" s="123"/>
      <c r="AC47" s="123">
        <f t="shared" si="15"/>
        <v>182.97011664877982</v>
      </c>
      <c r="AD47" s="123"/>
      <c r="AE47" s="123"/>
      <c r="AF47" s="123"/>
      <c r="AG47" s="123">
        <f t="shared" si="16"/>
        <v>319.39530803732811</v>
      </c>
      <c r="AH47" s="123"/>
      <c r="AI47" s="123"/>
      <c r="AJ47" s="123"/>
      <c r="AK47" s="98">
        <f t="shared" si="8"/>
        <v>60.187444399086324</v>
      </c>
      <c r="AL47" s="98">
        <f t="shared" si="9"/>
        <v>114.75752095450565</v>
      </c>
      <c r="AM47" s="98">
        <f t="shared" si="10"/>
        <v>182.97011664877982</v>
      </c>
      <c r="AN47" s="98">
        <f t="shared" si="11"/>
        <v>319.39530803732811</v>
      </c>
      <c r="AO47" s="142"/>
    </row>
    <row r="48" spans="3:41" x14ac:dyDescent="0.3">
      <c r="C48" s="141"/>
      <c r="D48" s="332">
        <f t="shared" si="12"/>
        <v>42.303942566155939</v>
      </c>
      <c r="E48" s="332"/>
      <c r="F48" s="332">
        <f t="shared" si="13"/>
        <v>17.091902252951222</v>
      </c>
      <c r="G48" s="332"/>
      <c r="H48" s="123">
        <v>44</v>
      </c>
      <c r="I48" s="123"/>
      <c r="J48" s="123"/>
      <c r="K48" s="345">
        <f t="shared" si="5"/>
        <v>44.803942566155939</v>
      </c>
      <c r="L48" s="345"/>
      <c r="M48" s="98"/>
      <c r="N48" s="332">
        <f t="shared" si="6"/>
        <v>13.347335812770073</v>
      </c>
      <c r="O48" s="332"/>
      <c r="P48" s="98"/>
      <c r="Q48" s="98"/>
      <c r="R48" s="98"/>
      <c r="S48" s="98"/>
      <c r="T48" s="98"/>
      <c r="U48" s="123">
        <f t="shared" si="7"/>
        <v>58.151278378926008</v>
      </c>
      <c r="V48" s="123"/>
      <c r="W48" s="123"/>
      <c r="X48" s="123"/>
      <c r="Y48" s="123">
        <f t="shared" si="14"/>
        <v>111.5406216300063</v>
      </c>
      <c r="Z48" s="123"/>
      <c r="AA48" s="123"/>
      <c r="AB48" s="123"/>
      <c r="AC48" s="123">
        <f t="shared" si="15"/>
        <v>178.27730069385666</v>
      </c>
      <c r="AD48" s="123"/>
      <c r="AE48" s="123"/>
      <c r="AF48" s="123"/>
      <c r="AG48" s="123">
        <f t="shared" si="16"/>
        <v>311.75065882155741</v>
      </c>
      <c r="AH48" s="123"/>
      <c r="AI48" s="123"/>
      <c r="AJ48" s="123"/>
      <c r="AK48" s="98">
        <f t="shared" si="8"/>
        <v>58.151278378926008</v>
      </c>
      <c r="AL48" s="98">
        <f t="shared" si="9"/>
        <v>111.5406216300063</v>
      </c>
      <c r="AM48" s="98">
        <f t="shared" si="10"/>
        <v>178.27730069385666</v>
      </c>
      <c r="AN48" s="98">
        <f t="shared" si="11"/>
        <v>311.75065882155741</v>
      </c>
      <c r="AO48" s="142"/>
    </row>
    <row r="49" spans="3:41" x14ac:dyDescent="0.3">
      <c r="C49" s="141"/>
      <c r="D49" s="332">
        <f t="shared" si="12"/>
        <v>40.674950448112831</v>
      </c>
      <c r="E49" s="332"/>
      <c r="F49" s="332">
        <f t="shared" si="13"/>
        <v>16.848116124461935</v>
      </c>
      <c r="G49" s="332"/>
      <c r="H49" s="123">
        <v>45</v>
      </c>
      <c r="I49" s="123"/>
      <c r="J49" s="123"/>
      <c r="K49" s="345">
        <f t="shared" si="5"/>
        <v>43.174950448112831</v>
      </c>
      <c r="L49" s="345"/>
      <c r="M49" s="98"/>
      <c r="N49" s="332">
        <f t="shared" si="6"/>
        <v>13.065629648763766</v>
      </c>
      <c r="O49" s="332"/>
      <c r="P49" s="98"/>
      <c r="Q49" s="98"/>
      <c r="R49" s="98"/>
      <c r="S49" s="98"/>
      <c r="T49" s="98"/>
      <c r="U49" s="123">
        <f t="shared" si="7"/>
        <v>56.240580096876599</v>
      </c>
      <c r="V49" s="123"/>
      <c r="W49" s="123"/>
      <c r="X49" s="123"/>
      <c r="Y49" s="123">
        <f t="shared" si="14"/>
        <v>108.50309869193165</v>
      </c>
      <c r="Z49" s="123"/>
      <c r="AA49" s="123"/>
      <c r="AB49" s="123"/>
      <c r="AC49" s="123">
        <f t="shared" si="15"/>
        <v>173.8312469357505</v>
      </c>
      <c r="AD49" s="123"/>
      <c r="AE49" s="123"/>
      <c r="AF49" s="123"/>
      <c r="AG49" s="123">
        <f t="shared" si="16"/>
        <v>304.48754342338816</v>
      </c>
      <c r="AH49" s="123"/>
      <c r="AI49" s="123"/>
      <c r="AJ49" s="123"/>
      <c r="AK49" s="98">
        <f t="shared" si="8"/>
        <v>56.240580096876599</v>
      </c>
      <c r="AL49" s="98">
        <f t="shared" si="9"/>
        <v>108.50309869193165</v>
      </c>
      <c r="AM49" s="98">
        <f t="shared" si="10"/>
        <v>173.8312469357505</v>
      </c>
      <c r="AN49" s="98">
        <f t="shared" si="11"/>
        <v>304.48754342338816</v>
      </c>
      <c r="AO49" s="142"/>
    </row>
    <row r="50" spans="3:41" x14ac:dyDescent="0.3">
      <c r="C50" s="141"/>
      <c r="D50" s="332">
        <f t="shared" si="12"/>
        <v>39.148463510905493</v>
      </c>
      <c r="E50" s="332"/>
      <c r="F50" s="332">
        <f t="shared" si="13"/>
        <v>16.617536853680029</v>
      </c>
      <c r="G50" s="332"/>
      <c r="H50" s="123">
        <v>46</v>
      </c>
      <c r="I50" s="123"/>
      <c r="J50" s="123"/>
      <c r="K50" s="345">
        <f t="shared" si="5"/>
        <v>41.648463510905493</v>
      </c>
      <c r="L50" s="345"/>
      <c r="M50" s="98"/>
      <c r="N50" s="332">
        <f t="shared" si="6"/>
        <v>12.79652332623726</v>
      </c>
      <c r="O50" s="332"/>
      <c r="P50" s="98"/>
      <c r="Q50" s="98"/>
      <c r="R50" s="98"/>
      <c r="S50" s="98"/>
      <c r="T50" s="98"/>
      <c r="U50" s="123">
        <f t="shared" si="7"/>
        <v>54.44498683714275</v>
      </c>
      <c r="V50" s="123"/>
      <c r="W50" s="123"/>
      <c r="X50" s="123"/>
      <c r="Y50" s="123">
        <f t="shared" si="14"/>
        <v>105.6310801420918</v>
      </c>
      <c r="Z50" s="123"/>
      <c r="AA50" s="123"/>
      <c r="AB50" s="123"/>
      <c r="AC50" s="123">
        <f t="shared" si="15"/>
        <v>169.61369677327809</v>
      </c>
      <c r="AD50" s="123"/>
      <c r="AE50" s="123"/>
      <c r="AF50" s="123"/>
      <c r="AG50" s="123">
        <f t="shared" si="16"/>
        <v>297.57893003565073</v>
      </c>
      <c r="AH50" s="123"/>
      <c r="AI50" s="123"/>
      <c r="AJ50" s="123"/>
      <c r="AK50" s="98">
        <f t="shared" si="8"/>
        <v>54.44498683714275</v>
      </c>
      <c r="AL50" s="98">
        <f t="shared" si="9"/>
        <v>105.6310801420918</v>
      </c>
      <c r="AM50" s="98">
        <f t="shared" si="10"/>
        <v>169.61369677327809</v>
      </c>
      <c r="AN50" s="98">
        <f t="shared" si="11"/>
        <v>297.57893003565073</v>
      </c>
      <c r="AO50" s="142"/>
    </row>
    <row r="51" spans="3:41" x14ac:dyDescent="0.3">
      <c r="C51" s="141"/>
      <c r="D51" s="332">
        <f t="shared" si="12"/>
        <v>37.715985826310281</v>
      </c>
      <c r="E51" s="332"/>
      <c r="F51" s="332">
        <f t="shared" si="13"/>
        <v>16.399377371130882</v>
      </c>
      <c r="G51" s="332"/>
      <c r="H51" s="123">
        <v>47</v>
      </c>
      <c r="I51" s="123"/>
      <c r="J51" s="123"/>
      <c r="K51" s="345">
        <f t="shared" si="5"/>
        <v>40.215985826310281</v>
      </c>
      <c r="L51" s="345"/>
      <c r="M51" s="98"/>
      <c r="N51" s="332">
        <f t="shared" si="6"/>
        <v>12.539214231839006</v>
      </c>
      <c r="O51" s="332"/>
      <c r="P51" s="98"/>
      <c r="Q51" s="98"/>
      <c r="R51" s="98"/>
      <c r="S51" s="98"/>
      <c r="T51" s="98"/>
      <c r="U51" s="123">
        <f t="shared" si="7"/>
        <v>52.755200058149285</v>
      </c>
      <c r="V51" s="123"/>
      <c r="W51" s="123"/>
      <c r="X51" s="123"/>
      <c r="Y51" s="123">
        <f t="shared" si="14"/>
        <v>102.9120569855053</v>
      </c>
      <c r="Z51" s="123"/>
      <c r="AA51" s="123"/>
      <c r="AB51" s="123"/>
      <c r="AC51" s="123">
        <f t="shared" si="15"/>
        <v>165.60812814470034</v>
      </c>
      <c r="AD51" s="123"/>
      <c r="AE51" s="123"/>
      <c r="AF51" s="123"/>
      <c r="AG51" s="123">
        <f t="shared" si="16"/>
        <v>291.00027046309037</v>
      </c>
      <c r="AH51" s="123"/>
      <c r="AI51" s="123"/>
      <c r="AJ51" s="123"/>
      <c r="AK51" s="98">
        <f t="shared" si="8"/>
        <v>52.755200058149285</v>
      </c>
      <c r="AL51" s="98">
        <f t="shared" si="9"/>
        <v>102.9120569855053</v>
      </c>
      <c r="AM51" s="98">
        <f t="shared" si="10"/>
        <v>165.60812814470034</v>
      </c>
      <c r="AN51" s="98">
        <f t="shared" si="11"/>
        <v>291.00027046309037</v>
      </c>
      <c r="AO51" s="142"/>
    </row>
    <row r="52" spans="3:41" x14ac:dyDescent="0.3">
      <c r="C52" s="141"/>
      <c r="D52" s="332">
        <f t="shared" si="12"/>
        <v>36.369889287585892</v>
      </c>
      <c r="E52" s="332"/>
      <c r="F52" s="332">
        <f t="shared" si="13"/>
        <v>16.192917992328876</v>
      </c>
      <c r="G52" s="332"/>
      <c r="H52" s="123">
        <v>48</v>
      </c>
      <c r="I52" s="123"/>
      <c r="J52" s="123"/>
      <c r="K52" s="345">
        <f t="shared" si="5"/>
        <v>38.869889287585892</v>
      </c>
      <c r="L52" s="345"/>
      <c r="M52" s="98"/>
      <c r="N52" s="332">
        <f t="shared" si="6"/>
        <v>12.29296667787119</v>
      </c>
      <c r="O52" s="332"/>
      <c r="P52" s="98"/>
      <c r="Q52" s="98"/>
      <c r="R52" s="98"/>
      <c r="S52" s="98"/>
      <c r="T52" s="98"/>
      <c r="U52" s="123">
        <f t="shared" si="7"/>
        <v>51.162855965457084</v>
      </c>
      <c r="V52" s="123"/>
      <c r="W52" s="123"/>
      <c r="X52" s="123"/>
      <c r="Y52" s="123">
        <f t="shared" si="14"/>
        <v>100.33472267694185</v>
      </c>
      <c r="Z52" s="123"/>
      <c r="AA52" s="123"/>
      <c r="AB52" s="123"/>
      <c r="AC52" s="123">
        <f t="shared" si="15"/>
        <v>161.79955606629778</v>
      </c>
      <c r="AD52" s="123"/>
      <c r="AE52" s="123"/>
      <c r="AF52" s="123"/>
      <c r="AG52" s="123">
        <f t="shared" si="16"/>
        <v>284.7292228450097</v>
      </c>
      <c r="AH52" s="123"/>
      <c r="AI52" s="123"/>
      <c r="AJ52" s="123"/>
      <c r="AK52" s="98">
        <f t="shared" si="8"/>
        <v>51.162855965457084</v>
      </c>
      <c r="AL52" s="98">
        <f t="shared" si="9"/>
        <v>100.33472267694185</v>
      </c>
      <c r="AM52" s="98">
        <f t="shared" si="10"/>
        <v>161.79955606629778</v>
      </c>
      <c r="AN52" s="98">
        <f t="shared" si="11"/>
        <v>284.7292228450097</v>
      </c>
      <c r="AO52" s="142"/>
    </row>
    <row r="53" spans="3:41" x14ac:dyDescent="0.3">
      <c r="C53" s="141"/>
      <c r="D53" s="332">
        <f t="shared" si="12"/>
        <v>35.103309087732882</v>
      </c>
      <c r="E53" s="332"/>
      <c r="F53" s="332">
        <f t="shared" si="13"/>
        <v>15.997499607355454</v>
      </c>
      <c r="G53" s="332"/>
      <c r="H53" s="123">
        <v>49</v>
      </c>
      <c r="I53" s="123"/>
      <c r="J53" s="123"/>
      <c r="K53" s="345">
        <f t="shared" si="5"/>
        <v>37.603309087732882</v>
      </c>
      <c r="L53" s="345"/>
      <c r="M53" s="98"/>
      <c r="N53" s="332">
        <f t="shared" si="6"/>
        <v>12.057105073556171</v>
      </c>
      <c r="O53" s="332"/>
      <c r="P53" s="98"/>
      <c r="Q53" s="98"/>
      <c r="R53" s="98"/>
      <c r="S53" s="98"/>
      <c r="T53" s="98"/>
      <c r="U53" s="123">
        <f t="shared" si="7"/>
        <v>49.660414161289054</v>
      </c>
      <c r="V53" s="123"/>
      <c r="W53" s="123"/>
      <c r="X53" s="123"/>
      <c r="Y53" s="123">
        <f t="shared" si="14"/>
        <v>97.888834455513745</v>
      </c>
      <c r="Z53" s="123"/>
      <c r="AA53" s="123"/>
      <c r="AB53" s="123"/>
      <c r="AC53" s="123">
        <f t="shared" si="15"/>
        <v>158.17435982329459</v>
      </c>
      <c r="AD53" s="123"/>
      <c r="AE53" s="123"/>
      <c r="AF53" s="123"/>
      <c r="AG53" s="123">
        <f t="shared" si="16"/>
        <v>278.74541055885629</v>
      </c>
      <c r="AH53" s="123"/>
      <c r="AI53" s="123"/>
      <c r="AJ53" s="123"/>
      <c r="AK53" s="98">
        <f t="shared" si="8"/>
        <v>49.660414161289054</v>
      </c>
      <c r="AL53" s="98">
        <f t="shared" si="9"/>
        <v>97.888834455513745</v>
      </c>
      <c r="AM53" s="98">
        <f t="shared" si="10"/>
        <v>158.17435982329459</v>
      </c>
      <c r="AN53" s="98">
        <f t="shared" si="11"/>
        <v>278.74541055885629</v>
      </c>
      <c r="AO53" s="142"/>
    </row>
    <row r="54" spans="3:41" x14ac:dyDescent="0.3">
      <c r="C54" s="141"/>
      <c r="D54" s="332">
        <f t="shared" si="12"/>
        <v>33.910053618448195</v>
      </c>
      <c r="E54" s="332"/>
      <c r="F54" s="332">
        <f t="shared" si="13"/>
        <v>15.812517690729015</v>
      </c>
      <c r="G54" s="332"/>
      <c r="H54" s="123">
        <v>50</v>
      </c>
      <c r="I54" s="123"/>
      <c r="J54" s="123"/>
      <c r="K54" s="345">
        <f t="shared" si="5"/>
        <v>36.410053618448195</v>
      </c>
      <c r="L54" s="345"/>
      <c r="M54" s="98"/>
      <c r="N54" s="332">
        <f t="shared" si="6"/>
        <v>11.831007915762493</v>
      </c>
      <c r="O54" s="332"/>
      <c r="P54" s="98"/>
      <c r="Q54" s="98"/>
      <c r="R54" s="98"/>
      <c r="S54" s="98"/>
      <c r="T54" s="98"/>
      <c r="U54" s="123">
        <f t="shared" si="7"/>
        <v>48.241061534210687</v>
      </c>
      <c r="V54" s="123"/>
      <c r="W54" s="123"/>
      <c r="X54" s="123"/>
      <c r="Y54" s="123">
        <f t="shared" si="14"/>
        <v>95.565093197260666</v>
      </c>
      <c r="Z54" s="123"/>
      <c r="AA54" s="123"/>
      <c r="AB54" s="123"/>
      <c r="AC54" s="123">
        <f t="shared" si="15"/>
        <v>154.72013277607311</v>
      </c>
      <c r="AD54" s="123"/>
      <c r="AE54" s="123"/>
      <c r="AF54" s="123"/>
      <c r="AG54" s="123">
        <f t="shared" si="16"/>
        <v>273.03021193369807</v>
      </c>
      <c r="AH54" s="123"/>
      <c r="AI54" s="123"/>
      <c r="AJ54" s="123"/>
      <c r="AK54" s="98">
        <f t="shared" si="8"/>
        <v>48.241061534210687</v>
      </c>
      <c r="AL54" s="98">
        <f t="shared" si="9"/>
        <v>95.565093197260666</v>
      </c>
      <c r="AM54" s="98">
        <f t="shared" si="10"/>
        <v>154.72013277607311</v>
      </c>
      <c r="AN54" s="98">
        <f t="shared" si="11"/>
        <v>273.03021193369807</v>
      </c>
      <c r="AO54" s="142"/>
    </row>
    <row r="55" spans="3:41" x14ac:dyDescent="0.3">
      <c r="C55" s="141"/>
      <c r="D55" s="332">
        <f t="shared" si="12"/>
        <v>32.78452655774592</v>
      </c>
      <c r="E55" s="332"/>
      <c r="F55" s="332">
        <f t="shared" si="13"/>
        <v>15.637417019137839</v>
      </c>
      <c r="G55" s="332"/>
      <c r="H55" s="123">
        <v>51</v>
      </c>
      <c r="I55" s="123"/>
      <c r="J55" s="123"/>
      <c r="K55" s="345">
        <f t="shared" si="5"/>
        <v>35.28452655774592</v>
      </c>
      <c r="L55" s="345"/>
      <c r="M55" s="98"/>
      <c r="N55" s="332">
        <f t="shared" si="6"/>
        <v>11.614102486715877</v>
      </c>
      <c r="O55" s="332"/>
      <c r="P55" s="98"/>
      <c r="Q55" s="98"/>
      <c r="R55" s="98"/>
      <c r="S55" s="98"/>
      <c r="T55" s="98"/>
      <c r="U55" s="123">
        <f t="shared" si="7"/>
        <v>46.898629044461799</v>
      </c>
      <c r="V55" s="123"/>
      <c r="W55" s="123"/>
      <c r="X55" s="123"/>
      <c r="Y55" s="123">
        <f t="shared" si="14"/>
        <v>93.355038991325301</v>
      </c>
      <c r="Z55" s="123"/>
      <c r="AA55" s="123"/>
      <c r="AB55" s="123"/>
      <c r="AC55" s="123">
        <f t="shared" si="15"/>
        <v>151.42555142490471</v>
      </c>
      <c r="AD55" s="123"/>
      <c r="AE55" s="123"/>
      <c r="AF55" s="123"/>
      <c r="AG55" s="123">
        <f t="shared" si="16"/>
        <v>267.56657629206347</v>
      </c>
      <c r="AH55" s="123"/>
      <c r="AI55" s="123"/>
      <c r="AJ55" s="123"/>
      <c r="AK55" s="98">
        <f t="shared" si="8"/>
        <v>46.898629044461799</v>
      </c>
      <c r="AL55" s="98">
        <f t="shared" si="9"/>
        <v>93.355038991325301</v>
      </c>
      <c r="AM55" s="98">
        <f t="shared" si="10"/>
        <v>151.42555142490471</v>
      </c>
      <c r="AN55" s="98">
        <f t="shared" si="11"/>
        <v>267.56657629206347</v>
      </c>
      <c r="AO55" s="142"/>
    </row>
    <row r="56" spans="3:41" x14ac:dyDescent="0.3">
      <c r="C56" s="141"/>
      <c r="D56" s="332">
        <f t="shared" si="12"/>
        <v>31.721659295736249</v>
      </c>
      <c r="E56" s="332"/>
      <c r="F56" s="332">
        <f t="shared" si="13"/>
        <v>15.471687001913759</v>
      </c>
      <c r="G56" s="332"/>
      <c r="H56" s="123">
        <v>52</v>
      </c>
      <c r="I56" s="123"/>
      <c r="J56" s="123"/>
      <c r="K56" s="345">
        <f t="shared" si="5"/>
        <v>34.221659295736245</v>
      </c>
      <c r="L56" s="345"/>
      <c r="M56" s="98"/>
      <c r="N56" s="332">
        <f t="shared" si="6"/>
        <v>11.405860163524297</v>
      </c>
      <c r="O56" s="332"/>
      <c r="P56" s="98"/>
      <c r="Q56" s="98"/>
      <c r="R56" s="98"/>
      <c r="S56" s="98"/>
      <c r="T56" s="98"/>
      <c r="U56" s="123">
        <f t="shared" si="7"/>
        <v>45.62751945926054</v>
      </c>
      <c r="V56" s="123"/>
      <c r="W56" s="123"/>
      <c r="X56" s="123"/>
      <c r="Y56" s="123">
        <f t="shared" si="14"/>
        <v>91.250960113357735</v>
      </c>
      <c r="Z56" s="123"/>
      <c r="AA56" s="123"/>
      <c r="AB56" s="123"/>
      <c r="AC56" s="123">
        <f t="shared" si="15"/>
        <v>148.28026093097921</v>
      </c>
      <c r="AD56" s="123"/>
      <c r="AE56" s="123"/>
      <c r="AF56" s="123"/>
      <c r="AG56" s="123">
        <f t="shared" si="16"/>
        <v>262.33886256622219</v>
      </c>
      <c r="AH56" s="123"/>
      <c r="AI56" s="123"/>
      <c r="AJ56" s="123"/>
      <c r="AK56" s="98">
        <f t="shared" si="8"/>
        <v>45.62751945926054</v>
      </c>
      <c r="AL56" s="98">
        <f t="shared" si="9"/>
        <v>91.250960113357735</v>
      </c>
      <c r="AM56" s="98">
        <f t="shared" si="10"/>
        <v>148.28026093097921</v>
      </c>
      <c r="AN56" s="98">
        <f t="shared" si="11"/>
        <v>262.33886256622219</v>
      </c>
      <c r="AO56" s="142"/>
    </row>
    <row r="57" spans="3:41" x14ac:dyDescent="0.3">
      <c r="C57" s="141"/>
      <c r="D57" s="332">
        <f t="shared" si="12"/>
        <v>30.71685215843663</v>
      </c>
      <c r="E57" s="332"/>
      <c r="F57" s="332">
        <f t="shared" si="13"/>
        <v>15.314857543492852</v>
      </c>
      <c r="G57" s="332"/>
      <c r="H57" s="123">
        <v>53</v>
      </c>
      <c r="I57" s="123"/>
      <c r="J57" s="123"/>
      <c r="K57" s="345">
        <f t="shared" si="5"/>
        <v>33.21685215843663</v>
      </c>
      <c r="L57" s="345"/>
      <c r="M57" s="98"/>
      <c r="N57" s="332">
        <f t="shared" si="6"/>
        <v>11.205792258711734</v>
      </c>
      <c r="O57" s="332"/>
      <c r="P57" s="98"/>
      <c r="Q57" s="98"/>
      <c r="R57" s="98"/>
      <c r="S57" s="98"/>
      <c r="T57" s="98"/>
      <c r="U57" s="123">
        <f t="shared" si="7"/>
        <v>44.422644417148362</v>
      </c>
      <c r="V57" s="123"/>
      <c r="W57" s="123"/>
      <c r="X57" s="123"/>
      <c r="Y57" s="123">
        <f t="shared" si="14"/>
        <v>89.245813451995303</v>
      </c>
      <c r="Z57" s="123"/>
      <c r="AA57" s="123"/>
      <c r="AB57" s="123"/>
      <c r="AC57" s="123">
        <f t="shared" si="15"/>
        <v>145.27477474555397</v>
      </c>
      <c r="AD57" s="123"/>
      <c r="AE57" s="123"/>
      <c r="AF57" s="123"/>
      <c r="AG57" s="123">
        <f t="shared" si="16"/>
        <v>257.33269733267127</v>
      </c>
      <c r="AH57" s="123"/>
      <c r="AI57" s="123"/>
      <c r="AJ57" s="123"/>
      <c r="AK57" s="98">
        <f t="shared" si="8"/>
        <v>44.422644417148362</v>
      </c>
      <c r="AL57" s="98">
        <f t="shared" si="9"/>
        <v>89.245813451995303</v>
      </c>
      <c r="AM57" s="98">
        <f t="shared" si="10"/>
        <v>145.27477474555397</v>
      </c>
      <c r="AN57" s="98">
        <f t="shared" si="11"/>
        <v>257.33269733267127</v>
      </c>
      <c r="AO57" s="142"/>
    </row>
    <row r="58" spans="3:41" x14ac:dyDescent="0.3">
      <c r="C58" s="141"/>
      <c r="D58" s="332">
        <f t="shared" si="12"/>
        <v>29.765923143059084</v>
      </c>
      <c r="E58" s="332"/>
      <c r="F58" s="332">
        <f t="shared" si="13"/>
        <v>15.166495369083798</v>
      </c>
      <c r="G58" s="332"/>
      <c r="H58" s="123">
        <v>54</v>
      </c>
      <c r="I58" s="123"/>
      <c r="J58" s="123"/>
      <c r="K58" s="345">
        <f t="shared" si="5"/>
        <v>32.265923143059084</v>
      </c>
      <c r="L58" s="345"/>
      <c r="M58" s="98"/>
      <c r="N58" s="332">
        <f t="shared" si="6"/>
        <v>11.013446322926335</v>
      </c>
      <c r="O58" s="332"/>
      <c r="P58" s="98"/>
      <c r="Q58" s="98"/>
      <c r="R58" s="98"/>
      <c r="S58" s="98"/>
      <c r="T58" s="98"/>
      <c r="U58" s="123">
        <f t="shared" si="7"/>
        <v>43.279369465985418</v>
      </c>
      <c r="V58" s="123"/>
      <c r="W58" s="123"/>
      <c r="X58" s="123"/>
      <c r="Y58" s="123">
        <f t="shared" si="14"/>
        <v>87.33315475769075</v>
      </c>
      <c r="Z58" s="123"/>
      <c r="AA58" s="123"/>
      <c r="AB58" s="123"/>
      <c r="AC58" s="123">
        <f t="shared" si="15"/>
        <v>142.40038637232243</v>
      </c>
      <c r="AD58" s="123"/>
      <c r="AE58" s="123"/>
      <c r="AF58" s="123"/>
      <c r="AG58" s="123">
        <f t="shared" si="16"/>
        <v>252.53484960158579</v>
      </c>
      <c r="AH58" s="123"/>
      <c r="AI58" s="123"/>
      <c r="AJ58" s="123"/>
      <c r="AK58" s="98">
        <f t="shared" si="8"/>
        <v>43.279369465985418</v>
      </c>
      <c r="AL58" s="98">
        <f t="shared" si="9"/>
        <v>87.33315475769075</v>
      </c>
      <c r="AM58" s="98">
        <f t="shared" si="10"/>
        <v>142.40038637232243</v>
      </c>
      <c r="AN58" s="98">
        <f t="shared" si="11"/>
        <v>252.53484960158579</v>
      </c>
      <c r="AO58" s="142"/>
    </row>
    <row r="59" spans="3:41" x14ac:dyDescent="0.3">
      <c r="C59" s="141"/>
      <c r="D59" s="332">
        <f t="shared" si="12"/>
        <v>28.865063086213826</v>
      </c>
      <c r="E59" s="332"/>
      <c r="F59" s="332">
        <f t="shared" si="13"/>
        <v>15.026200754780417</v>
      </c>
      <c r="G59" s="332"/>
      <c r="H59" s="123">
        <v>55</v>
      </c>
      <c r="I59" s="123"/>
      <c r="J59" s="123"/>
      <c r="K59" s="345">
        <f t="shared" si="5"/>
        <v>31.365063086213826</v>
      </c>
      <c r="L59" s="345"/>
      <c r="M59" s="98"/>
      <c r="N59" s="332">
        <f t="shared" si="6"/>
        <v>10.828402851001002</v>
      </c>
      <c r="O59" s="332"/>
      <c r="P59" s="98"/>
      <c r="Q59" s="98"/>
      <c r="R59" s="98"/>
      <c r="S59" s="98"/>
      <c r="T59" s="98"/>
      <c r="U59" s="123">
        <f t="shared" si="7"/>
        <v>42.193465937214825</v>
      </c>
      <c r="V59" s="123"/>
      <c r="W59" s="123"/>
      <c r="X59" s="123"/>
      <c r="Y59" s="123">
        <f t="shared" si="14"/>
        <v>85.507077341218832</v>
      </c>
      <c r="Z59" s="123"/>
      <c r="AA59" s="123"/>
      <c r="AB59" s="123"/>
      <c r="AC59" s="123">
        <f t="shared" si="15"/>
        <v>139.64909159622385</v>
      </c>
      <c r="AD59" s="123"/>
      <c r="AE59" s="123"/>
      <c r="AF59" s="123"/>
      <c r="AG59" s="123">
        <f t="shared" si="16"/>
        <v>247.93312010623387</v>
      </c>
      <c r="AH59" s="123"/>
      <c r="AI59" s="123"/>
      <c r="AJ59" s="123"/>
      <c r="AK59" s="98">
        <f t="shared" si="8"/>
        <v>42.193465937214825</v>
      </c>
      <c r="AL59" s="98">
        <f t="shared" si="9"/>
        <v>85.507077341218832</v>
      </c>
      <c r="AM59" s="98">
        <f t="shared" si="10"/>
        <v>139.64909159622385</v>
      </c>
      <c r="AN59" s="98">
        <f t="shared" si="11"/>
        <v>247.93312010623387</v>
      </c>
      <c r="AO59" s="142"/>
    </row>
    <row r="60" spans="3:41" x14ac:dyDescent="0.3">
      <c r="C60" s="141"/>
      <c r="D60" s="332">
        <f t="shared" si="12"/>
        <v>28.010796357744319</v>
      </c>
      <c r="E60" s="332"/>
      <c r="F60" s="332">
        <f t="shared" si="13"/>
        <v>14.893604611761651</v>
      </c>
      <c r="G60" s="332"/>
      <c r="H60" s="123">
        <v>56</v>
      </c>
      <c r="I60" s="123"/>
      <c r="J60" s="123"/>
      <c r="K60" s="345">
        <f t="shared" si="5"/>
        <v>30.510796357744319</v>
      </c>
      <c r="L60" s="345"/>
      <c r="M60" s="98"/>
      <c r="N60" s="332">
        <f t="shared" si="6"/>
        <v>10.650272340947563</v>
      </c>
      <c r="O60" s="332"/>
      <c r="P60" s="98"/>
      <c r="Q60" s="98"/>
      <c r="R60" s="98"/>
      <c r="S60" s="98"/>
      <c r="T60" s="98"/>
      <c r="U60" s="123">
        <f t="shared" si="7"/>
        <v>41.161068698691878</v>
      </c>
      <c r="V60" s="123"/>
      <c r="W60" s="123"/>
      <c r="X60" s="123"/>
      <c r="Y60" s="123">
        <f t="shared" si="14"/>
        <v>83.762158062482143</v>
      </c>
      <c r="Z60" s="123"/>
      <c r="AA60" s="123"/>
      <c r="AB60" s="123"/>
      <c r="AC60" s="123">
        <f t="shared" si="15"/>
        <v>137.01351976721995</v>
      </c>
      <c r="AD60" s="123"/>
      <c r="AE60" s="123"/>
      <c r="AF60" s="123"/>
      <c r="AG60" s="123">
        <f t="shared" si="16"/>
        <v>243.51624317669558</v>
      </c>
      <c r="AH60" s="123"/>
      <c r="AI60" s="123"/>
      <c r="AJ60" s="123"/>
      <c r="AK60" s="98">
        <f t="shared" si="8"/>
        <v>41.161068698691878</v>
      </c>
      <c r="AL60" s="98">
        <f t="shared" si="9"/>
        <v>83.762158062482143</v>
      </c>
      <c r="AM60" s="98">
        <f t="shared" si="10"/>
        <v>137.01351976721995</v>
      </c>
      <c r="AN60" s="98">
        <f t="shared" si="11"/>
        <v>243.51624317669558</v>
      </c>
      <c r="AO60" s="142"/>
    </row>
    <row r="61" spans="3:41" x14ac:dyDescent="0.3">
      <c r="C61" s="141"/>
      <c r="D61" s="332">
        <f t="shared" si="12"/>
        <v>27.199946314473351</v>
      </c>
      <c r="E61" s="332"/>
      <c r="F61" s="332">
        <f t="shared" si="13"/>
        <v>14.768365881302799</v>
      </c>
      <c r="G61" s="332"/>
      <c r="H61" s="123">
        <v>57</v>
      </c>
      <c r="I61" s="123"/>
      <c r="J61" s="123"/>
      <c r="K61" s="345">
        <f t="shared" si="5"/>
        <v>29.699946314473351</v>
      </c>
      <c r="L61" s="345"/>
      <c r="M61" s="98"/>
      <c r="N61" s="332">
        <f t="shared" si="6"/>
        <v>10.478692662542009</v>
      </c>
      <c r="O61" s="332"/>
      <c r="P61" s="98"/>
      <c r="Q61" s="98"/>
      <c r="R61" s="98"/>
      <c r="S61" s="98"/>
      <c r="T61" s="98"/>
      <c r="U61" s="123">
        <f t="shared" si="7"/>
        <v>40.17863897701536</v>
      </c>
      <c r="V61" s="123"/>
      <c r="W61" s="123"/>
      <c r="X61" s="123"/>
      <c r="Y61" s="123">
        <f t="shared" si="14"/>
        <v>82.093409627183405</v>
      </c>
      <c r="Z61" s="123"/>
      <c r="AA61" s="123"/>
      <c r="AB61" s="123"/>
      <c r="AC61" s="123">
        <f t="shared" si="15"/>
        <v>134.48687293989343</v>
      </c>
      <c r="AD61" s="123"/>
      <c r="AE61" s="123"/>
      <c r="AF61" s="123"/>
      <c r="AG61" s="123">
        <f t="shared" si="16"/>
        <v>239.27379956531354</v>
      </c>
      <c r="AH61" s="123"/>
      <c r="AI61" s="123"/>
      <c r="AJ61" s="123"/>
      <c r="AK61" s="98">
        <f t="shared" si="8"/>
        <v>40.17863897701536</v>
      </c>
      <c r="AL61" s="98">
        <f t="shared" si="9"/>
        <v>82.093409627183405</v>
      </c>
      <c r="AM61" s="98">
        <f t="shared" si="10"/>
        <v>134.48687293989343</v>
      </c>
      <c r="AN61" s="98">
        <f t="shared" si="11"/>
        <v>239.27379956531354</v>
      </c>
      <c r="AO61" s="142"/>
    </row>
    <row r="62" spans="3:41" x14ac:dyDescent="0.3">
      <c r="C62" s="141"/>
      <c r="D62" s="332">
        <f t="shared" si="12"/>
        <v>26.429604865567601</v>
      </c>
      <c r="E62" s="332"/>
      <c r="F62" s="332">
        <f t="shared" si="13"/>
        <v>14.650169203304264</v>
      </c>
      <c r="G62" s="332"/>
      <c r="H62" s="123">
        <v>58</v>
      </c>
      <c r="I62" s="123"/>
      <c r="J62" s="123"/>
      <c r="K62" s="345">
        <f t="shared" si="5"/>
        <v>28.929604865567601</v>
      </c>
      <c r="L62" s="345"/>
      <c r="M62" s="98"/>
      <c r="N62" s="332">
        <f t="shared" si="6"/>
        <v>10.313326698136571</v>
      </c>
      <c r="O62" s="332"/>
      <c r="P62" s="98"/>
      <c r="Q62" s="98"/>
      <c r="R62" s="98"/>
      <c r="S62" s="98"/>
      <c r="T62" s="98"/>
      <c r="U62" s="123">
        <f t="shared" si="7"/>
        <v>39.242931563704175</v>
      </c>
      <c r="V62" s="123"/>
      <c r="W62" s="123"/>
      <c r="X62" s="123"/>
      <c r="Y62" s="123">
        <f t="shared" si="14"/>
        <v>80.496238356250458</v>
      </c>
      <c r="Z62" s="123"/>
      <c r="AA62" s="123"/>
      <c r="AB62" s="123"/>
      <c r="AC62" s="123">
        <f t="shared" si="15"/>
        <v>132.06287184693332</v>
      </c>
      <c r="AD62" s="123"/>
      <c r="AE62" s="123"/>
      <c r="AF62" s="123"/>
      <c r="AG62" s="123">
        <f t="shared" si="16"/>
        <v>235.19613882829901</v>
      </c>
      <c r="AH62" s="123"/>
      <c r="AI62" s="123"/>
      <c r="AJ62" s="123"/>
      <c r="AK62" s="98">
        <f t="shared" si="8"/>
        <v>39.242931563704175</v>
      </c>
      <c r="AL62" s="98">
        <f t="shared" si="9"/>
        <v>80.496238356250458</v>
      </c>
      <c r="AM62" s="98">
        <f t="shared" si="10"/>
        <v>132.06287184693332</v>
      </c>
      <c r="AN62" s="98">
        <f t="shared" si="11"/>
        <v>235.19613882829901</v>
      </c>
      <c r="AO62" s="142"/>
    </row>
    <row r="63" spans="3:41" x14ac:dyDescent="0.3">
      <c r="C63" s="141"/>
      <c r="D63" s="332">
        <f t="shared" si="12"/>
        <v>25.697105598972509</v>
      </c>
      <c r="E63" s="332"/>
      <c r="F63" s="332">
        <f t="shared" si="13"/>
        <v>14.53872282611518</v>
      </c>
      <c r="G63" s="332"/>
      <c r="H63" s="123">
        <v>59</v>
      </c>
      <c r="I63" s="123"/>
      <c r="J63" s="123"/>
      <c r="K63" s="345">
        <f t="shared" si="5"/>
        <v>28.197105598972509</v>
      </c>
      <c r="L63" s="345"/>
      <c r="M63" s="98"/>
      <c r="N63" s="332">
        <f t="shared" si="6"/>
        <v>10.153860223400782</v>
      </c>
      <c r="O63" s="332"/>
      <c r="P63" s="98"/>
      <c r="Q63" s="98"/>
      <c r="R63" s="98"/>
      <c r="S63" s="98"/>
      <c r="T63" s="98"/>
      <c r="U63" s="123">
        <f t="shared" si="7"/>
        <v>38.35096582237329</v>
      </c>
      <c r="V63" s="123"/>
      <c r="W63" s="123"/>
      <c r="X63" s="123"/>
      <c r="Y63" s="123">
        <f t="shared" si="14"/>
        <v>78.966406715976419</v>
      </c>
      <c r="Z63" s="123"/>
      <c r="AA63" s="123"/>
      <c r="AB63" s="123"/>
      <c r="AC63" s="123">
        <f t="shared" si="15"/>
        <v>129.73570783298032</v>
      </c>
      <c r="AD63" s="123"/>
      <c r="AE63" s="123"/>
      <c r="AF63" s="123"/>
      <c r="AG63" s="123">
        <f t="shared" si="16"/>
        <v>231.27431006698816</v>
      </c>
      <c r="AH63" s="123"/>
      <c r="AI63" s="123"/>
      <c r="AJ63" s="123"/>
      <c r="AK63" s="98">
        <f t="shared" si="8"/>
        <v>38.35096582237329</v>
      </c>
      <c r="AL63" s="98">
        <f t="shared" si="9"/>
        <v>78.966406715976419</v>
      </c>
      <c r="AM63" s="98">
        <f t="shared" si="10"/>
        <v>129.73570783298032</v>
      </c>
      <c r="AN63" s="98">
        <f t="shared" si="11"/>
        <v>231.27431006698816</v>
      </c>
      <c r="AO63" s="142"/>
    </row>
    <row r="64" spans="3:41" x14ac:dyDescent="0.3">
      <c r="C64" s="141"/>
      <c r="D64" s="332">
        <f t="shared" si="12"/>
        <v>25.000000000000004</v>
      </c>
      <c r="E64" s="332"/>
      <c r="F64" s="332">
        <f t="shared" si="13"/>
        <v>14.433756729740645</v>
      </c>
      <c r="G64" s="332"/>
      <c r="H64" s="123">
        <v>60</v>
      </c>
      <c r="I64" s="123"/>
      <c r="J64" s="123"/>
      <c r="K64" s="345">
        <f t="shared" si="5"/>
        <v>27.500000000000004</v>
      </c>
      <c r="L64" s="345"/>
      <c r="M64" s="98"/>
      <c r="N64" s="332">
        <f t="shared" si="6"/>
        <v>10.000000000000002</v>
      </c>
      <c r="O64" s="332"/>
      <c r="P64" s="98"/>
      <c r="Q64" s="98"/>
      <c r="R64" s="98"/>
      <c r="S64" s="98"/>
      <c r="T64" s="98"/>
      <c r="U64" s="123">
        <f t="shared" si="7"/>
        <v>37.500000000000007</v>
      </c>
      <c r="V64" s="123"/>
      <c r="W64" s="123"/>
      <c r="X64" s="123"/>
      <c r="Y64" s="123">
        <f t="shared" si="14"/>
        <v>77.500000000000014</v>
      </c>
      <c r="Z64" s="123"/>
      <c r="AA64" s="123"/>
      <c r="AB64" s="123"/>
      <c r="AC64" s="123">
        <f t="shared" si="15"/>
        <v>127.50000000000001</v>
      </c>
      <c r="AD64" s="123"/>
      <c r="AE64" s="123"/>
      <c r="AF64" s="123"/>
      <c r="AG64" s="123">
        <f t="shared" si="16"/>
        <v>227.50000000000003</v>
      </c>
      <c r="AH64" s="123"/>
      <c r="AI64" s="123"/>
      <c r="AJ64" s="123"/>
      <c r="AK64" s="98">
        <f t="shared" si="8"/>
        <v>37.500000000000007</v>
      </c>
      <c r="AL64" s="98">
        <f t="shared" si="9"/>
        <v>77.500000000000014</v>
      </c>
      <c r="AM64" s="98">
        <f t="shared" si="10"/>
        <v>127.50000000000001</v>
      </c>
      <c r="AN64" s="98">
        <f t="shared" si="11"/>
        <v>227.50000000000003</v>
      </c>
      <c r="AO64" s="142"/>
    </row>
    <row r="65" spans="3:41" x14ac:dyDescent="0.3">
      <c r="C65" s="141"/>
      <c r="D65" s="332">
        <f t="shared" si="12"/>
        <v>24.3360363615454</v>
      </c>
      <c r="E65" s="332"/>
      <c r="F65" s="332">
        <f t="shared" si="13"/>
        <v>14.335020938197633</v>
      </c>
      <c r="G65" s="332"/>
      <c r="H65" s="123">
        <v>61</v>
      </c>
      <c r="I65" s="123"/>
      <c r="J65" s="123"/>
      <c r="K65" s="345">
        <f t="shared" si="5"/>
        <v>26.8360363615454</v>
      </c>
      <c r="L65" s="345"/>
      <c r="M65" s="98"/>
      <c r="N65" s="332">
        <f t="shared" si="6"/>
        <v>9.8514720558909215</v>
      </c>
      <c r="O65" s="332"/>
      <c r="P65" s="98"/>
      <c r="Q65" s="98"/>
      <c r="R65" s="98"/>
      <c r="S65" s="98"/>
      <c r="T65" s="98"/>
      <c r="U65" s="123">
        <f t="shared" si="7"/>
        <v>36.68750841743632</v>
      </c>
      <c r="V65" s="123"/>
      <c r="W65" s="123"/>
      <c r="X65" s="123"/>
      <c r="Y65" s="123">
        <f t="shared" si="14"/>
        <v>76.093396641000012</v>
      </c>
      <c r="Z65" s="123"/>
      <c r="AA65" s="123"/>
      <c r="AB65" s="123"/>
      <c r="AC65" s="123">
        <f t="shared" si="15"/>
        <v>125.35075692045461</v>
      </c>
      <c r="AD65" s="123"/>
      <c r="AE65" s="123"/>
      <c r="AF65" s="123"/>
      <c r="AG65" s="123">
        <f t="shared" si="16"/>
        <v>223.86547747936385</v>
      </c>
      <c r="AH65" s="123"/>
      <c r="AI65" s="123"/>
      <c r="AJ65" s="123"/>
      <c r="AK65" s="98">
        <f t="shared" si="8"/>
        <v>36.68750841743632</v>
      </c>
      <c r="AL65" s="98">
        <f t="shared" si="9"/>
        <v>76.093396641000012</v>
      </c>
      <c r="AM65" s="98">
        <f t="shared" si="10"/>
        <v>125.35075692045461</v>
      </c>
      <c r="AN65" s="98">
        <f t="shared" si="11"/>
        <v>223.86547747936385</v>
      </c>
      <c r="AO65" s="142"/>
    </row>
    <row r="66" spans="3:41" x14ac:dyDescent="0.3">
      <c r="C66" s="141"/>
      <c r="D66" s="332">
        <f t="shared" si="12"/>
        <v>23.703141042890437</v>
      </c>
      <c r="E66" s="332"/>
      <c r="F66" s="332">
        <f t="shared" si="13"/>
        <v>14.242283999928718</v>
      </c>
      <c r="G66" s="332"/>
      <c r="H66" s="123">
        <v>62</v>
      </c>
      <c r="I66" s="123"/>
      <c r="J66" s="123"/>
      <c r="K66" s="345">
        <f t="shared" si="5"/>
        <v>26.203141042890437</v>
      </c>
      <c r="L66" s="345"/>
      <c r="M66" s="98"/>
      <c r="N66" s="332">
        <f t="shared" si="6"/>
        <v>9.7080201320517823</v>
      </c>
      <c r="O66" s="332"/>
      <c r="P66" s="98"/>
      <c r="Q66" s="98"/>
      <c r="R66" s="98"/>
      <c r="S66" s="98"/>
      <c r="T66" s="98"/>
      <c r="U66" s="123">
        <f t="shared" si="7"/>
        <v>35.911161174942222</v>
      </c>
      <c r="V66" s="123"/>
      <c r="W66" s="123"/>
      <c r="X66" s="123"/>
      <c r="Y66" s="123">
        <f t="shared" si="14"/>
        <v>74.743241703149351</v>
      </c>
      <c r="Z66" s="123"/>
      <c r="AA66" s="123"/>
      <c r="AB66" s="123"/>
      <c r="AC66" s="123">
        <f t="shared" si="15"/>
        <v>123.28334236340827</v>
      </c>
      <c r="AD66" s="123"/>
      <c r="AE66" s="123"/>
      <c r="AF66" s="123"/>
      <c r="AG66" s="123">
        <f t="shared" si="16"/>
        <v>220.36354368392608</v>
      </c>
      <c r="AH66" s="123"/>
      <c r="AI66" s="123"/>
      <c r="AJ66" s="123"/>
      <c r="AK66" s="98">
        <f t="shared" si="8"/>
        <v>35.911161174942222</v>
      </c>
      <c r="AL66" s="98">
        <f t="shared" si="9"/>
        <v>74.743241703149351</v>
      </c>
      <c r="AM66" s="98">
        <f t="shared" si="10"/>
        <v>123.28334236340827</v>
      </c>
      <c r="AN66" s="98">
        <f t="shared" si="11"/>
        <v>220.36354368392608</v>
      </c>
      <c r="AO66" s="142"/>
    </row>
    <row r="67" spans="3:41" x14ac:dyDescent="0.3">
      <c r="C67" s="141"/>
      <c r="D67" s="332">
        <f t="shared" si="12"/>
        <v>23.099401782502749</v>
      </c>
      <c r="E67" s="332"/>
      <c r="F67" s="332">
        <f t="shared" si="13"/>
        <v>14.15533161787863</v>
      </c>
      <c r="G67" s="332"/>
      <c r="H67" s="123">
        <v>63</v>
      </c>
      <c r="I67" s="123"/>
      <c r="J67" s="123"/>
      <c r="K67" s="345">
        <f t="shared" si="5"/>
        <v>25.599401782502749</v>
      </c>
      <c r="L67" s="345"/>
      <c r="M67" s="98"/>
      <c r="N67" s="332">
        <f t="shared" si="6"/>
        <v>9.5694042771547156</v>
      </c>
      <c r="O67" s="332"/>
      <c r="P67" s="98"/>
      <c r="Q67" s="98"/>
      <c r="R67" s="98"/>
      <c r="S67" s="98"/>
      <c r="T67" s="98"/>
      <c r="U67" s="123">
        <f t="shared" si="7"/>
        <v>35.168806059657463</v>
      </c>
      <c r="V67" s="123"/>
      <c r="W67" s="123"/>
      <c r="X67" s="123"/>
      <c r="Y67" s="123">
        <f t="shared" si="14"/>
        <v>73.446423168276326</v>
      </c>
      <c r="Z67" s="123"/>
      <c r="AA67" s="123"/>
      <c r="AB67" s="123"/>
      <c r="AC67" s="123">
        <f t="shared" si="15"/>
        <v>121.29344455404991</v>
      </c>
      <c r="AD67" s="123"/>
      <c r="AE67" s="123"/>
      <c r="AF67" s="123"/>
      <c r="AG67" s="123">
        <f t="shared" si="16"/>
        <v>216.98748732559707</v>
      </c>
      <c r="AH67" s="123"/>
      <c r="AI67" s="123"/>
      <c r="AJ67" s="123"/>
      <c r="AK67" s="98">
        <f t="shared" si="8"/>
        <v>35.168806059657463</v>
      </c>
      <c r="AL67" s="98">
        <f t="shared" si="9"/>
        <v>73.446423168276326</v>
      </c>
      <c r="AM67" s="98">
        <f t="shared" si="10"/>
        <v>121.29344455404991</v>
      </c>
      <c r="AN67" s="98">
        <f t="shared" si="11"/>
        <v>216.98748732559707</v>
      </c>
      <c r="AO67" s="142"/>
    </row>
    <row r="68" spans="3:41" x14ac:dyDescent="0.3">
      <c r="C68" s="141"/>
      <c r="D68" s="332">
        <f t="shared" si="12"/>
        <v>22.523052811204852</v>
      </c>
      <c r="E68" s="332"/>
      <c r="F68" s="332">
        <f t="shared" si="13"/>
        <v>14.073965413157129</v>
      </c>
      <c r="G68" s="332"/>
      <c r="H68" s="123">
        <v>64</v>
      </c>
      <c r="I68" s="123"/>
      <c r="J68" s="123"/>
      <c r="K68" s="345">
        <f t="shared" si="5"/>
        <v>25.023052811204852</v>
      </c>
      <c r="L68" s="345"/>
      <c r="M68" s="98"/>
      <c r="N68" s="332">
        <f t="shared" si="6"/>
        <v>9.4353995739992929</v>
      </c>
      <c r="O68" s="332"/>
      <c r="P68" s="98"/>
      <c r="Q68" s="98"/>
      <c r="R68" s="98"/>
      <c r="S68" s="98"/>
      <c r="T68" s="98"/>
      <c r="U68" s="123">
        <f t="shared" si="7"/>
        <v>34.458452385204147</v>
      </c>
      <c r="V68" s="123"/>
      <c r="W68" s="123"/>
      <c r="X68" s="123"/>
      <c r="Y68" s="123">
        <f t="shared" si="14"/>
        <v>72.200050681201319</v>
      </c>
      <c r="Z68" s="123"/>
      <c r="AA68" s="123"/>
      <c r="AB68" s="123"/>
      <c r="AC68" s="123">
        <f t="shared" si="15"/>
        <v>119.37704855119777</v>
      </c>
      <c r="AD68" s="123"/>
      <c r="AE68" s="123"/>
      <c r="AF68" s="123"/>
      <c r="AG68" s="123">
        <f t="shared" si="16"/>
        <v>213.7310442911907</v>
      </c>
      <c r="AH68" s="123"/>
      <c r="AI68" s="123"/>
      <c r="AJ68" s="123"/>
      <c r="AK68" s="98">
        <f t="shared" si="8"/>
        <v>34.458452385204147</v>
      </c>
      <c r="AL68" s="98">
        <f t="shared" si="9"/>
        <v>72.200050681201319</v>
      </c>
      <c r="AM68" s="98">
        <f t="shared" si="10"/>
        <v>119.37704855119777</v>
      </c>
      <c r="AN68" s="98">
        <f t="shared" si="11"/>
        <v>213.7310442911907</v>
      </c>
      <c r="AO68" s="142"/>
    </row>
    <row r="69" spans="3:41" x14ac:dyDescent="0.3">
      <c r="C69" s="141"/>
      <c r="D69" s="332">
        <f t="shared" ref="D69:D100" si="17">($P$5/((SIN(RADIANS((H69)/2)))^2))+($P$5/(2*(SIN(RADIANS((H69)/2)))))</f>
        <v>21.972461546812283</v>
      </c>
      <c r="E69" s="332"/>
      <c r="F69" s="332">
        <f t="shared" ref="F69:F100" si="18">((2*$P$5)/(SIN(RADIANS(H69))))+($P$5/(2*(COS(RADIANS((H69)/2)))))</f>
        <v>13.998001808210319</v>
      </c>
      <c r="G69" s="332"/>
      <c r="H69" s="123">
        <v>65</v>
      </c>
      <c r="I69" s="123"/>
      <c r="J69" s="123"/>
      <c r="K69" s="345">
        <f t="shared" si="5"/>
        <v>24.472461546812283</v>
      </c>
      <c r="L69" s="345"/>
      <c r="M69" s="98"/>
      <c r="N69" s="332">
        <f t="shared" si="6"/>
        <v>9.3057949835178881</v>
      </c>
      <c r="O69" s="332"/>
      <c r="P69" s="98"/>
      <c r="Q69" s="98"/>
      <c r="R69" s="98"/>
      <c r="S69" s="98"/>
      <c r="T69" s="98"/>
      <c r="U69" s="123">
        <f t="shared" si="7"/>
        <v>33.778256530330168</v>
      </c>
      <c r="V69" s="123"/>
      <c r="W69" s="123"/>
      <c r="X69" s="123"/>
      <c r="Y69" s="123">
        <f t="shared" ref="Y69:Y100" si="19">K69+($R$6*N69)</f>
        <v>71.001436464401721</v>
      </c>
      <c r="Z69" s="123"/>
      <c r="AA69" s="123"/>
      <c r="AB69" s="123"/>
      <c r="AC69" s="123">
        <f t="shared" ref="AC69:AC100" si="20">K69+($R$7*N69)</f>
        <v>117.53041138199116</v>
      </c>
      <c r="AD69" s="123"/>
      <c r="AE69" s="123"/>
      <c r="AF69" s="123"/>
      <c r="AG69" s="123">
        <f t="shared" ref="AG69:AG100" si="21">K69+($R$8*N69)</f>
        <v>210.58836121717002</v>
      </c>
      <c r="AH69" s="123"/>
      <c r="AI69" s="123"/>
      <c r="AJ69" s="123"/>
      <c r="AK69" s="98">
        <f t="shared" si="8"/>
        <v>33.778256530330168</v>
      </c>
      <c r="AL69" s="98">
        <f t="shared" si="9"/>
        <v>71.001436464401721</v>
      </c>
      <c r="AM69" s="98">
        <f t="shared" si="10"/>
        <v>117.53041138199116</v>
      </c>
      <c r="AN69" s="98">
        <f t="shared" si="11"/>
        <v>210.58836121717002</v>
      </c>
      <c r="AO69" s="142"/>
    </row>
    <row r="70" spans="3:41" x14ac:dyDescent="0.3">
      <c r="C70" s="141"/>
      <c r="D70" s="332">
        <f t="shared" si="17"/>
        <v>21.44611668086009</v>
      </c>
      <c r="E70" s="332"/>
      <c r="F70" s="332">
        <f t="shared" si="18"/>
        <v>13.927271017150336</v>
      </c>
      <c r="G70" s="332"/>
      <c r="H70" s="123">
        <v>66</v>
      </c>
      <c r="I70" s="123"/>
      <c r="J70" s="123"/>
      <c r="K70" s="345">
        <f t="shared" ref="K70:K133" si="22">MAX(D70,F70)+($P$5/2)</f>
        <v>23.94611668086009</v>
      </c>
      <c r="L70" s="345"/>
      <c r="M70" s="98"/>
      <c r="N70" s="332">
        <f t="shared" ref="N70:N133" si="23">$P$5/SIN(RADIANS((H70)/2))</f>
        <v>9.1803922938833153</v>
      </c>
      <c r="O70" s="332"/>
      <c r="P70" s="98"/>
      <c r="Q70" s="98"/>
      <c r="R70" s="98"/>
      <c r="S70" s="98"/>
      <c r="T70" s="98"/>
      <c r="U70" s="123">
        <f t="shared" ref="U70:U133" si="24">K70+($R$5*N70)</f>
        <v>33.126508974743402</v>
      </c>
      <c r="V70" s="123"/>
      <c r="W70" s="123"/>
      <c r="X70" s="123"/>
      <c r="Y70" s="123">
        <f t="shared" si="19"/>
        <v>69.848078150276663</v>
      </c>
      <c r="Z70" s="123"/>
      <c r="AA70" s="123"/>
      <c r="AB70" s="123"/>
      <c r="AC70" s="123">
        <f t="shared" si="20"/>
        <v>115.75003961969324</v>
      </c>
      <c r="AD70" s="123"/>
      <c r="AE70" s="123"/>
      <c r="AF70" s="123"/>
      <c r="AG70" s="123">
        <f t="shared" si="21"/>
        <v>207.55396255852639</v>
      </c>
      <c r="AH70" s="123"/>
      <c r="AI70" s="123"/>
      <c r="AJ70" s="123"/>
      <c r="AK70" s="98">
        <f t="shared" ref="AK70:AK133" si="25">$U70</f>
        <v>33.126508974743402</v>
      </c>
      <c r="AL70" s="98">
        <f t="shared" ref="AL70:AL133" si="26">$Y70</f>
        <v>69.848078150276663</v>
      </c>
      <c r="AM70" s="98">
        <f t="shared" ref="AM70:AM133" si="27">$AC70</f>
        <v>115.75003961969324</v>
      </c>
      <c r="AN70" s="98">
        <f t="shared" ref="AN70:AN133" si="28">$AG70</f>
        <v>207.55396255852639</v>
      </c>
      <c r="AO70" s="142"/>
    </row>
    <row r="71" spans="3:41" x14ac:dyDescent="0.3">
      <c r="C71" s="141"/>
      <c r="D71" s="332">
        <f t="shared" si="17"/>
        <v>20.942617493195954</v>
      </c>
      <c r="E71" s="332"/>
      <c r="F71" s="332">
        <f t="shared" si="18"/>
        <v>13.861616132390706</v>
      </c>
      <c r="G71" s="332"/>
      <c r="H71" s="123">
        <v>67</v>
      </c>
      <c r="I71" s="123"/>
      <c r="J71" s="123"/>
      <c r="K71" s="345">
        <f t="shared" si="22"/>
        <v>23.442617493195954</v>
      </c>
      <c r="L71" s="345"/>
      <c r="M71" s="98"/>
      <c r="N71" s="332">
        <f t="shared" si="23"/>
        <v>9.0590051637381457</v>
      </c>
      <c r="O71" s="332"/>
      <c r="P71" s="98"/>
      <c r="Q71" s="98"/>
      <c r="R71" s="98"/>
      <c r="S71" s="98"/>
      <c r="T71" s="98"/>
      <c r="U71" s="123">
        <f t="shared" si="24"/>
        <v>32.501622656934103</v>
      </c>
      <c r="V71" s="123"/>
      <c r="W71" s="123"/>
      <c r="X71" s="123"/>
      <c r="Y71" s="123">
        <f t="shared" si="19"/>
        <v>68.737643311886686</v>
      </c>
      <c r="Z71" s="123"/>
      <c r="AA71" s="123"/>
      <c r="AB71" s="123"/>
      <c r="AC71" s="123">
        <f t="shared" si="20"/>
        <v>114.03266913057742</v>
      </c>
      <c r="AD71" s="123"/>
      <c r="AE71" s="123"/>
      <c r="AF71" s="123"/>
      <c r="AG71" s="123">
        <f t="shared" si="21"/>
        <v>204.62272076795887</v>
      </c>
      <c r="AH71" s="123"/>
      <c r="AI71" s="123"/>
      <c r="AJ71" s="123"/>
      <c r="AK71" s="98">
        <f t="shared" si="25"/>
        <v>32.501622656934103</v>
      </c>
      <c r="AL71" s="98">
        <f t="shared" si="26"/>
        <v>68.737643311886686</v>
      </c>
      <c r="AM71" s="98">
        <f t="shared" si="27"/>
        <v>114.03266913057742</v>
      </c>
      <c r="AN71" s="98">
        <f t="shared" si="28"/>
        <v>204.62272076795887</v>
      </c>
      <c r="AO71" s="142"/>
    </row>
    <row r="72" spans="3:41" x14ac:dyDescent="0.3">
      <c r="C72" s="141"/>
      <c r="D72" s="332">
        <f t="shared" si="17"/>
        <v>20.460664251715666</v>
      </c>
      <c r="E72" s="332"/>
      <c r="F72" s="332">
        <f t="shared" si="18"/>
        <v>13.800892298035597</v>
      </c>
      <c r="G72" s="332"/>
      <c r="H72" s="123">
        <v>68</v>
      </c>
      <c r="I72" s="123"/>
      <c r="J72" s="123"/>
      <c r="K72" s="345">
        <f t="shared" si="22"/>
        <v>22.960664251715666</v>
      </c>
      <c r="L72" s="345"/>
      <c r="M72" s="98"/>
      <c r="N72" s="332">
        <f t="shared" si="23"/>
        <v>8.9414582498570017</v>
      </c>
      <c r="O72" s="332"/>
      <c r="P72" s="98"/>
      <c r="Q72" s="98"/>
      <c r="R72" s="98"/>
      <c r="S72" s="98"/>
      <c r="T72" s="98"/>
      <c r="U72" s="123">
        <f t="shared" si="24"/>
        <v>31.90212250157267</v>
      </c>
      <c r="V72" s="123"/>
      <c r="W72" s="123"/>
      <c r="X72" s="123"/>
      <c r="Y72" s="123">
        <f t="shared" si="19"/>
        <v>67.667955501000677</v>
      </c>
      <c r="Z72" s="123"/>
      <c r="AA72" s="123"/>
      <c r="AB72" s="123"/>
      <c r="AC72" s="123">
        <f t="shared" si="20"/>
        <v>112.37524675028568</v>
      </c>
      <c r="AD72" s="123"/>
      <c r="AE72" s="123"/>
      <c r="AF72" s="123"/>
      <c r="AG72" s="123">
        <f t="shared" si="21"/>
        <v>201.78982924885568</v>
      </c>
      <c r="AH72" s="123"/>
      <c r="AI72" s="123"/>
      <c r="AJ72" s="123"/>
      <c r="AK72" s="98">
        <f t="shared" si="25"/>
        <v>31.90212250157267</v>
      </c>
      <c r="AL72" s="98">
        <f t="shared" si="26"/>
        <v>67.667955501000677</v>
      </c>
      <c r="AM72" s="98">
        <f t="shared" si="27"/>
        <v>112.37524675028568</v>
      </c>
      <c r="AN72" s="98">
        <f t="shared" si="28"/>
        <v>201.78982924885568</v>
      </c>
      <c r="AO72" s="142"/>
    </row>
    <row r="73" spans="3:41" x14ac:dyDescent="0.3">
      <c r="C73" s="141"/>
      <c r="D73" s="332">
        <f t="shared" si="17"/>
        <v>19.999049572929845</v>
      </c>
      <c r="E73" s="332"/>
      <c r="F73" s="332">
        <f t="shared" si="18"/>
        <v>13.744965961604407</v>
      </c>
      <c r="G73" s="332"/>
      <c r="H73" s="123">
        <v>69</v>
      </c>
      <c r="I73" s="123"/>
      <c r="J73" s="123"/>
      <c r="K73" s="345">
        <f t="shared" si="22"/>
        <v>22.499049572929845</v>
      </c>
      <c r="L73" s="345"/>
      <c r="M73" s="98"/>
      <c r="N73" s="332">
        <f t="shared" si="23"/>
        <v>8.8275864106763802</v>
      </c>
      <c r="O73" s="332"/>
      <c r="P73" s="98"/>
      <c r="Q73" s="98"/>
      <c r="R73" s="98"/>
      <c r="S73" s="98"/>
      <c r="T73" s="98"/>
      <c r="U73" s="123">
        <f t="shared" si="24"/>
        <v>31.326635983606224</v>
      </c>
      <c r="V73" s="123"/>
      <c r="W73" s="123"/>
      <c r="X73" s="123"/>
      <c r="Y73" s="123">
        <f t="shared" si="19"/>
        <v>66.636981626311751</v>
      </c>
      <c r="Z73" s="123"/>
      <c r="AA73" s="123"/>
      <c r="AB73" s="123"/>
      <c r="AC73" s="123">
        <f t="shared" si="20"/>
        <v>110.77491367969365</v>
      </c>
      <c r="AD73" s="123"/>
      <c r="AE73" s="123"/>
      <c r="AF73" s="123"/>
      <c r="AG73" s="123">
        <f t="shared" si="21"/>
        <v>199.05077778645745</v>
      </c>
      <c r="AH73" s="123"/>
      <c r="AI73" s="123"/>
      <c r="AJ73" s="123"/>
      <c r="AK73" s="98">
        <f t="shared" si="25"/>
        <v>31.326635983606224</v>
      </c>
      <c r="AL73" s="98">
        <f t="shared" si="26"/>
        <v>66.636981626311751</v>
      </c>
      <c r="AM73" s="98">
        <f t="shared" si="27"/>
        <v>110.77491367969365</v>
      </c>
      <c r="AN73" s="98">
        <f t="shared" si="28"/>
        <v>199.05077778645745</v>
      </c>
      <c r="AO73" s="142"/>
    </row>
    <row r="74" spans="3:41" x14ac:dyDescent="0.3">
      <c r="C74" s="141"/>
      <c r="D74" s="332">
        <f t="shared" si="17"/>
        <v>19.556650634860119</v>
      </c>
      <c r="E74" s="332"/>
      <c r="F74" s="332">
        <f t="shared" si="18"/>
        <v>13.693714196662761</v>
      </c>
      <c r="G74" s="332"/>
      <c r="H74" s="123">
        <v>70</v>
      </c>
      <c r="I74" s="123"/>
      <c r="J74" s="123"/>
      <c r="K74" s="345">
        <f t="shared" si="22"/>
        <v>22.056650634860119</v>
      </c>
      <c r="L74" s="345"/>
      <c r="M74" s="98"/>
      <c r="N74" s="332">
        <f t="shared" si="23"/>
        <v>8.7172339781054902</v>
      </c>
      <c r="O74" s="332"/>
      <c r="P74" s="98"/>
      <c r="Q74" s="98"/>
      <c r="R74" s="98"/>
      <c r="S74" s="98"/>
      <c r="T74" s="98"/>
      <c r="U74" s="123">
        <f t="shared" si="24"/>
        <v>30.77388461296561</v>
      </c>
      <c r="V74" s="123"/>
      <c r="W74" s="123"/>
      <c r="X74" s="123"/>
      <c r="Y74" s="123">
        <f t="shared" si="19"/>
        <v>65.642820525387577</v>
      </c>
      <c r="Z74" s="123"/>
      <c r="AA74" s="123"/>
      <c r="AB74" s="123"/>
      <c r="AC74" s="123">
        <f t="shared" si="20"/>
        <v>109.22899041591502</v>
      </c>
      <c r="AD74" s="123"/>
      <c r="AE74" s="123"/>
      <c r="AF74" s="123"/>
      <c r="AG74" s="123">
        <f t="shared" si="21"/>
        <v>196.40133019696992</v>
      </c>
      <c r="AH74" s="123"/>
      <c r="AI74" s="123"/>
      <c r="AJ74" s="123"/>
      <c r="AK74" s="98">
        <f t="shared" si="25"/>
        <v>30.77388461296561</v>
      </c>
      <c r="AL74" s="98">
        <f t="shared" si="26"/>
        <v>65.642820525387577</v>
      </c>
      <c r="AM74" s="98">
        <f t="shared" si="27"/>
        <v>109.22899041591502</v>
      </c>
      <c r="AN74" s="98">
        <f t="shared" si="28"/>
        <v>196.40133019696992</v>
      </c>
      <c r="AO74" s="142"/>
    </row>
    <row r="75" spans="3:41" x14ac:dyDescent="0.3">
      <c r="C75" s="141"/>
      <c r="D75" s="332">
        <f t="shared" si="17"/>
        <v>19.132422147368782</v>
      </c>
      <c r="E75" s="332"/>
      <c r="F75" s="332">
        <f t="shared" si="18"/>
        <v>13.647024089797293</v>
      </c>
      <c r="G75" s="332"/>
      <c r="H75" s="123">
        <v>71</v>
      </c>
      <c r="I75" s="123"/>
      <c r="J75" s="123"/>
      <c r="K75" s="345">
        <f t="shared" si="22"/>
        <v>21.632422147368782</v>
      </c>
      <c r="L75" s="345"/>
      <c r="M75" s="98"/>
      <c r="N75" s="332">
        <f t="shared" si="23"/>
        <v>8.6102540908864977</v>
      </c>
      <c r="O75" s="332"/>
      <c r="P75" s="98"/>
      <c r="Q75" s="98"/>
      <c r="R75" s="98"/>
      <c r="S75" s="98"/>
      <c r="T75" s="98"/>
      <c r="U75" s="123">
        <f t="shared" si="24"/>
        <v>30.242676238255278</v>
      </c>
      <c r="V75" s="123"/>
      <c r="W75" s="123"/>
      <c r="X75" s="123"/>
      <c r="Y75" s="123">
        <f t="shared" si="19"/>
        <v>64.683692601801269</v>
      </c>
      <c r="Z75" s="123"/>
      <c r="AA75" s="123"/>
      <c r="AB75" s="123"/>
      <c r="AC75" s="123">
        <f t="shared" si="20"/>
        <v>107.73496305623377</v>
      </c>
      <c r="AD75" s="123"/>
      <c r="AE75" s="123"/>
      <c r="AF75" s="123"/>
      <c r="AG75" s="123">
        <f t="shared" si="21"/>
        <v>193.83750396509873</v>
      </c>
      <c r="AH75" s="123"/>
      <c r="AI75" s="123"/>
      <c r="AJ75" s="123"/>
      <c r="AK75" s="98">
        <f t="shared" si="25"/>
        <v>30.242676238255278</v>
      </c>
      <c r="AL75" s="98">
        <f t="shared" si="26"/>
        <v>64.683692601801269</v>
      </c>
      <c r="AM75" s="98">
        <f t="shared" si="27"/>
        <v>107.73496305623377</v>
      </c>
      <c r="AN75" s="98">
        <f t="shared" si="28"/>
        <v>193.83750396509873</v>
      </c>
      <c r="AO75" s="142"/>
    </row>
    <row r="76" spans="3:41" x14ac:dyDescent="0.3">
      <c r="C76" s="141"/>
      <c r="D76" s="332">
        <f t="shared" si="17"/>
        <v>18.72538999675978</v>
      </c>
      <c r="E76" s="332"/>
      <c r="F76" s="332">
        <f t="shared" si="18"/>
        <v>13.604792186132148</v>
      </c>
      <c r="G76" s="332"/>
      <c r="H76" s="123">
        <v>72</v>
      </c>
      <c r="I76" s="123"/>
      <c r="J76" s="123"/>
      <c r="K76" s="345">
        <f t="shared" si="22"/>
        <v>21.22538999675978</v>
      </c>
      <c r="L76" s="345"/>
      <c r="M76" s="98"/>
      <c r="N76" s="332">
        <f t="shared" si="23"/>
        <v>8.5065080835203997</v>
      </c>
      <c r="O76" s="332"/>
      <c r="P76" s="98"/>
      <c r="Q76" s="98"/>
      <c r="R76" s="98"/>
      <c r="S76" s="98"/>
      <c r="T76" s="98"/>
      <c r="U76" s="123">
        <f t="shared" si="24"/>
        <v>29.731898080280182</v>
      </c>
      <c r="V76" s="123"/>
      <c r="W76" s="123"/>
      <c r="X76" s="123"/>
      <c r="Y76" s="123">
        <f t="shared" si="19"/>
        <v>63.75793041436178</v>
      </c>
      <c r="Z76" s="123"/>
      <c r="AA76" s="123"/>
      <c r="AB76" s="123"/>
      <c r="AC76" s="123">
        <f t="shared" si="20"/>
        <v>106.29047083196377</v>
      </c>
      <c r="AD76" s="123"/>
      <c r="AE76" s="123"/>
      <c r="AF76" s="123"/>
      <c r="AG76" s="123">
        <f t="shared" si="21"/>
        <v>191.35555166716779</v>
      </c>
      <c r="AH76" s="123"/>
      <c r="AI76" s="123"/>
      <c r="AJ76" s="123"/>
      <c r="AK76" s="98">
        <f t="shared" si="25"/>
        <v>29.731898080280182</v>
      </c>
      <c r="AL76" s="98">
        <f t="shared" si="26"/>
        <v>63.75793041436178</v>
      </c>
      <c r="AM76" s="98">
        <f t="shared" si="27"/>
        <v>106.29047083196377</v>
      </c>
      <c r="AN76" s="98">
        <f t="shared" si="28"/>
        <v>191.35555166716779</v>
      </c>
      <c r="AO76" s="142"/>
    </row>
    <row r="77" spans="3:41" x14ac:dyDescent="0.3">
      <c r="C77" s="141"/>
      <c r="D77" s="332">
        <f t="shared" si="17"/>
        <v>18.334645491632276</v>
      </c>
      <c r="E77" s="332"/>
      <c r="F77" s="332">
        <f t="shared" si="18"/>
        <v>13.566923988254432</v>
      </c>
      <c r="G77" s="332"/>
      <c r="H77" s="123">
        <v>73</v>
      </c>
      <c r="I77" s="123"/>
      <c r="J77" s="123"/>
      <c r="K77" s="345">
        <f t="shared" si="22"/>
        <v>20.834645491632276</v>
      </c>
      <c r="L77" s="345"/>
      <c r="M77" s="98"/>
      <c r="N77" s="332">
        <f t="shared" si="23"/>
        <v>8.4058649254306257</v>
      </c>
      <c r="O77" s="332"/>
      <c r="P77" s="98"/>
      <c r="Q77" s="98"/>
      <c r="R77" s="98"/>
      <c r="S77" s="98"/>
      <c r="T77" s="98"/>
      <c r="U77" s="123">
        <f t="shared" si="24"/>
        <v>29.2405104170629</v>
      </c>
      <c r="V77" s="123"/>
      <c r="W77" s="123"/>
      <c r="X77" s="123"/>
      <c r="Y77" s="123">
        <f t="shared" si="19"/>
        <v>62.863970118785403</v>
      </c>
      <c r="Z77" s="123"/>
      <c r="AA77" s="123"/>
      <c r="AB77" s="123"/>
      <c r="AC77" s="123">
        <f t="shared" si="20"/>
        <v>104.89329474593853</v>
      </c>
      <c r="AD77" s="123"/>
      <c r="AE77" s="123"/>
      <c r="AF77" s="123"/>
      <c r="AG77" s="123">
        <f t="shared" si="21"/>
        <v>188.95194400024479</v>
      </c>
      <c r="AH77" s="123"/>
      <c r="AI77" s="123"/>
      <c r="AJ77" s="123"/>
      <c r="AK77" s="98">
        <f t="shared" si="25"/>
        <v>29.2405104170629</v>
      </c>
      <c r="AL77" s="98">
        <f t="shared" si="26"/>
        <v>62.863970118785403</v>
      </c>
      <c r="AM77" s="98">
        <f t="shared" si="27"/>
        <v>104.89329474593853</v>
      </c>
      <c r="AN77" s="98">
        <f t="shared" si="28"/>
        <v>188.95194400024479</v>
      </c>
      <c r="AO77" s="142"/>
    </row>
    <row r="78" spans="3:41" x14ac:dyDescent="0.3">
      <c r="C78" s="141"/>
      <c r="D78" s="332">
        <f t="shared" si="17"/>
        <v>17.959340145753938</v>
      </c>
      <c r="E78" s="332"/>
      <c r="F78" s="332">
        <f t="shared" si="18"/>
        <v>13.533333504006585</v>
      </c>
      <c r="G78" s="332"/>
      <c r="H78" s="123">
        <v>74</v>
      </c>
      <c r="I78" s="123"/>
      <c r="J78" s="123"/>
      <c r="K78" s="345">
        <f t="shared" si="22"/>
        <v>20.459340145753938</v>
      </c>
      <c r="L78" s="345"/>
      <c r="M78" s="98"/>
      <c r="N78" s="332">
        <f t="shared" si="23"/>
        <v>8.3082007056124159</v>
      </c>
      <c r="O78" s="332"/>
      <c r="P78" s="98"/>
      <c r="Q78" s="98"/>
      <c r="R78" s="98"/>
      <c r="S78" s="98"/>
      <c r="T78" s="98"/>
      <c r="U78" s="123">
        <f t="shared" si="24"/>
        <v>28.767540851366356</v>
      </c>
      <c r="V78" s="123"/>
      <c r="W78" s="123"/>
      <c r="X78" s="123"/>
      <c r="Y78" s="123">
        <f t="shared" si="19"/>
        <v>62.000343673816019</v>
      </c>
      <c r="Z78" s="123"/>
      <c r="AA78" s="123"/>
      <c r="AB78" s="123"/>
      <c r="AC78" s="123">
        <f t="shared" si="20"/>
        <v>103.5413472018781</v>
      </c>
      <c r="AD78" s="123"/>
      <c r="AE78" s="123"/>
      <c r="AF78" s="123"/>
      <c r="AG78" s="123">
        <f t="shared" si="21"/>
        <v>186.62335425800225</v>
      </c>
      <c r="AH78" s="123"/>
      <c r="AI78" s="123"/>
      <c r="AJ78" s="123"/>
      <c r="AK78" s="98">
        <f t="shared" si="25"/>
        <v>28.767540851366356</v>
      </c>
      <c r="AL78" s="98">
        <f t="shared" si="26"/>
        <v>62.000343673816019</v>
      </c>
      <c r="AM78" s="98">
        <f t="shared" si="27"/>
        <v>103.5413472018781</v>
      </c>
      <c r="AN78" s="98">
        <f t="shared" si="28"/>
        <v>186.62335425800225</v>
      </c>
      <c r="AO78" s="142"/>
    </row>
    <row r="79" spans="3:41" x14ac:dyDescent="0.3">
      <c r="C79" s="141"/>
      <c r="D79" s="332">
        <f t="shared" si="17"/>
        <v>17.598680941346952</v>
      </c>
      <c r="E79" s="332"/>
      <c r="F79" s="332">
        <f t="shared" si="18"/>
        <v>13.503942839126491</v>
      </c>
      <c r="G79" s="332"/>
      <c r="H79" s="123">
        <v>75</v>
      </c>
      <c r="I79" s="123"/>
      <c r="J79" s="123"/>
      <c r="K79" s="345">
        <f t="shared" si="22"/>
        <v>20.098680941346952</v>
      </c>
      <c r="L79" s="345"/>
      <c r="M79" s="98"/>
      <c r="N79" s="332">
        <f t="shared" si="23"/>
        <v>8.2133981585229083</v>
      </c>
      <c r="O79" s="332"/>
      <c r="P79" s="98"/>
      <c r="Q79" s="98"/>
      <c r="R79" s="98"/>
      <c r="S79" s="98"/>
      <c r="T79" s="98"/>
      <c r="U79" s="123">
        <f t="shared" si="24"/>
        <v>28.312079099869862</v>
      </c>
      <c r="V79" s="123"/>
      <c r="W79" s="123"/>
      <c r="X79" s="123"/>
      <c r="Y79" s="123">
        <f t="shared" si="19"/>
        <v>61.165671733961489</v>
      </c>
      <c r="Z79" s="123"/>
      <c r="AA79" s="123"/>
      <c r="AB79" s="123"/>
      <c r="AC79" s="123">
        <f t="shared" si="20"/>
        <v>102.23266252657604</v>
      </c>
      <c r="AD79" s="123"/>
      <c r="AE79" s="123"/>
      <c r="AF79" s="123"/>
      <c r="AG79" s="123">
        <f t="shared" si="21"/>
        <v>184.3666441118051</v>
      </c>
      <c r="AH79" s="123"/>
      <c r="AI79" s="123"/>
      <c r="AJ79" s="123"/>
      <c r="AK79" s="98">
        <f t="shared" si="25"/>
        <v>28.312079099869862</v>
      </c>
      <c r="AL79" s="98">
        <f t="shared" si="26"/>
        <v>61.165671733961489</v>
      </c>
      <c r="AM79" s="98">
        <f t="shared" si="27"/>
        <v>102.23266252657604</v>
      </c>
      <c r="AN79" s="98">
        <f t="shared" si="28"/>
        <v>184.3666441118051</v>
      </c>
      <c r="AO79" s="142"/>
    </row>
    <row r="80" spans="3:41" x14ac:dyDescent="0.3">
      <c r="C80" s="141"/>
      <c r="D80" s="332">
        <f t="shared" si="17"/>
        <v>17.25192602281227</v>
      </c>
      <c r="E80" s="332"/>
      <c r="F80" s="332">
        <f t="shared" si="18"/>
        <v>13.478681831180428</v>
      </c>
      <c r="G80" s="332"/>
      <c r="H80" s="123">
        <v>76</v>
      </c>
      <c r="I80" s="123"/>
      <c r="J80" s="123"/>
      <c r="K80" s="345">
        <f t="shared" si="22"/>
        <v>19.75192602281227</v>
      </c>
      <c r="L80" s="345"/>
      <c r="M80" s="98"/>
      <c r="N80" s="332">
        <f t="shared" si="23"/>
        <v>8.1213462274137207</v>
      </c>
      <c r="O80" s="332"/>
      <c r="P80" s="98"/>
      <c r="Q80" s="98"/>
      <c r="R80" s="98"/>
      <c r="S80" s="98"/>
      <c r="T80" s="98"/>
      <c r="U80" s="123">
        <f t="shared" si="24"/>
        <v>27.873272250225991</v>
      </c>
      <c r="V80" s="123"/>
      <c r="W80" s="123"/>
      <c r="X80" s="123"/>
      <c r="Y80" s="123">
        <f t="shared" si="19"/>
        <v>60.358657159880877</v>
      </c>
      <c r="Z80" s="123"/>
      <c r="AA80" s="123"/>
      <c r="AB80" s="123"/>
      <c r="AC80" s="123">
        <f t="shared" si="20"/>
        <v>100.96538829694948</v>
      </c>
      <c r="AD80" s="123"/>
      <c r="AE80" s="123"/>
      <c r="AF80" s="123"/>
      <c r="AG80" s="123">
        <f t="shared" si="21"/>
        <v>182.17885057108668</v>
      </c>
      <c r="AH80" s="123"/>
      <c r="AI80" s="123"/>
      <c r="AJ80" s="123"/>
      <c r="AK80" s="98">
        <f t="shared" si="25"/>
        <v>27.873272250225991</v>
      </c>
      <c r="AL80" s="98">
        <f t="shared" si="26"/>
        <v>60.358657159880877</v>
      </c>
      <c r="AM80" s="98">
        <f t="shared" si="27"/>
        <v>100.96538829694948</v>
      </c>
      <c r="AN80" s="98">
        <f t="shared" si="28"/>
        <v>182.17885057108668</v>
      </c>
      <c r="AO80" s="142"/>
    </row>
    <row r="81" spans="3:41" x14ac:dyDescent="0.3">
      <c r="C81" s="141"/>
      <c r="D81" s="332">
        <f t="shared" si="17"/>
        <v>16.918380776697084</v>
      </c>
      <c r="E81" s="332"/>
      <c r="F81" s="332">
        <f t="shared" si="18"/>
        <v>13.457487721647414</v>
      </c>
      <c r="G81" s="332"/>
      <c r="H81" s="123">
        <v>77</v>
      </c>
      <c r="I81" s="123"/>
      <c r="J81" s="123"/>
      <c r="K81" s="345">
        <f t="shared" si="22"/>
        <v>19.418380776697084</v>
      </c>
      <c r="L81" s="345"/>
      <c r="M81" s="98"/>
      <c r="N81" s="332">
        <f t="shared" si="23"/>
        <v>8.0319396617024736</v>
      </c>
      <c r="O81" s="332"/>
      <c r="P81" s="98"/>
      <c r="Q81" s="98"/>
      <c r="R81" s="98"/>
      <c r="S81" s="98"/>
      <c r="T81" s="98"/>
      <c r="U81" s="123">
        <f t="shared" si="24"/>
        <v>27.450320438399558</v>
      </c>
      <c r="V81" s="123"/>
      <c r="W81" s="123"/>
      <c r="X81" s="123"/>
      <c r="Y81" s="123">
        <f t="shared" si="19"/>
        <v>59.578079085209453</v>
      </c>
      <c r="Z81" s="123"/>
      <c r="AA81" s="123"/>
      <c r="AB81" s="123"/>
      <c r="AC81" s="123">
        <f t="shared" si="20"/>
        <v>99.737777393721814</v>
      </c>
      <c r="AD81" s="123"/>
      <c r="AE81" s="123"/>
      <c r="AF81" s="123"/>
      <c r="AG81" s="123">
        <f t="shared" si="21"/>
        <v>180.05717401074656</v>
      </c>
      <c r="AH81" s="123"/>
      <c r="AI81" s="123"/>
      <c r="AJ81" s="123"/>
      <c r="AK81" s="98">
        <f t="shared" si="25"/>
        <v>27.450320438399558</v>
      </c>
      <c r="AL81" s="98">
        <f t="shared" si="26"/>
        <v>59.578079085209453</v>
      </c>
      <c r="AM81" s="98">
        <f t="shared" si="27"/>
        <v>99.737777393721814</v>
      </c>
      <c r="AN81" s="98">
        <f t="shared" si="28"/>
        <v>180.05717401074656</v>
      </c>
      <c r="AO81" s="142"/>
    </row>
    <row r="82" spans="3:41" x14ac:dyDescent="0.3">
      <c r="C82" s="141"/>
      <c r="D82" s="332">
        <f t="shared" si="17"/>
        <v>16.597394258756154</v>
      </c>
      <c r="E82" s="332"/>
      <c r="F82" s="332">
        <f t="shared" si="18"/>
        <v>13.440304863383211</v>
      </c>
      <c r="G82" s="332"/>
      <c r="H82" s="123">
        <v>78</v>
      </c>
      <c r="I82" s="123"/>
      <c r="J82" s="123"/>
      <c r="K82" s="345">
        <f t="shared" si="22"/>
        <v>19.097394258756154</v>
      </c>
      <c r="L82" s="345"/>
      <c r="M82" s="98"/>
      <c r="N82" s="332">
        <f t="shared" si="23"/>
        <v>7.9450786453287483</v>
      </c>
      <c r="O82" s="332"/>
      <c r="P82" s="98"/>
      <c r="Q82" s="98"/>
      <c r="R82" s="98"/>
      <c r="S82" s="98"/>
      <c r="T82" s="98"/>
      <c r="U82" s="123">
        <f t="shared" si="24"/>
        <v>27.042472904084903</v>
      </c>
      <c r="V82" s="123"/>
      <c r="W82" s="123"/>
      <c r="X82" s="123"/>
      <c r="Y82" s="123">
        <f t="shared" si="19"/>
        <v>58.822787485399893</v>
      </c>
      <c r="Z82" s="123"/>
      <c r="AA82" s="123"/>
      <c r="AB82" s="123"/>
      <c r="AC82" s="123">
        <f t="shared" si="20"/>
        <v>98.548180712043632</v>
      </c>
      <c r="AD82" s="123"/>
      <c r="AE82" s="123"/>
      <c r="AF82" s="123"/>
      <c r="AG82" s="123">
        <f t="shared" si="21"/>
        <v>177.99896716533112</v>
      </c>
      <c r="AH82" s="123"/>
      <c r="AI82" s="123"/>
      <c r="AJ82" s="123"/>
      <c r="AK82" s="98">
        <f t="shared" si="25"/>
        <v>27.042472904084903</v>
      </c>
      <c r="AL82" s="98">
        <f t="shared" si="26"/>
        <v>58.822787485399893</v>
      </c>
      <c r="AM82" s="98">
        <f t="shared" si="27"/>
        <v>98.548180712043632</v>
      </c>
      <c r="AN82" s="98">
        <f t="shared" si="28"/>
        <v>177.99896716533112</v>
      </c>
      <c r="AO82" s="142"/>
    </row>
    <row r="83" spans="3:41" x14ac:dyDescent="0.3">
      <c r="C83" s="141"/>
      <c r="D83" s="332">
        <f t="shared" si="17"/>
        <v>16.288355933370905</v>
      </c>
      <c r="E83" s="332"/>
      <c r="F83" s="332">
        <f t="shared" si="18"/>
        <v>13.427084461023933</v>
      </c>
      <c r="G83" s="332"/>
      <c r="H83" s="123">
        <v>79</v>
      </c>
      <c r="I83" s="123"/>
      <c r="J83" s="123"/>
      <c r="K83" s="345">
        <f t="shared" si="22"/>
        <v>18.788355933370905</v>
      </c>
      <c r="L83" s="345"/>
      <c r="M83" s="98"/>
      <c r="N83" s="332">
        <f t="shared" si="23"/>
        <v>7.8606684533493221</v>
      </c>
      <c r="O83" s="332"/>
      <c r="P83" s="98"/>
      <c r="Q83" s="98"/>
      <c r="R83" s="98"/>
      <c r="S83" s="98"/>
      <c r="T83" s="98"/>
      <c r="U83" s="123">
        <f t="shared" si="24"/>
        <v>26.649024386720228</v>
      </c>
      <c r="V83" s="123"/>
      <c r="W83" s="123"/>
      <c r="X83" s="123"/>
      <c r="Y83" s="123">
        <f t="shared" si="19"/>
        <v>58.09169820011752</v>
      </c>
      <c r="Z83" s="123"/>
      <c r="AA83" s="123"/>
      <c r="AB83" s="123"/>
      <c r="AC83" s="123">
        <f t="shared" si="20"/>
        <v>97.395040466864131</v>
      </c>
      <c r="AD83" s="123"/>
      <c r="AE83" s="123"/>
      <c r="AF83" s="123"/>
      <c r="AG83" s="123">
        <f t="shared" si="21"/>
        <v>176.00172500035734</v>
      </c>
      <c r="AH83" s="123"/>
      <c r="AI83" s="123"/>
      <c r="AJ83" s="123"/>
      <c r="AK83" s="98">
        <f t="shared" si="25"/>
        <v>26.649024386720228</v>
      </c>
      <c r="AL83" s="98">
        <f t="shared" si="26"/>
        <v>58.09169820011752</v>
      </c>
      <c r="AM83" s="98">
        <f t="shared" si="27"/>
        <v>97.395040466864131</v>
      </c>
      <c r="AN83" s="98">
        <f t="shared" si="28"/>
        <v>176.00172500035734</v>
      </c>
      <c r="AO83" s="142"/>
    </row>
    <row r="84" spans="3:41" x14ac:dyDescent="0.3">
      <c r="C84" s="141"/>
      <c r="D84" s="332">
        <f t="shared" si="17"/>
        <v>15.990692694457064</v>
      </c>
      <c r="E84" s="332"/>
      <c r="F84" s="332">
        <f t="shared" si="18"/>
        <v>13.417784342188146</v>
      </c>
      <c r="G84" s="332"/>
      <c r="H84" s="123">
        <v>80</v>
      </c>
      <c r="I84" s="123"/>
      <c r="J84" s="123"/>
      <c r="K84" s="345">
        <f t="shared" si="22"/>
        <v>18.490692694457064</v>
      </c>
      <c r="L84" s="345"/>
      <c r="M84" s="98"/>
      <c r="N84" s="332">
        <f t="shared" si="23"/>
        <v>7.7786191343020628</v>
      </c>
      <c r="O84" s="332"/>
      <c r="P84" s="98"/>
      <c r="Q84" s="98"/>
      <c r="R84" s="98"/>
      <c r="S84" s="98"/>
      <c r="T84" s="98"/>
      <c r="U84" s="123">
        <f t="shared" si="24"/>
        <v>26.269311828759125</v>
      </c>
      <c r="V84" s="123"/>
      <c r="W84" s="123"/>
      <c r="X84" s="123"/>
      <c r="Y84" s="123">
        <f t="shared" si="19"/>
        <v>57.383788365967376</v>
      </c>
      <c r="Z84" s="123"/>
      <c r="AA84" s="123"/>
      <c r="AB84" s="123"/>
      <c r="AC84" s="123">
        <f t="shared" si="20"/>
        <v>96.2768840374777</v>
      </c>
      <c r="AD84" s="123"/>
      <c r="AE84" s="123"/>
      <c r="AF84" s="123"/>
      <c r="AG84" s="123">
        <f t="shared" si="21"/>
        <v>174.06307538049833</v>
      </c>
      <c r="AH84" s="123"/>
      <c r="AI84" s="123"/>
      <c r="AJ84" s="123"/>
      <c r="AK84" s="98">
        <f t="shared" si="25"/>
        <v>26.269311828759125</v>
      </c>
      <c r="AL84" s="98">
        <f t="shared" si="26"/>
        <v>57.383788365967376</v>
      </c>
      <c r="AM84" s="98">
        <f t="shared" si="27"/>
        <v>96.2768840374777</v>
      </c>
      <c r="AN84" s="98">
        <f t="shared" si="28"/>
        <v>174.06307538049833</v>
      </c>
      <c r="AO84" s="142"/>
    </row>
    <row r="85" spans="3:41" x14ac:dyDescent="0.3">
      <c r="C85" s="141"/>
      <c r="D85" s="332">
        <f t="shared" si="17"/>
        <v>15.703866140385522</v>
      </c>
      <c r="E85" s="332"/>
      <c r="F85" s="332">
        <f t="shared" si="18"/>
        <v>13.412368757606991</v>
      </c>
      <c r="G85" s="332"/>
      <c r="H85" s="123">
        <v>81</v>
      </c>
      <c r="I85" s="123"/>
      <c r="J85" s="123"/>
      <c r="K85" s="345">
        <f t="shared" si="22"/>
        <v>18.203866140385522</v>
      </c>
      <c r="L85" s="345"/>
      <c r="M85" s="98"/>
      <c r="N85" s="332">
        <f t="shared" si="23"/>
        <v>7.6988452161118319</v>
      </c>
      <c r="O85" s="332"/>
      <c r="P85" s="98"/>
      <c r="Q85" s="98"/>
      <c r="R85" s="98"/>
      <c r="S85" s="98"/>
      <c r="T85" s="98"/>
      <c r="U85" s="123">
        <f t="shared" si="24"/>
        <v>25.902711356497353</v>
      </c>
      <c r="V85" s="123"/>
      <c r="W85" s="123"/>
      <c r="X85" s="123"/>
      <c r="Y85" s="123">
        <f t="shared" si="19"/>
        <v>56.69809222094468</v>
      </c>
      <c r="Z85" s="123"/>
      <c r="AA85" s="123"/>
      <c r="AB85" s="123"/>
      <c r="AC85" s="123">
        <f t="shared" si="20"/>
        <v>95.192318301503832</v>
      </c>
      <c r="AD85" s="123"/>
      <c r="AE85" s="123"/>
      <c r="AF85" s="123"/>
      <c r="AG85" s="123">
        <f t="shared" si="21"/>
        <v>172.18077046262215</v>
      </c>
      <c r="AH85" s="123"/>
      <c r="AI85" s="123"/>
      <c r="AJ85" s="123"/>
      <c r="AK85" s="98">
        <f t="shared" si="25"/>
        <v>25.902711356497353</v>
      </c>
      <c r="AL85" s="98">
        <f t="shared" si="26"/>
        <v>56.69809222094468</v>
      </c>
      <c r="AM85" s="98">
        <f t="shared" si="27"/>
        <v>95.192318301503832</v>
      </c>
      <c r="AN85" s="98">
        <f t="shared" si="28"/>
        <v>172.18077046262215</v>
      </c>
      <c r="AO85" s="142"/>
    </row>
    <row r="86" spans="3:41" x14ac:dyDescent="0.3">
      <c r="C86" s="141"/>
      <c r="D86" s="332">
        <f t="shared" si="17"/>
        <v>15.427370078425549</v>
      </c>
      <c r="E86" s="332"/>
      <c r="F86" s="332">
        <f t="shared" si="18"/>
        <v>13.410808208558208</v>
      </c>
      <c r="G86" s="332"/>
      <c r="H86" s="123">
        <v>82</v>
      </c>
      <c r="I86" s="123"/>
      <c r="J86" s="123"/>
      <c r="K86" s="345">
        <f t="shared" si="22"/>
        <v>17.927370078425547</v>
      </c>
      <c r="L86" s="345"/>
      <c r="M86" s="98"/>
      <c r="N86" s="332">
        <f t="shared" si="23"/>
        <v>7.6212654335290715</v>
      </c>
      <c r="O86" s="332"/>
      <c r="P86" s="98"/>
      <c r="Q86" s="98"/>
      <c r="R86" s="98"/>
      <c r="S86" s="98"/>
      <c r="T86" s="98"/>
      <c r="U86" s="123">
        <f t="shared" si="24"/>
        <v>25.548635511954618</v>
      </c>
      <c r="V86" s="123"/>
      <c r="W86" s="123"/>
      <c r="X86" s="123"/>
      <c r="Y86" s="123">
        <f t="shared" si="19"/>
        <v>56.033697246070908</v>
      </c>
      <c r="Z86" s="123"/>
      <c r="AA86" s="123"/>
      <c r="AB86" s="123"/>
      <c r="AC86" s="123">
        <f t="shared" si="20"/>
        <v>94.140024413716276</v>
      </c>
      <c r="AD86" s="123"/>
      <c r="AE86" s="123"/>
      <c r="AF86" s="123"/>
      <c r="AG86" s="123">
        <f t="shared" si="21"/>
        <v>170.352678749007</v>
      </c>
      <c r="AH86" s="123"/>
      <c r="AI86" s="123"/>
      <c r="AJ86" s="123"/>
      <c r="AK86" s="98">
        <f t="shared" si="25"/>
        <v>25.548635511954618</v>
      </c>
      <c r="AL86" s="98">
        <f t="shared" si="26"/>
        <v>56.033697246070908</v>
      </c>
      <c r="AM86" s="98">
        <f t="shared" si="27"/>
        <v>94.140024413716276</v>
      </c>
      <c r="AN86" s="98">
        <f t="shared" si="28"/>
        <v>170.352678749007</v>
      </c>
      <c r="AO86" s="142"/>
    </row>
    <row r="87" spans="3:41" x14ac:dyDescent="0.3">
      <c r="C87" s="141"/>
      <c r="D87" s="332">
        <f t="shared" si="17"/>
        <v>15.160728236847126</v>
      </c>
      <c r="E87" s="332"/>
      <c r="F87" s="332">
        <f t="shared" si="18"/>
        <v>13.413079300205341</v>
      </c>
      <c r="G87" s="332"/>
      <c r="H87" s="123">
        <v>83</v>
      </c>
      <c r="I87" s="123"/>
      <c r="J87" s="123"/>
      <c r="K87" s="345">
        <f t="shared" si="22"/>
        <v>17.660728236847127</v>
      </c>
      <c r="L87" s="345"/>
      <c r="M87" s="98"/>
      <c r="N87" s="332">
        <f t="shared" si="23"/>
        <v>7.5458024752853348</v>
      </c>
      <c r="O87" s="332"/>
      <c r="P87" s="98"/>
      <c r="Q87" s="98"/>
      <c r="R87" s="98"/>
      <c r="S87" s="98"/>
      <c r="T87" s="98"/>
      <c r="U87" s="123">
        <f t="shared" si="24"/>
        <v>25.206530712132462</v>
      </c>
      <c r="V87" s="123"/>
      <c r="W87" s="123"/>
      <c r="X87" s="123"/>
      <c r="Y87" s="123">
        <f t="shared" si="19"/>
        <v>55.389740613273801</v>
      </c>
      <c r="Z87" s="123"/>
      <c r="AA87" s="123"/>
      <c r="AB87" s="123"/>
      <c r="AC87" s="123">
        <f t="shared" si="20"/>
        <v>93.118752989700482</v>
      </c>
      <c r="AD87" s="123"/>
      <c r="AE87" s="123"/>
      <c r="AF87" s="123"/>
      <c r="AG87" s="123">
        <f t="shared" si="21"/>
        <v>168.57677774255382</v>
      </c>
      <c r="AH87" s="123"/>
      <c r="AI87" s="123"/>
      <c r="AJ87" s="123"/>
      <c r="AK87" s="98">
        <f t="shared" si="25"/>
        <v>25.206530712132462</v>
      </c>
      <c r="AL87" s="98">
        <f t="shared" si="26"/>
        <v>55.389740613273801</v>
      </c>
      <c r="AM87" s="98">
        <f t="shared" si="27"/>
        <v>93.118752989700482</v>
      </c>
      <c r="AN87" s="98">
        <f t="shared" si="28"/>
        <v>168.57677774255382</v>
      </c>
      <c r="AO87" s="142"/>
    </row>
    <row r="88" spans="3:41" x14ac:dyDescent="0.3">
      <c r="C88" s="141"/>
      <c r="D88" s="332">
        <f t="shared" si="17"/>
        <v>14.90349216513764</v>
      </c>
      <c r="E88" s="332"/>
      <c r="F88" s="332">
        <f t="shared" si="18"/>
        <v>13.419164619651106</v>
      </c>
      <c r="G88" s="332"/>
      <c r="H88" s="123">
        <v>84</v>
      </c>
      <c r="I88" s="123"/>
      <c r="J88" s="123"/>
      <c r="K88" s="345">
        <f t="shared" si="22"/>
        <v>17.403492165137642</v>
      </c>
      <c r="L88" s="345"/>
      <c r="M88" s="98"/>
      <c r="N88" s="332">
        <f t="shared" si="23"/>
        <v>7.4723827493230432</v>
      </c>
      <c r="O88" s="332"/>
      <c r="P88" s="98"/>
      <c r="Q88" s="98"/>
      <c r="R88" s="98"/>
      <c r="S88" s="98"/>
      <c r="T88" s="98"/>
      <c r="U88" s="123">
        <f t="shared" si="24"/>
        <v>24.875874914460685</v>
      </c>
      <c r="V88" s="123"/>
      <c r="W88" s="123"/>
      <c r="X88" s="123"/>
      <c r="Y88" s="123">
        <f t="shared" si="19"/>
        <v>54.765405911752858</v>
      </c>
      <c r="Z88" s="123"/>
      <c r="AA88" s="123"/>
      <c r="AB88" s="123"/>
      <c r="AC88" s="123">
        <f t="shared" si="20"/>
        <v>92.127319658368066</v>
      </c>
      <c r="AD88" s="123"/>
      <c r="AE88" s="123"/>
      <c r="AF88" s="123"/>
      <c r="AG88" s="123">
        <f t="shared" si="21"/>
        <v>166.8511471515985</v>
      </c>
      <c r="AH88" s="123"/>
      <c r="AI88" s="123"/>
      <c r="AJ88" s="123"/>
      <c r="AK88" s="98">
        <f t="shared" si="25"/>
        <v>24.875874914460685</v>
      </c>
      <c r="AL88" s="98">
        <f t="shared" si="26"/>
        <v>54.765405911752858</v>
      </c>
      <c r="AM88" s="98">
        <f t="shared" si="27"/>
        <v>92.127319658368066</v>
      </c>
      <c r="AN88" s="98">
        <f t="shared" si="28"/>
        <v>166.8511471515985</v>
      </c>
      <c r="AO88" s="142"/>
    </row>
    <row r="89" spans="3:41" x14ac:dyDescent="0.3">
      <c r="C89" s="141"/>
      <c r="D89" s="332">
        <f t="shared" si="17"/>
        <v>14.655239304835952</v>
      </c>
      <c r="E89" s="332"/>
      <c r="F89" s="332">
        <f t="shared" si="18"/>
        <v>13.429052637706617</v>
      </c>
      <c r="G89" s="332"/>
      <c r="H89" s="123">
        <v>85</v>
      </c>
      <c r="I89" s="123"/>
      <c r="J89" s="123"/>
      <c r="K89" s="345">
        <f t="shared" si="22"/>
        <v>17.155239304835952</v>
      </c>
      <c r="L89" s="345"/>
      <c r="M89" s="98"/>
      <c r="N89" s="332">
        <f t="shared" si="23"/>
        <v>7.4009361646113057</v>
      </c>
      <c r="O89" s="332"/>
      <c r="P89" s="98"/>
      <c r="Q89" s="98"/>
      <c r="R89" s="98"/>
      <c r="S89" s="98"/>
      <c r="T89" s="98"/>
      <c r="U89" s="123">
        <f t="shared" si="24"/>
        <v>24.556175469447258</v>
      </c>
      <c r="V89" s="123"/>
      <c r="W89" s="123"/>
      <c r="X89" s="123"/>
      <c r="Y89" s="123">
        <f t="shared" si="19"/>
        <v>54.159920127892484</v>
      </c>
      <c r="Z89" s="123"/>
      <c r="AA89" s="123"/>
      <c r="AB89" s="123"/>
      <c r="AC89" s="123">
        <f t="shared" si="20"/>
        <v>91.164600950949023</v>
      </c>
      <c r="AD89" s="123"/>
      <c r="AE89" s="123"/>
      <c r="AF89" s="123"/>
      <c r="AG89" s="123">
        <f t="shared" si="21"/>
        <v>165.17396259706209</v>
      </c>
      <c r="AH89" s="123"/>
      <c r="AI89" s="123"/>
      <c r="AJ89" s="123"/>
      <c r="AK89" s="98">
        <f t="shared" si="25"/>
        <v>24.556175469447258</v>
      </c>
      <c r="AL89" s="98">
        <f t="shared" si="26"/>
        <v>54.159920127892484</v>
      </c>
      <c r="AM89" s="98">
        <f t="shared" si="27"/>
        <v>91.164600950949023</v>
      </c>
      <c r="AN89" s="98">
        <f t="shared" si="28"/>
        <v>165.17396259706209</v>
      </c>
      <c r="AO89" s="142"/>
    </row>
    <row r="90" spans="3:41" x14ac:dyDescent="0.3">
      <c r="C90" s="141"/>
      <c r="D90" s="332">
        <f t="shared" si="17"/>
        <v>14.415571215299071</v>
      </c>
      <c r="E90" s="332"/>
      <c r="F90" s="332">
        <f t="shared" si="18"/>
        <v>13.44273763355821</v>
      </c>
      <c r="G90" s="332"/>
      <c r="H90" s="123">
        <v>86</v>
      </c>
      <c r="I90" s="123"/>
      <c r="J90" s="123"/>
      <c r="K90" s="345">
        <f t="shared" si="22"/>
        <v>16.915571215299071</v>
      </c>
      <c r="L90" s="345"/>
      <c r="M90" s="98"/>
      <c r="N90" s="332">
        <f t="shared" si="23"/>
        <v>7.3313959281981251</v>
      </c>
      <c r="O90" s="332"/>
      <c r="P90" s="98"/>
      <c r="Q90" s="98"/>
      <c r="R90" s="98"/>
      <c r="S90" s="98"/>
      <c r="T90" s="98"/>
      <c r="U90" s="123">
        <f t="shared" si="24"/>
        <v>24.246967143497194</v>
      </c>
      <c r="V90" s="123"/>
      <c r="W90" s="123"/>
      <c r="X90" s="123"/>
      <c r="Y90" s="123">
        <f t="shared" si="19"/>
        <v>53.572550856289695</v>
      </c>
      <c r="Z90" s="123"/>
      <c r="AA90" s="123"/>
      <c r="AB90" s="123"/>
      <c r="AC90" s="123">
        <f t="shared" si="20"/>
        <v>90.229530497280322</v>
      </c>
      <c r="AD90" s="123"/>
      <c r="AE90" s="123"/>
      <c r="AF90" s="123"/>
      <c r="AG90" s="123">
        <f t="shared" si="21"/>
        <v>163.54348977926159</v>
      </c>
      <c r="AH90" s="123"/>
      <c r="AI90" s="123"/>
      <c r="AJ90" s="123"/>
      <c r="AK90" s="98">
        <f t="shared" si="25"/>
        <v>24.246967143497194</v>
      </c>
      <c r="AL90" s="98">
        <f t="shared" si="26"/>
        <v>53.572550856289695</v>
      </c>
      <c r="AM90" s="98">
        <f t="shared" si="27"/>
        <v>90.229530497280322</v>
      </c>
      <c r="AN90" s="98">
        <f t="shared" si="28"/>
        <v>163.54348977926159</v>
      </c>
      <c r="AO90" s="142"/>
    </row>
    <row r="91" spans="3:41" x14ac:dyDescent="0.3">
      <c r="C91" s="141"/>
      <c r="D91" s="332">
        <f t="shared" si="17"/>
        <v>14.184111940322509</v>
      </c>
      <c r="E91" s="332"/>
      <c r="F91" s="332">
        <f t="shared" si="18"/>
        <v>13.460219641683501</v>
      </c>
      <c r="G91" s="332"/>
      <c r="H91" s="123">
        <v>87</v>
      </c>
      <c r="I91" s="123"/>
      <c r="J91" s="123"/>
      <c r="K91" s="345">
        <f t="shared" si="22"/>
        <v>16.684111940322509</v>
      </c>
      <c r="L91" s="345"/>
      <c r="M91" s="98"/>
      <c r="N91" s="332">
        <f t="shared" si="23"/>
        <v>7.2636983562734088</v>
      </c>
      <c r="O91" s="332"/>
      <c r="P91" s="98"/>
      <c r="Q91" s="98"/>
      <c r="R91" s="98"/>
      <c r="S91" s="98"/>
      <c r="T91" s="98"/>
      <c r="U91" s="123">
        <f t="shared" si="24"/>
        <v>23.947810296595918</v>
      </c>
      <c r="V91" s="123"/>
      <c r="W91" s="123"/>
      <c r="X91" s="123"/>
      <c r="Y91" s="123">
        <f t="shared" si="19"/>
        <v>53.002603721689553</v>
      </c>
      <c r="Z91" s="123"/>
      <c r="AA91" s="123"/>
      <c r="AB91" s="123"/>
      <c r="AC91" s="123">
        <f t="shared" si="20"/>
        <v>89.321095503056597</v>
      </c>
      <c r="AD91" s="123"/>
      <c r="AE91" s="123"/>
      <c r="AF91" s="123"/>
      <c r="AG91" s="123">
        <f t="shared" si="21"/>
        <v>161.95807906579068</v>
      </c>
      <c r="AH91" s="123"/>
      <c r="AI91" s="123"/>
      <c r="AJ91" s="123"/>
      <c r="AK91" s="98">
        <f t="shared" si="25"/>
        <v>23.947810296595918</v>
      </c>
      <c r="AL91" s="98">
        <f t="shared" si="26"/>
        <v>53.002603721689553</v>
      </c>
      <c r="AM91" s="98">
        <f t="shared" si="27"/>
        <v>89.321095503056597</v>
      </c>
      <c r="AN91" s="98">
        <f t="shared" si="28"/>
        <v>161.95807906579068</v>
      </c>
      <c r="AO91" s="142"/>
    </row>
    <row r="92" spans="3:41" x14ac:dyDescent="0.3">
      <c r="C92" s="141"/>
      <c r="D92" s="332">
        <f t="shared" si="17"/>
        <v>13.960506502960293</v>
      </c>
      <c r="E92" s="332"/>
      <c r="F92" s="332">
        <f t="shared" si="18"/>
        <v>13.481504420529914</v>
      </c>
      <c r="G92" s="332"/>
      <c r="H92" s="123">
        <v>88</v>
      </c>
      <c r="I92" s="123"/>
      <c r="J92" s="123"/>
      <c r="K92" s="345">
        <f t="shared" si="22"/>
        <v>16.460506502960293</v>
      </c>
      <c r="L92" s="345"/>
      <c r="M92" s="98"/>
      <c r="N92" s="332">
        <f t="shared" si="23"/>
        <v>7.1977826981286324</v>
      </c>
      <c r="O92" s="332"/>
      <c r="P92" s="98"/>
      <c r="Q92" s="98"/>
      <c r="R92" s="98"/>
      <c r="S92" s="98"/>
      <c r="T92" s="98"/>
      <c r="U92" s="123">
        <f t="shared" si="24"/>
        <v>23.658289201088927</v>
      </c>
      <c r="V92" s="123"/>
      <c r="W92" s="123"/>
      <c r="X92" s="123"/>
      <c r="Y92" s="123">
        <f t="shared" si="19"/>
        <v>52.449419993603456</v>
      </c>
      <c r="Z92" s="123"/>
      <c r="AA92" s="123"/>
      <c r="AB92" s="123"/>
      <c r="AC92" s="123">
        <f t="shared" si="20"/>
        <v>88.438333484246613</v>
      </c>
      <c r="AD92" s="123"/>
      <c r="AE92" s="123"/>
      <c r="AF92" s="123"/>
      <c r="AG92" s="123">
        <f t="shared" si="21"/>
        <v>160.41616046553295</v>
      </c>
      <c r="AH92" s="123"/>
      <c r="AI92" s="123"/>
      <c r="AJ92" s="123"/>
      <c r="AK92" s="98">
        <f t="shared" si="25"/>
        <v>23.658289201088927</v>
      </c>
      <c r="AL92" s="98">
        <f t="shared" si="26"/>
        <v>52.449419993603456</v>
      </c>
      <c r="AM92" s="98">
        <f t="shared" si="27"/>
        <v>88.438333484246613</v>
      </c>
      <c r="AN92" s="98">
        <f t="shared" si="28"/>
        <v>160.41616046553295</v>
      </c>
      <c r="AO92" s="142"/>
    </row>
    <row r="93" spans="3:41" x14ac:dyDescent="0.3">
      <c r="C93" s="141"/>
      <c r="D93" s="332">
        <f t="shared" si="17"/>
        <v>13.744419517157215</v>
      </c>
      <c r="E93" s="332"/>
      <c r="F93" s="332">
        <f t="shared" si="18"/>
        <v>13.50660344262427</v>
      </c>
      <c r="G93" s="332"/>
      <c r="H93" s="123">
        <v>89</v>
      </c>
      <c r="I93" s="123"/>
      <c r="J93" s="123"/>
      <c r="K93" s="345">
        <f t="shared" si="22"/>
        <v>16.244419517157215</v>
      </c>
      <c r="L93" s="345"/>
      <c r="M93" s="98"/>
      <c r="N93" s="332">
        <f t="shared" si="23"/>
        <v>7.1335909719991752</v>
      </c>
      <c r="O93" s="332"/>
      <c r="P93" s="98"/>
      <c r="Q93" s="98"/>
      <c r="R93" s="98"/>
      <c r="S93" s="98"/>
      <c r="T93" s="98"/>
      <c r="U93" s="123">
        <f t="shared" si="24"/>
        <v>23.378010489156392</v>
      </c>
      <c r="V93" s="123"/>
      <c r="W93" s="123"/>
      <c r="X93" s="123"/>
      <c r="Y93" s="123">
        <f t="shared" si="19"/>
        <v>51.912374377153085</v>
      </c>
      <c r="Z93" s="123"/>
      <c r="AA93" s="123"/>
      <c r="AB93" s="123"/>
      <c r="AC93" s="123">
        <f t="shared" si="20"/>
        <v>87.580329237148959</v>
      </c>
      <c r="AD93" s="123"/>
      <c r="AE93" s="123"/>
      <c r="AF93" s="123"/>
      <c r="AG93" s="123">
        <f t="shared" si="21"/>
        <v>158.91623895714071</v>
      </c>
      <c r="AH93" s="123"/>
      <c r="AI93" s="123"/>
      <c r="AJ93" s="123"/>
      <c r="AK93" s="98">
        <f t="shared" si="25"/>
        <v>23.378010489156392</v>
      </c>
      <c r="AL93" s="98">
        <f t="shared" si="26"/>
        <v>51.912374377153085</v>
      </c>
      <c r="AM93" s="98">
        <f t="shared" si="27"/>
        <v>87.580329237148959</v>
      </c>
      <c r="AN93" s="98">
        <f t="shared" si="28"/>
        <v>158.91623895714071</v>
      </c>
      <c r="AO93" s="142"/>
    </row>
    <row r="94" spans="3:41" x14ac:dyDescent="0.3">
      <c r="C94" s="141"/>
      <c r="D94" s="332">
        <f t="shared" si="17"/>
        <v>13.53553390593274</v>
      </c>
      <c r="E94" s="332"/>
      <c r="F94" s="332">
        <f t="shared" si="18"/>
        <v>13.535533905932738</v>
      </c>
      <c r="G94" s="332"/>
      <c r="H94" s="123">
        <v>90</v>
      </c>
      <c r="I94" s="123"/>
      <c r="J94" s="123"/>
      <c r="K94" s="345">
        <f t="shared" si="22"/>
        <v>16.035533905932738</v>
      </c>
      <c r="L94" s="345"/>
      <c r="M94" s="98"/>
      <c r="N94" s="332">
        <f t="shared" si="23"/>
        <v>7.0710678118654755</v>
      </c>
      <c r="O94" s="332"/>
      <c r="P94" s="98"/>
      <c r="Q94" s="98"/>
      <c r="R94" s="98"/>
      <c r="S94" s="98"/>
      <c r="T94" s="98"/>
      <c r="U94" s="123">
        <f t="shared" si="24"/>
        <v>23.106601717798213</v>
      </c>
      <c r="V94" s="123"/>
      <c r="W94" s="123"/>
      <c r="X94" s="123"/>
      <c r="Y94" s="123">
        <f t="shared" si="19"/>
        <v>51.390872965260115</v>
      </c>
      <c r="Z94" s="123"/>
      <c r="AA94" s="123"/>
      <c r="AB94" s="123"/>
      <c r="AC94" s="123">
        <f t="shared" si="20"/>
        <v>86.746212024587493</v>
      </c>
      <c r="AD94" s="123"/>
      <c r="AE94" s="123"/>
      <c r="AF94" s="123"/>
      <c r="AG94" s="123">
        <f t="shared" si="21"/>
        <v>157.45689014324225</v>
      </c>
      <c r="AH94" s="123"/>
      <c r="AI94" s="123"/>
      <c r="AJ94" s="123"/>
      <c r="AK94" s="98">
        <f t="shared" si="25"/>
        <v>23.106601717798213</v>
      </c>
      <c r="AL94" s="98">
        <f t="shared" si="26"/>
        <v>51.390872965260115</v>
      </c>
      <c r="AM94" s="98">
        <f t="shared" si="27"/>
        <v>86.746212024587493</v>
      </c>
      <c r="AN94" s="98">
        <f t="shared" si="28"/>
        <v>157.45689014324225</v>
      </c>
      <c r="AO94" s="142"/>
    </row>
    <row r="95" spans="3:41" x14ac:dyDescent="0.3">
      <c r="C95" s="141"/>
      <c r="D95" s="332">
        <f t="shared" si="17"/>
        <v>13.333549716860533</v>
      </c>
      <c r="E95" s="332"/>
      <c r="F95" s="332">
        <f t="shared" si="18"/>
        <v>13.568318766438665</v>
      </c>
      <c r="G95" s="332"/>
      <c r="H95" s="123">
        <v>91</v>
      </c>
      <c r="I95" s="123"/>
      <c r="J95" s="123"/>
      <c r="K95" s="345">
        <f t="shared" si="22"/>
        <v>16.068318766438665</v>
      </c>
      <c r="L95" s="345"/>
      <c r="M95" s="98"/>
      <c r="N95" s="332">
        <f t="shared" si="23"/>
        <v>7.0101603243703847</v>
      </c>
      <c r="O95" s="332"/>
      <c r="P95" s="98"/>
      <c r="Q95" s="98"/>
      <c r="R95" s="98"/>
      <c r="S95" s="98"/>
      <c r="T95" s="98"/>
      <c r="U95" s="123">
        <f t="shared" si="24"/>
        <v>23.078479090809051</v>
      </c>
      <c r="V95" s="123"/>
      <c r="W95" s="123"/>
      <c r="X95" s="123"/>
      <c r="Y95" s="123">
        <f t="shared" si="19"/>
        <v>51.11912038829059</v>
      </c>
      <c r="Z95" s="123"/>
      <c r="AA95" s="123"/>
      <c r="AB95" s="123"/>
      <c r="AC95" s="123">
        <f t="shared" si="20"/>
        <v>86.169922010142514</v>
      </c>
      <c r="AD95" s="123"/>
      <c r="AE95" s="123"/>
      <c r="AF95" s="123"/>
      <c r="AG95" s="123">
        <f t="shared" si="21"/>
        <v>156.27152525384636</v>
      </c>
      <c r="AH95" s="123"/>
      <c r="AI95" s="123"/>
      <c r="AJ95" s="123"/>
      <c r="AK95" s="98">
        <f t="shared" si="25"/>
        <v>23.078479090809051</v>
      </c>
      <c r="AL95" s="98">
        <f t="shared" si="26"/>
        <v>51.11912038829059</v>
      </c>
      <c r="AM95" s="98">
        <f t="shared" si="27"/>
        <v>86.169922010142514</v>
      </c>
      <c r="AN95" s="98">
        <f t="shared" si="28"/>
        <v>156.27152525384636</v>
      </c>
      <c r="AO95" s="142"/>
    </row>
    <row r="96" spans="3:41" x14ac:dyDescent="0.3">
      <c r="C96" s="141"/>
      <c r="D96" s="332">
        <f t="shared" si="17"/>
        <v>13.138183026483638</v>
      </c>
      <c r="E96" s="332"/>
      <c r="F96" s="332">
        <f t="shared" si="18"/>
        <v>13.604986792052532</v>
      </c>
      <c r="G96" s="332"/>
      <c r="H96" s="123">
        <v>92</v>
      </c>
      <c r="I96" s="123"/>
      <c r="J96" s="123"/>
      <c r="K96" s="345">
        <f t="shared" si="22"/>
        <v>16.104986792052532</v>
      </c>
      <c r="L96" s="345"/>
      <c r="M96" s="98"/>
      <c r="N96" s="332">
        <f t="shared" si="23"/>
        <v>6.9508179550833944</v>
      </c>
      <c r="O96" s="332"/>
      <c r="P96" s="98"/>
      <c r="Q96" s="98"/>
      <c r="R96" s="98"/>
      <c r="S96" s="98"/>
      <c r="T96" s="98"/>
      <c r="U96" s="123">
        <f t="shared" si="24"/>
        <v>23.055804747135927</v>
      </c>
      <c r="V96" s="123"/>
      <c r="W96" s="123"/>
      <c r="X96" s="123"/>
      <c r="Y96" s="123">
        <f t="shared" si="19"/>
        <v>50.859076567469501</v>
      </c>
      <c r="Z96" s="123"/>
      <c r="AA96" s="123"/>
      <c r="AB96" s="123"/>
      <c r="AC96" s="123">
        <f t="shared" si="20"/>
        <v>85.613166342886473</v>
      </c>
      <c r="AD96" s="123"/>
      <c r="AE96" s="123"/>
      <c r="AF96" s="123"/>
      <c r="AG96" s="123">
        <f t="shared" si="21"/>
        <v>155.12134589372042</v>
      </c>
      <c r="AH96" s="123"/>
      <c r="AI96" s="123"/>
      <c r="AJ96" s="123"/>
      <c r="AK96" s="98">
        <f t="shared" si="25"/>
        <v>23.055804747135927</v>
      </c>
      <c r="AL96" s="98">
        <f t="shared" si="26"/>
        <v>50.859076567469501</v>
      </c>
      <c r="AM96" s="98">
        <f t="shared" si="27"/>
        <v>85.613166342886473</v>
      </c>
      <c r="AN96" s="98">
        <f t="shared" si="28"/>
        <v>155.12134589372042</v>
      </c>
      <c r="AO96" s="142"/>
    </row>
    <row r="97" spans="3:41" x14ac:dyDescent="0.3">
      <c r="C97" s="141"/>
      <c r="D97" s="332">
        <f t="shared" si="17"/>
        <v>12.949164926106089</v>
      </c>
      <c r="E97" s="332"/>
      <c r="F97" s="332">
        <f t="shared" si="18"/>
        <v>13.645572638115915</v>
      </c>
      <c r="G97" s="332"/>
      <c r="H97" s="123">
        <v>93</v>
      </c>
      <c r="I97" s="123"/>
      <c r="J97" s="123"/>
      <c r="K97" s="345">
        <f t="shared" si="22"/>
        <v>16.145572638115915</v>
      </c>
      <c r="L97" s="345"/>
      <c r="M97" s="98"/>
      <c r="N97" s="332">
        <f t="shared" si="23"/>
        <v>6.8929923634085792</v>
      </c>
      <c r="O97" s="332"/>
      <c r="P97" s="98"/>
      <c r="Q97" s="98"/>
      <c r="R97" s="98"/>
      <c r="S97" s="98"/>
      <c r="T97" s="98"/>
      <c r="U97" s="123">
        <f t="shared" si="24"/>
        <v>23.038565001524496</v>
      </c>
      <c r="V97" s="123"/>
      <c r="W97" s="123"/>
      <c r="X97" s="123"/>
      <c r="Y97" s="123">
        <f t="shared" si="19"/>
        <v>50.610534455158813</v>
      </c>
      <c r="Z97" s="123"/>
      <c r="AA97" s="123"/>
      <c r="AB97" s="123"/>
      <c r="AC97" s="123">
        <f t="shared" si="20"/>
        <v>85.075496272201718</v>
      </c>
      <c r="AD97" s="123"/>
      <c r="AE97" s="123"/>
      <c r="AF97" s="123"/>
      <c r="AG97" s="123">
        <f t="shared" si="21"/>
        <v>154.0054199062875</v>
      </c>
      <c r="AH97" s="123"/>
      <c r="AI97" s="123"/>
      <c r="AJ97" s="123"/>
      <c r="AK97" s="98">
        <f t="shared" si="25"/>
        <v>23.038565001524496</v>
      </c>
      <c r="AL97" s="98">
        <f t="shared" si="26"/>
        <v>50.610534455158813</v>
      </c>
      <c r="AM97" s="98">
        <f t="shared" si="27"/>
        <v>85.075496272201718</v>
      </c>
      <c r="AN97" s="98">
        <f t="shared" si="28"/>
        <v>154.0054199062875</v>
      </c>
      <c r="AO97" s="142"/>
    </row>
    <row r="98" spans="3:41" x14ac:dyDescent="0.3">
      <c r="C98" s="141"/>
      <c r="D98" s="332">
        <f t="shared" si="17"/>
        <v>12.766240582118144</v>
      </c>
      <c r="E98" s="332"/>
      <c r="F98" s="332">
        <f t="shared" si="18"/>
        <v>13.690116944910784</v>
      </c>
      <c r="G98" s="332"/>
      <c r="H98" s="123">
        <v>94</v>
      </c>
      <c r="I98" s="123"/>
      <c r="J98" s="123"/>
      <c r="K98" s="345">
        <f t="shared" si="22"/>
        <v>16.190116944910784</v>
      </c>
      <c r="L98" s="345"/>
      <c r="M98" s="98"/>
      <c r="N98" s="332">
        <f t="shared" si="23"/>
        <v>6.8366373054929763</v>
      </c>
      <c r="O98" s="332"/>
      <c r="P98" s="98"/>
      <c r="Q98" s="98"/>
      <c r="R98" s="98"/>
      <c r="S98" s="98"/>
      <c r="T98" s="98"/>
      <c r="U98" s="123">
        <f t="shared" si="24"/>
        <v>23.026754250403762</v>
      </c>
      <c r="V98" s="123"/>
      <c r="W98" s="123"/>
      <c r="X98" s="123"/>
      <c r="Y98" s="123">
        <f t="shared" si="19"/>
        <v>50.373303472375667</v>
      </c>
      <c r="Z98" s="123"/>
      <c r="AA98" s="123"/>
      <c r="AB98" s="123"/>
      <c r="AC98" s="123">
        <f t="shared" si="20"/>
        <v>84.556489999840551</v>
      </c>
      <c r="AD98" s="123"/>
      <c r="AE98" s="123"/>
      <c r="AF98" s="123"/>
      <c r="AG98" s="123">
        <f t="shared" si="21"/>
        <v>152.92286305477032</v>
      </c>
      <c r="AH98" s="123"/>
      <c r="AI98" s="123"/>
      <c r="AJ98" s="123"/>
      <c r="AK98" s="98">
        <f t="shared" si="25"/>
        <v>23.026754250403762</v>
      </c>
      <c r="AL98" s="98">
        <f t="shared" si="26"/>
        <v>50.373303472375667</v>
      </c>
      <c r="AM98" s="98">
        <f t="shared" si="27"/>
        <v>84.556489999840551</v>
      </c>
      <c r="AN98" s="98">
        <f t="shared" si="28"/>
        <v>152.92286305477032</v>
      </c>
      <c r="AO98" s="142"/>
    </row>
    <row r="99" spans="3:41" x14ac:dyDescent="0.3">
      <c r="C99" s="141"/>
      <c r="D99" s="332">
        <f t="shared" si="17"/>
        <v>12.589168364653887</v>
      </c>
      <c r="E99" s="332"/>
      <c r="F99" s="332">
        <f t="shared" si="18"/>
        <v>13.738666457739127</v>
      </c>
      <c r="G99" s="332"/>
      <c r="H99" s="123">
        <v>95</v>
      </c>
      <c r="I99" s="123"/>
      <c r="J99" s="123"/>
      <c r="K99" s="345">
        <f t="shared" si="22"/>
        <v>16.238666457739129</v>
      </c>
      <c r="L99" s="345"/>
      <c r="M99" s="98"/>
      <c r="N99" s="332">
        <f t="shared" si="23"/>
        <v>6.7817085245462838</v>
      </c>
      <c r="O99" s="332"/>
      <c r="P99" s="98"/>
      <c r="Q99" s="98"/>
      <c r="R99" s="98"/>
      <c r="S99" s="98"/>
      <c r="T99" s="98"/>
      <c r="U99" s="123">
        <f t="shared" si="24"/>
        <v>23.020374982285411</v>
      </c>
      <c r="V99" s="123"/>
      <c r="W99" s="123"/>
      <c r="X99" s="123"/>
      <c r="Y99" s="123">
        <f t="shared" si="19"/>
        <v>50.147209080470546</v>
      </c>
      <c r="Z99" s="123"/>
      <c r="AA99" s="123"/>
      <c r="AB99" s="123"/>
      <c r="AC99" s="123">
        <f t="shared" si="20"/>
        <v>84.055751703201963</v>
      </c>
      <c r="AD99" s="123"/>
      <c r="AE99" s="123"/>
      <c r="AF99" s="123"/>
      <c r="AG99" s="123">
        <f t="shared" si="21"/>
        <v>151.8728369486648</v>
      </c>
      <c r="AH99" s="123"/>
      <c r="AI99" s="123"/>
      <c r="AJ99" s="123"/>
      <c r="AK99" s="98">
        <f t="shared" si="25"/>
        <v>23.020374982285411</v>
      </c>
      <c r="AL99" s="98">
        <f t="shared" si="26"/>
        <v>50.147209080470546</v>
      </c>
      <c r="AM99" s="98">
        <f t="shared" si="27"/>
        <v>84.055751703201963</v>
      </c>
      <c r="AN99" s="98">
        <f t="shared" si="28"/>
        <v>151.8728369486648</v>
      </c>
      <c r="AO99" s="142"/>
    </row>
    <row r="100" spans="3:41" x14ac:dyDescent="0.3">
      <c r="C100" s="141"/>
      <c r="D100" s="332">
        <f t="shared" si="17"/>
        <v>12.417719038955473</v>
      </c>
      <c r="E100" s="332"/>
      <c r="F100" s="332">
        <f t="shared" si="18"/>
        <v>13.791274170296687</v>
      </c>
      <c r="G100" s="332"/>
      <c r="H100" s="123">
        <v>96</v>
      </c>
      <c r="I100" s="123"/>
      <c r="J100" s="123"/>
      <c r="K100" s="345">
        <f t="shared" si="22"/>
        <v>16.291274170296688</v>
      </c>
      <c r="L100" s="345"/>
      <c r="M100" s="98"/>
      <c r="N100" s="332">
        <f t="shared" si="23"/>
        <v>6.7281636480318801</v>
      </c>
      <c r="O100" s="332"/>
      <c r="P100" s="98"/>
      <c r="Q100" s="98"/>
      <c r="R100" s="98"/>
      <c r="S100" s="98"/>
      <c r="T100" s="98"/>
      <c r="U100" s="123">
        <f t="shared" si="24"/>
        <v>23.019437818328569</v>
      </c>
      <c r="V100" s="123"/>
      <c r="W100" s="123"/>
      <c r="X100" s="123"/>
      <c r="Y100" s="123">
        <f t="shared" si="19"/>
        <v>49.932092410456086</v>
      </c>
      <c r="Z100" s="123"/>
      <c r="AA100" s="123"/>
      <c r="AB100" s="123"/>
      <c r="AC100" s="123">
        <f t="shared" si="20"/>
        <v>83.572910650615484</v>
      </c>
      <c r="AD100" s="123"/>
      <c r="AE100" s="123"/>
      <c r="AF100" s="123"/>
      <c r="AG100" s="123">
        <f t="shared" si="21"/>
        <v>150.85454713093429</v>
      </c>
      <c r="AH100" s="123"/>
      <c r="AI100" s="123"/>
      <c r="AJ100" s="123"/>
      <c r="AK100" s="98">
        <f t="shared" si="25"/>
        <v>23.019437818328569</v>
      </c>
      <c r="AL100" s="98">
        <f t="shared" si="26"/>
        <v>49.932092410456086</v>
      </c>
      <c r="AM100" s="98">
        <f t="shared" si="27"/>
        <v>83.572910650615484</v>
      </c>
      <c r="AN100" s="98">
        <f t="shared" si="28"/>
        <v>150.85454713093429</v>
      </c>
      <c r="AO100" s="142"/>
    </row>
    <row r="101" spans="3:41" x14ac:dyDescent="0.3">
      <c r="C101" s="141"/>
      <c r="D101" s="332">
        <f t="shared" ref="D101:D132" si="29">($P$5/((SIN(RADIANS((H101)/2)))^2))+($P$5/(2*(SIN(RADIANS((H101)/2)))))</f>
        <v>12.251675014334783</v>
      </c>
      <c r="E101" s="332"/>
      <c r="F101" s="332">
        <f t="shared" ref="F101:F132" si="30">((2*$P$5)/(SIN(RADIANS(H101))))+($P$5/(2*(COS(RADIANS((H101)/2)))))</f>
        <v>13.84799949223115</v>
      </c>
      <c r="G101" s="332"/>
      <c r="H101" s="123">
        <v>97</v>
      </c>
      <c r="I101" s="123"/>
      <c r="J101" s="123"/>
      <c r="K101" s="345">
        <f t="shared" si="22"/>
        <v>16.34799949223115</v>
      </c>
      <c r="L101" s="345"/>
      <c r="M101" s="98"/>
      <c r="N101" s="332">
        <f t="shared" si="23"/>
        <v>6.6759620912337141</v>
      </c>
      <c r="O101" s="332"/>
      <c r="P101" s="98"/>
      <c r="Q101" s="98"/>
      <c r="R101" s="98"/>
      <c r="S101" s="98"/>
      <c r="T101" s="98"/>
      <c r="U101" s="123">
        <f t="shared" si="24"/>
        <v>23.023961583464864</v>
      </c>
      <c r="V101" s="123"/>
      <c r="W101" s="123"/>
      <c r="X101" s="123"/>
      <c r="Y101" s="123">
        <f t="shared" ref="Y101:Y132" si="31">K101+($R$6*N101)</f>
        <v>49.727809948399724</v>
      </c>
      <c r="Z101" s="123"/>
      <c r="AA101" s="123"/>
      <c r="AB101" s="123"/>
      <c r="AC101" s="123">
        <f t="shared" ref="AC101:AC132" si="32">K101+($R$7*N101)</f>
        <v>83.107620404568294</v>
      </c>
      <c r="AD101" s="123"/>
      <c r="AE101" s="123"/>
      <c r="AF101" s="123"/>
      <c r="AG101" s="123">
        <f t="shared" ref="AG101:AG132" si="33">K101+($R$8*N101)</f>
        <v>149.86724131690542</v>
      </c>
      <c r="AH101" s="123"/>
      <c r="AI101" s="123"/>
      <c r="AJ101" s="123"/>
      <c r="AK101" s="98">
        <f t="shared" si="25"/>
        <v>23.023961583464864</v>
      </c>
      <c r="AL101" s="98">
        <f t="shared" si="26"/>
        <v>49.727809948399724</v>
      </c>
      <c r="AM101" s="98">
        <f t="shared" si="27"/>
        <v>83.107620404568294</v>
      </c>
      <c r="AN101" s="98">
        <f t="shared" si="28"/>
        <v>149.86724131690542</v>
      </c>
      <c r="AO101" s="142"/>
    </row>
    <row r="102" spans="3:41" x14ac:dyDescent="0.3">
      <c r="C102" s="141"/>
      <c r="D102" s="332">
        <f t="shared" si="29"/>
        <v>12.090829646087913</v>
      </c>
      <c r="E102" s="332"/>
      <c r="F102" s="332">
        <f t="shared" si="30"/>
        <v>13.908908441950716</v>
      </c>
      <c r="G102" s="332"/>
      <c r="H102" s="123">
        <v>98</v>
      </c>
      <c r="I102" s="123"/>
      <c r="J102" s="123"/>
      <c r="K102" s="345">
        <f t="shared" si="22"/>
        <v>16.408908441950715</v>
      </c>
      <c r="L102" s="345"/>
      <c r="M102" s="98"/>
      <c r="N102" s="332">
        <f t="shared" si="23"/>
        <v>6.6250649667440564</v>
      </c>
      <c r="O102" s="332"/>
      <c r="P102" s="98"/>
      <c r="Q102" s="98"/>
      <c r="R102" s="98"/>
      <c r="S102" s="98"/>
      <c r="T102" s="98"/>
      <c r="U102" s="123">
        <f t="shared" si="24"/>
        <v>23.03397340869477</v>
      </c>
      <c r="V102" s="123"/>
      <c r="W102" s="123"/>
      <c r="X102" s="123"/>
      <c r="Y102" s="123">
        <f t="shared" si="31"/>
        <v>49.534233275670999</v>
      </c>
      <c r="Z102" s="123"/>
      <c r="AA102" s="123"/>
      <c r="AB102" s="123"/>
      <c r="AC102" s="123">
        <f t="shared" si="32"/>
        <v>82.659558109391284</v>
      </c>
      <c r="AD102" s="123"/>
      <c r="AE102" s="123"/>
      <c r="AF102" s="123"/>
      <c r="AG102" s="123">
        <f t="shared" si="33"/>
        <v>148.91020777683184</v>
      </c>
      <c r="AH102" s="123"/>
      <c r="AI102" s="123"/>
      <c r="AJ102" s="123"/>
      <c r="AK102" s="98">
        <f t="shared" si="25"/>
        <v>23.03397340869477</v>
      </c>
      <c r="AL102" s="98">
        <f t="shared" si="26"/>
        <v>49.534233275670999</v>
      </c>
      <c r="AM102" s="98">
        <f t="shared" si="27"/>
        <v>82.659558109391284</v>
      </c>
      <c r="AN102" s="98">
        <f t="shared" si="28"/>
        <v>148.91020777683184</v>
      </c>
      <c r="AO102" s="142"/>
    </row>
    <row r="103" spans="3:41" x14ac:dyDescent="0.3">
      <c r="C103" s="141"/>
      <c r="D103" s="332">
        <f t="shared" si="29"/>
        <v>11.934986586135688</v>
      </c>
      <c r="E103" s="332"/>
      <c r="F103" s="332">
        <f t="shared" si="30"/>
        <v>13.974073865935944</v>
      </c>
      <c r="G103" s="332"/>
      <c r="H103" s="123">
        <v>99</v>
      </c>
      <c r="I103" s="123"/>
      <c r="J103" s="123"/>
      <c r="K103" s="345">
        <f t="shared" si="22"/>
        <v>16.474073865935942</v>
      </c>
      <c r="L103" s="345"/>
      <c r="M103" s="98"/>
      <c r="N103" s="332">
        <f t="shared" si="23"/>
        <v>6.5754349994539245</v>
      </c>
      <c r="O103" s="332"/>
      <c r="P103" s="98"/>
      <c r="Q103" s="98"/>
      <c r="R103" s="98"/>
      <c r="S103" s="98"/>
      <c r="T103" s="98"/>
      <c r="U103" s="123">
        <f t="shared" si="24"/>
        <v>23.049508865389868</v>
      </c>
      <c r="V103" s="123"/>
      <c r="W103" s="123"/>
      <c r="X103" s="123"/>
      <c r="Y103" s="123">
        <f t="shared" si="31"/>
        <v>49.351248863205562</v>
      </c>
      <c r="Z103" s="123"/>
      <c r="AA103" s="123"/>
      <c r="AB103" s="123"/>
      <c r="AC103" s="123">
        <f t="shared" si="32"/>
        <v>82.228423860475175</v>
      </c>
      <c r="AD103" s="123"/>
      <c r="AE103" s="123"/>
      <c r="AF103" s="123"/>
      <c r="AG103" s="123">
        <f t="shared" si="33"/>
        <v>147.98277385501441</v>
      </c>
      <c r="AH103" s="123"/>
      <c r="AI103" s="123"/>
      <c r="AJ103" s="123"/>
      <c r="AK103" s="98">
        <f t="shared" si="25"/>
        <v>23.049508865389868</v>
      </c>
      <c r="AL103" s="98">
        <f t="shared" si="26"/>
        <v>49.351248863205562</v>
      </c>
      <c r="AM103" s="98">
        <f t="shared" si="27"/>
        <v>82.228423860475175</v>
      </c>
      <c r="AN103" s="98">
        <f t="shared" si="28"/>
        <v>147.98277385501441</v>
      </c>
      <c r="AO103" s="142"/>
    </row>
    <row r="104" spans="3:41" x14ac:dyDescent="0.3">
      <c r="C104" s="141"/>
      <c r="D104" s="332">
        <f t="shared" si="29"/>
        <v>11.783959178539934</v>
      </c>
      <c r="E104" s="332"/>
      <c r="F104" s="332">
        <f t="shared" si="30"/>
        <v>14.043575686008481</v>
      </c>
      <c r="G104" s="332"/>
      <c r="H104" s="123">
        <v>100</v>
      </c>
      <c r="I104" s="123"/>
      <c r="J104" s="123"/>
      <c r="K104" s="345">
        <f t="shared" si="22"/>
        <v>16.543575686008481</v>
      </c>
      <c r="L104" s="345"/>
      <c r="M104" s="98"/>
      <c r="N104" s="332">
        <f t="shared" si="23"/>
        <v>6.527036446661393</v>
      </c>
      <c r="O104" s="332"/>
      <c r="P104" s="98"/>
      <c r="Q104" s="98"/>
      <c r="R104" s="98"/>
      <c r="S104" s="98"/>
      <c r="T104" s="98"/>
      <c r="U104" s="123">
        <f t="shared" si="24"/>
        <v>23.070612132669872</v>
      </c>
      <c r="V104" s="123"/>
      <c r="W104" s="123"/>
      <c r="X104" s="123"/>
      <c r="Y104" s="123">
        <f t="shared" si="31"/>
        <v>49.178757919315444</v>
      </c>
      <c r="Z104" s="123"/>
      <c r="AA104" s="123"/>
      <c r="AB104" s="123"/>
      <c r="AC104" s="123">
        <f t="shared" si="32"/>
        <v>81.813940152622408</v>
      </c>
      <c r="AD104" s="123"/>
      <c r="AE104" s="123"/>
      <c r="AF104" s="123"/>
      <c r="AG104" s="123">
        <f t="shared" si="33"/>
        <v>147.08430461923632</v>
      </c>
      <c r="AH104" s="123"/>
      <c r="AI104" s="123"/>
      <c r="AJ104" s="123"/>
      <c r="AK104" s="98">
        <f t="shared" si="25"/>
        <v>23.070612132669872</v>
      </c>
      <c r="AL104" s="98">
        <f t="shared" si="26"/>
        <v>49.178757919315444</v>
      </c>
      <c r="AM104" s="98">
        <f t="shared" si="27"/>
        <v>81.813940152622408</v>
      </c>
      <c r="AN104" s="98">
        <f t="shared" si="28"/>
        <v>147.08430461923632</v>
      </c>
      <c r="AO104" s="142"/>
    </row>
    <row r="105" spans="3:41" x14ac:dyDescent="0.3">
      <c r="C105" s="141"/>
      <c r="D105" s="332">
        <f t="shared" si="29"/>
        <v>11.637569896385047</v>
      </c>
      <c r="E105" s="332"/>
      <c r="F105" s="332">
        <f t="shared" si="30"/>
        <v>14.117501176226803</v>
      </c>
      <c r="G105" s="332"/>
      <c r="H105" s="123">
        <v>101</v>
      </c>
      <c r="I105" s="123"/>
      <c r="J105" s="123"/>
      <c r="K105" s="345">
        <f t="shared" si="22"/>
        <v>16.617501176226803</v>
      </c>
      <c r="L105" s="345"/>
      <c r="M105" s="98"/>
      <c r="N105" s="332">
        <f t="shared" si="23"/>
        <v>6.4798350229435835</v>
      </c>
      <c r="O105" s="332"/>
      <c r="P105" s="98"/>
      <c r="Q105" s="98"/>
      <c r="R105" s="98"/>
      <c r="S105" s="98"/>
      <c r="T105" s="98"/>
      <c r="U105" s="123">
        <f t="shared" si="24"/>
        <v>23.097336199170385</v>
      </c>
      <c r="V105" s="123"/>
      <c r="W105" s="123"/>
      <c r="X105" s="123"/>
      <c r="Y105" s="123">
        <f t="shared" si="31"/>
        <v>49.016676290944723</v>
      </c>
      <c r="Z105" s="123"/>
      <c r="AA105" s="123"/>
      <c r="AB105" s="123"/>
      <c r="AC105" s="123">
        <f t="shared" si="32"/>
        <v>81.415851405662636</v>
      </c>
      <c r="AD105" s="123"/>
      <c r="AE105" s="123"/>
      <c r="AF105" s="123"/>
      <c r="AG105" s="123">
        <f t="shared" si="33"/>
        <v>146.21420163509848</v>
      </c>
      <c r="AH105" s="123"/>
      <c r="AI105" s="123"/>
      <c r="AJ105" s="123"/>
      <c r="AK105" s="98">
        <f t="shared" si="25"/>
        <v>23.097336199170385</v>
      </c>
      <c r="AL105" s="98">
        <f t="shared" si="26"/>
        <v>49.016676290944723</v>
      </c>
      <c r="AM105" s="98">
        <f t="shared" si="27"/>
        <v>81.415851405662636</v>
      </c>
      <c r="AN105" s="98">
        <f t="shared" si="28"/>
        <v>146.21420163509848</v>
      </c>
      <c r="AO105" s="142"/>
    </row>
    <row r="106" spans="3:41" x14ac:dyDescent="0.3">
      <c r="C106" s="141"/>
      <c r="D106" s="332">
        <f t="shared" si="29"/>
        <v>11.49564981682078</v>
      </c>
      <c r="E106" s="332"/>
      <c r="F106" s="332">
        <f t="shared" si="30"/>
        <v>14.195945271314665</v>
      </c>
      <c r="G106" s="332"/>
      <c r="H106" s="123">
        <v>102</v>
      </c>
      <c r="I106" s="123"/>
      <c r="J106" s="123"/>
      <c r="K106" s="345">
        <f t="shared" si="22"/>
        <v>16.695945271314663</v>
      </c>
      <c r="L106" s="345"/>
      <c r="M106" s="98"/>
      <c r="N106" s="332">
        <f t="shared" si="23"/>
        <v>6.4337978294658367</v>
      </c>
      <c r="O106" s="332"/>
      <c r="P106" s="98"/>
      <c r="Q106" s="98"/>
      <c r="R106" s="98"/>
      <c r="S106" s="98"/>
      <c r="T106" s="98"/>
      <c r="U106" s="123">
        <f t="shared" si="24"/>
        <v>23.129743100780502</v>
      </c>
      <c r="V106" s="123"/>
      <c r="W106" s="123"/>
      <c r="X106" s="123"/>
      <c r="Y106" s="123">
        <f t="shared" si="31"/>
        <v>48.864934418643848</v>
      </c>
      <c r="Z106" s="123"/>
      <c r="AA106" s="123"/>
      <c r="AB106" s="123"/>
      <c r="AC106" s="123">
        <f t="shared" si="32"/>
        <v>81.033923565973026</v>
      </c>
      <c r="AD106" s="123"/>
      <c r="AE106" s="123"/>
      <c r="AF106" s="123"/>
      <c r="AG106" s="123">
        <f t="shared" si="33"/>
        <v>145.3719018606314</v>
      </c>
      <c r="AH106" s="123"/>
      <c r="AI106" s="123"/>
      <c r="AJ106" s="123"/>
      <c r="AK106" s="98">
        <f t="shared" si="25"/>
        <v>23.129743100780502</v>
      </c>
      <c r="AL106" s="98">
        <f t="shared" si="26"/>
        <v>48.864934418643848</v>
      </c>
      <c r="AM106" s="98">
        <f t="shared" si="27"/>
        <v>81.033923565973026</v>
      </c>
      <c r="AN106" s="98">
        <f t="shared" si="28"/>
        <v>145.3719018606314</v>
      </c>
      <c r="AO106" s="142"/>
    </row>
    <row r="107" spans="3:41" x14ac:dyDescent="0.3">
      <c r="C107" s="141"/>
      <c r="D107" s="332">
        <f t="shared" si="29"/>
        <v>11.358038131339439</v>
      </c>
      <c r="E107" s="332"/>
      <c r="F107" s="332">
        <f t="shared" si="30"/>
        <v>14.279010908785153</v>
      </c>
      <c r="G107" s="332"/>
      <c r="H107" s="123">
        <v>103</v>
      </c>
      <c r="I107" s="123"/>
      <c r="J107" s="123"/>
      <c r="K107" s="345">
        <f t="shared" si="22"/>
        <v>16.779010908785153</v>
      </c>
      <c r="L107" s="345"/>
      <c r="M107" s="98"/>
      <c r="N107" s="332">
        <f t="shared" si="23"/>
        <v>6.3888932874269946</v>
      </c>
      <c r="O107" s="332"/>
      <c r="P107" s="98"/>
      <c r="Q107" s="98"/>
      <c r="R107" s="98"/>
      <c r="S107" s="98"/>
      <c r="T107" s="98"/>
      <c r="U107" s="123">
        <f t="shared" si="24"/>
        <v>23.167904196212149</v>
      </c>
      <c r="V107" s="123"/>
      <c r="W107" s="123"/>
      <c r="X107" s="123"/>
      <c r="Y107" s="123">
        <f t="shared" si="31"/>
        <v>48.723477345920131</v>
      </c>
      <c r="Z107" s="123"/>
      <c r="AA107" s="123"/>
      <c r="AB107" s="123"/>
      <c r="AC107" s="123">
        <f t="shared" si="32"/>
        <v>80.667943783055108</v>
      </c>
      <c r="AD107" s="123"/>
      <c r="AE107" s="123"/>
      <c r="AF107" s="123"/>
      <c r="AG107" s="123">
        <f t="shared" si="33"/>
        <v>144.55687665732506</v>
      </c>
      <c r="AH107" s="123"/>
      <c r="AI107" s="123"/>
      <c r="AJ107" s="123"/>
      <c r="AK107" s="98">
        <f t="shared" si="25"/>
        <v>23.167904196212149</v>
      </c>
      <c r="AL107" s="98">
        <f t="shared" si="26"/>
        <v>48.723477345920131</v>
      </c>
      <c r="AM107" s="98">
        <f t="shared" si="27"/>
        <v>80.667943783055108</v>
      </c>
      <c r="AN107" s="98">
        <f t="shared" si="28"/>
        <v>144.55687665732506</v>
      </c>
      <c r="AO107" s="142"/>
    </row>
    <row r="108" spans="3:41" x14ac:dyDescent="0.3">
      <c r="C108" s="141"/>
      <c r="D108" s="332">
        <f t="shared" si="29"/>
        <v>11.224581688611416</v>
      </c>
      <c r="E108" s="332"/>
      <c r="F108" s="332">
        <f t="shared" si="30"/>
        <v>14.366809407205841</v>
      </c>
      <c r="G108" s="332"/>
      <c r="H108" s="123">
        <v>104</v>
      </c>
      <c r="I108" s="123"/>
      <c r="J108" s="123"/>
      <c r="K108" s="345">
        <f t="shared" si="22"/>
        <v>16.866809407205842</v>
      </c>
      <c r="L108" s="345"/>
      <c r="M108" s="98"/>
      <c r="N108" s="332">
        <f t="shared" si="23"/>
        <v>6.3450910753628937</v>
      </c>
      <c r="O108" s="332"/>
      <c r="P108" s="98"/>
      <c r="Q108" s="98"/>
      <c r="R108" s="98"/>
      <c r="S108" s="98"/>
      <c r="T108" s="98"/>
      <c r="U108" s="123">
        <f t="shared" si="24"/>
        <v>23.211900482568737</v>
      </c>
      <c r="V108" s="123"/>
      <c r="W108" s="123"/>
      <c r="X108" s="123"/>
      <c r="Y108" s="123">
        <f t="shared" si="31"/>
        <v>48.592264784020315</v>
      </c>
      <c r="Z108" s="123"/>
      <c r="AA108" s="123"/>
      <c r="AB108" s="123"/>
      <c r="AC108" s="123">
        <f t="shared" si="32"/>
        <v>80.317720160834781</v>
      </c>
      <c r="AD108" s="123"/>
      <c r="AE108" s="123"/>
      <c r="AF108" s="123"/>
      <c r="AG108" s="123">
        <f t="shared" si="33"/>
        <v>143.76863091446373</v>
      </c>
      <c r="AH108" s="123"/>
      <c r="AI108" s="123"/>
      <c r="AJ108" s="123"/>
      <c r="AK108" s="98">
        <f t="shared" si="25"/>
        <v>23.211900482568737</v>
      </c>
      <c r="AL108" s="98">
        <f t="shared" si="26"/>
        <v>48.592264784020315</v>
      </c>
      <c r="AM108" s="98">
        <f t="shared" si="27"/>
        <v>80.317720160834781</v>
      </c>
      <c r="AN108" s="98">
        <f t="shared" si="28"/>
        <v>143.76863091446373</v>
      </c>
      <c r="AO108" s="142"/>
    </row>
    <row r="109" spans="3:41" x14ac:dyDescent="0.3">
      <c r="C109" s="141"/>
      <c r="D109" s="332">
        <f t="shared" si="29"/>
        <v>11.095134567429978</v>
      </c>
      <c r="E109" s="332"/>
      <c r="F109" s="332">
        <f t="shared" si="30"/>
        <v>14.459460883362283</v>
      </c>
      <c r="G109" s="332"/>
      <c r="H109" s="123">
        <v>105</v>
      </c>
      <c r="I109" s="123"/>
      <c r="J109" s="123"/>
      <c r="K109" s="345">
        <f t="shared" si="22"/>
        <v>16.959460883362283</v>
      </c>
      <c r="L109" s="345"/>
      <c r="M109" s="98"/>
      <c r="N109" s="332">
        <f t="shared" si="23"/>
        <v>6.3023620700513225</v>
      </c>
      <c r="O109" s="332"/>
      <c r="P109" s="98"/>
      <c r="Q109" s="98"/>
      <c r="R109" s="98"/>
      <c r="S109" s="98"/>
      <c r="T109" s="98"/>
      <c r="U109" s="123">
        <f t="shared" si="24"/>
        <v>23.261822953413606</v>
      </c>
      <c r="V109" s="123"/>
      <c r="W109" s="123"/>
      <c r="X109" s="123"/>
      <c r="Y109" s="123">
        <f t="shared" si="31"/>
        <v>48.471271233618893</v>
      </c>
      <c r="Z109" s="123"/>
      <c r="AA109" s="123"/>
      <c r="AB109" s="123"/>
      <c r="AC109" s="123">
        <f t="shared" si="32"/>
        <v>79.983081583875503</v>
      </c>
      <c r="AD109" s="123"/>
      <c r="AE109" s="123"/>
      <c r="AF109" s="123"/>
      <c r="AG109" s="123">
        <f t="shared" si="33"/>
        <v>143.00670228438872</v>
      </c>
      <c r="AH109" s="123"/>
      <c r="AI109" s="123"/>
      <c r="AJ109" s="123"/>
      <c r="AK109" s="98">
        <f t="shared" si="25"/>
        <v>23.261822953413606</v>
      </c>
      <c r="AL109" s="98">
        <f t="shared" si="26"/>
        <v>48.471271233618893</v>
      </c>
      <c r="AM109" s="98">
        <f t="shared" si="27"/>
        <v>79.983081583875503</v>
      </c>
      <c r="AN109" s="98">
        <f t="shared" si="28"/>
        <v>143.00670228438872</v>
      </c>
      <c r="AO109" s="142"/>
    </row>
    <row r="110" spans="3:41" x14ac:dyDescent="0.3">
      <c r="C110" s="141"/>
      <c r="D110" s="332">
        <f t="shared" si="29"/>
        <v>10.969557677522186</v>
      </c>
      <c r="E110" s="332"/>
      <c r="F110" s="332">
        <f t="shared" si="30"/>
        <v>14.557094711422227</v>
      </c>
      <c r="G110" s="332"/>
      <c r="H110" s="123">
        <v>106</v>
      </c>
      <c r="I110" s="123"/>
      <c r="J110" s="123"/>
      <c r="K110" s="345">
        <f t="shared" si="22"/>
        <v>17.057094711422227</v>
      </c>
      <c r="L110" s="345"/>
      <c r="M110" s="98"/>
      <c r="N110" s="332">
        <f t="shared" si="23"/>
        <v>6.2606782907811285</v>
      </c>
      <c r="O110" s="332"/>
      <c r="P110" s="98"/>
      <c r="Q110" s="98"/>
      <c r="R110" s="98"/>
      <c r="S110" s="98"/>
      <c r="T110" s="98"/>
      <c r="U110" s="123">
        <f t="shared" si="24"/>
        <v>23.317773002203356</v>
      </c>
      <c r="V110" s="123"/>
      <c r="W110" s="123"/>
      <c r="X110" s="123"/>
      <c r="Y110" s="123">
        <f t="shared" si="31"/>
        <v>48.36048616532787</v>
      </c>
      <c r="Z110" s="123"/>
      <c r="AA110" s="123"/>
      <c r="AB110" s="123"/>
      <c r="AC110" s="123">
        <f t="shared" si="32"/>
        <v>79.663877619233517</v>
      </c>
      <c r="AD110" s="123"/>
      <c r="AE110" s="123"/>
      <c r="AF110" s="123"/>
      <c r="AG110" s="123">
        <f t="shared" si="33"/>
        <v>142.27066052704481</v>
      </c>
      <c r="AH110" s="123"/>
      <c r="AI110" s="123"/>
      <c r="AJ110" s="123"/>
      <c r="AK110" s="98">
        <f t="shared" si="25"/>
        <v>23.317773002203356</v>
      </c>
      <c r="AL110" s="98">
        <f t="shared" si="26"/>
        <v>48.36048616532787</v>
      </c>
      <c r="AM110" s="98">
        <f t="shared" si="27"/>
        <v>79.663877619233517</v>
      </c>
      <c r="AN110" s="98">
        <f t="shared" si="28"/>
        <v>142.27066052704481</v>
      </c>
      <c r="AO110" s="142"/>
    </row>
    <row r="111" spans="3:41" x14ac:dyDescent="0.3">
      <c r="C111" s="141"/>
      <c r="D111" s="332">
        <f t="shared" si="29"/>
        <v>10.847718386169529</v>
      </c>
      <c r="E111" s="332"/>
      <c r="F111" s="332">
        <f t="shared" si="30"/>
        <v>14.659850027586792</v>
      </c>
      <c r="G111" s="332"/>
      <c r="H111" s="123">
        <v>107</v>
      </c>
      <c r="I111" s="123"/>
      <c r="J111" s="123"/>
      <c r="K111" s="345">
        <f t="shared" si="22"/>
        <v>17.159850027586792</v>
      </c>
      <c r="L111" s="345"/>
      <c r="M111" s="98"/>
      <c r="N111" s="332">
        <f t="shared" si="23"/>
        <v>6.2200128467659042</v>
      </c>
      <c r="O111" s="332"/>
      <c r="P111" s="98"/>
      <c r="Q111" s="98"/>
      <c r="R111" s="98"/>
      <c r="S111" s="98"/>
      <c r="T111" s="98"/>
      <c r="U111" s="123">
        <f t="shared" si="24"/>
        <v>23.379862874352696</v>
      </c>
      <c r="V111" s="123"/>
      <c r="W111" s="123"/>
      <c r="X111" s="123"/>
      <c r="Y111" s="123">
        <f t="shared" si="31"/>
        <v>48.259914261416313</v>
      </c>
      <c r="Z111" s="123"/>
      <c r="AA111" s="123"/>
      <c r="AB111" s="123"/>
      <c r="AC111" s="123">
        <f t="shared" si="32"/>
        <v>79.359978495245826</v>
      </c>
      <c r="AD111" s="123"/>
      <c r="AE111" s="123"/>
      <c r="AF111" s="123"/>
      <c r="AG111" s="123">
        <f t="shared" si="33"/>
        <v>141.56010696290488</v>
      </c>
      <c r="AH111" s="123"/>
      <c r="AI111" s="123"/>
      <c r="AJ111" s="123"/>
      <c r="AK111" s="98">
        <f t="shared" si="25"/>
        <v>23.379862874352696</v>
      </c>
      <c r="AL111" s="98">
        <f t="shared" si="26"/>
        <v>48.259914261416313</v>
      </c>
      <c r="AM111" s="98">
        <f t="shared" si="27"/>
        <v>79.359978495245826</v>
      </c>
      <c r="AN111" s="98">
        <f t="shared" si="28"/>
        <v>141.56010696290488</v>
      </c>
      <c r="AO111" s="142"/>
    </row>
    <row r="112" spans="3:41" x14ac:dyDescent="0.3">
      <c r="C112" s="141"/>
      <c r="D112" s="332">
        <f t="shared" si="29"/>
        <v>10.729490168751576</v>
      </c>
      <c r="E112" s="332"/>
      <c r="F112" s="332">
        <f t="shared" si="30"/>
        <v>14.767876284142872</v>
      </c>
      <c r="G112" s="332"/>
      <c r="H112" s="123">
        <v>108</v>
      </c>
      <c r="I112" s="123"/>
      <c r="J112" s="123"/>
      <c r="K112" s="345">
        <f t="shared" si="22"/>
        <v>17.267876284142872</v>
      </c>
      <c r="L112" s="345"/>
      <c r="M112" s="98"/>
      <c r="N112" s="332">
        <f t="shared" si="23"/>
        <v>6.1803398874989481</v>
      </c>
      <c r="O112" s="332"/>
      <c r="P112" s="98"/>
      <c r="Q112" s="98"/>
      <c r="R112" s="98"/>
      <c r="S112" s="98"/>
      <c r="T112" s="98"/>
      <c r="U112" s="123">
        <f t="shared" si="24"/>
        <v>23.448216171641821</v>
      </c>
      <c r="V112" s="123"/>
      <c r="W112" s="123"/>
      <c r="X112" s="123"/>
      <c r="Y112" s="123">
        <f t="shared" si="31"/>
        <v>48.169575721637614</v>
      </c>
      <c r="Z112" s="123"/>
      <c r="AA112" s="123"/>
      <c r="AB112" s="123"/>
      <c r="AC112" s="123">
        <f t="shared" si="32"/>
        <v>79.071275159132355</v>
      </c>
      <c r="AD112" s="123"/>
      <c r="AE112" s="123"/>
      <c r="AF112" s="123"/>
      <c r="AG112" s="123">
        <f t="shared" si="33"/>
        <v>140.87467403412182</v>
      </c>
      <c r="AH112" s="123"/>
      <c r="AI112" s="123"/>
      <c r="AJ112" s="123"/>
      <c r="AK112" s="98">
        <f t="shared" si="25"/>
        <v>23.448216171641821</v>
      </c>
      <c r="AL112" s="98">
        <f t="shared" si="26"/>
        <v>48.169575721637614</v>
      </c>
      <c r="AM112" s="98">
        <f t="shared" si="27"/>
        <v>79.071275159132355</v>
      </c>
      <c r="AN112" s="98">
        <f t="shared" si="28"/>
        <v>140.87467403412182</v>
      </c>
      <c r="AO112" s="142"/>
    </row>
    <row r="113" spans="3:41" x14ac:dyDescent="0.3">
      <c r="C113" s="141"/>
      <c r="D113" s="332">
        <f t="shared" si="29"/>
        <v>10.614752281480195</v>
      </c>
      <c r="E113" s="332"/>
      <c r="F113" s="332">
        <f t="shared" si="30"/>
        <v>14.881333857309954</v>
      </c>
      <c r="G113" s="332"/>
      <c r="H113" s="123">
        <v>109</v>
      </c>
      <c r="I113" s="123"/>
      <c r="J113" s="123"/>
      <c r="K113" s="345">
        <f t="shared" si="22"/>
        <v>17.381333857309954</v>
      </c>
      <c r="L113" s="345"/>
      <c r="M113" s="98"/>
      <c r="N113" s="332">
        <f t="shared" si="23"/>
        <v>6.1416345558611711</v>
      </c>
      <c r="O113" s="332"/>
      <c r="P113" s="98"/>
      <c r="Q113" s="98"/>
      <c r="R113" s="98"/>
      <c r="S113" s="98"/>
      <c r="T113" s="98"/>
      <c r="U113" s="123">
        <f t="shared" si="24"/>
        <v>23.522968413171125</v>
      </c>
      <c r="V113" s="123"/>
      <c r="W113" s="123"/>
      <c r="X113" s="123"/>
      <c r="Y113" s="123">
        <f t="shared" si="31"/>
        <v>48.089506636615809</v>
      </c>
      <c r="Z113" s="123"/>
      <c r="AA113" s="123"/>
      <c r="AB113" s="123"/>
      <c r="AC113" s="123">
        <f t="shared" si="32"/>
        <v>78.797679415921664</v>
      </c>
      <c r="AD113" s="123"/>
      <c r="AE113" s="123"/>
      <c r="AF113" s="123"/>
      <c r="AG113" s="123">
        <f t="shared" si="33"/>
        <v>140.21402497453337</v>
      </c>
      <c r="AH113" s="123"/>
      <c r="AI113" s="123"/>
      <c r="AJ113" s="123"/>
      <c r="AK113" s="98">
        <f t="shared" si="25"/>
        <v>23.522968413171125</v>
      </c>
      <c r="AL113" s="98">
        <f t="shared" si="26"/>
        <v>48.089506636615809</v>
      </c>
      <c r="AM113" s="98">
        <f t="shared" si="27"/>
        <v>78.797679415921664</v>
      </c>
      <c r="AN113" s="98">
        <f t="shared" si="28"/>
        <v>140.21402497453337</v>
      </c>
      <c r="AO113" s="142"/>
    </row>
    <row r="114" spans="3:41" x14ac:dyDescent="0.3">
      <c r="C114" s="141"/>
      <c r="D114" s="332">
        <f t="shared" si="29"/>
        <v>10.503389454732151</v>
      </c>
      <c r="E114" s="332"/>
      <c r="F114" s="332">
        <f t="shared" si="30"/>
        <v>15.000394713811865</v>
      </c>
      <c r="G114" s="332"/>
      <c r="H114" s="123">
        <v>110</v>
      </c>
      <c r="I114" s="123"/>
      <c r="J114" s="123"/>
      <c r="K114" s="345">
        <f t="shared" si="22"/>
        <v>17.500394713811865</v>
      </c>
      <c r="L114" s="345"/>
      <c r="M114" s="98"/>
      <c r="N114" s="332">
        <f t="shared" si="23"/>
        <v>6.1038729438072803</v>
      </c>
      <c r="O114" s="332"/>
      <c r="P114" s="98"/>
      <c r="Q114" s="98"/>
      <c r="R114" s="98"/>
      <c r="S114" s="98"/>
      <c r="T114" s="98"/>
      <c r="U114" s="123">
        <f t="shared" si="24"/>
        <v>23.604267657619147</v>
      </c>
      <c r="V114" s="123"/>
      <c r="W114" s="123"/>
      <c r="X114" s="123"/>
      <c r="Y114" s="123">
        <f t="shared" si="31"/>
        <v>48.019759432848268</v>
      </c>
      <c r="Z114" s="123"/>
      <c r="AA114" s="123"/>
      <c r="AB114" s="123"/>
      <c r="AC114" s="123">
        <f t="shared" si="32"/>
        <v>78.539124151884664</v>
      </c>
      <c r="AD114" s="123"/>
      <c r="AE114" s="123"/>
      <c r="AF114" s="123"/>
      <c r="AG114" s="123">
        <f t="shared" si="33"/>
        <v>139.57785358995747</v>
      </c>
      <c r="AH114" s="123"/>
      <c r="AI114" s="123"/>
      <c r="AJ114" s="123"/>
      <c r="AK114" s="98">
        <f t="shared" si="25"/>
        <v>23.604267657619147</v>
      </c>
      <c r="AL114" s="98">
        <f t="shared" si="26"/>
        <v>48.019759432848268</v>
      </c>
      <c r="AM114" s="98">
        <f t="shared" si="27"/>
        <v>78.539124151884664</v>
      </c>
      <c r="AN114" s="98">
        <f t="shared" si="28"/>
        <v>139.57785358995747</v>
      </c>
      <c r="AO114" s="142"/>
    </row>
    <row r="115" spans="3:41" x14ac:dyDescent="0.3">
      <c r="C115" s="141"/>
      <c r="D115" s="332">
        <f t="shared" si="29"/>
        <v>10.395291605515879</v>
      </c>
      <c r="E115" s="332"/>
      <c r="F115" s="332">
        <f t="shared" si="30"/>
        <v>15.125243141708481</v>
      </c>
      <c r="G115" s="332"/>
      <c r="H115" s="123">
        <v>111</v>
      </c>
      <c r="I115" s="123"/>
      <c r="J115" s="123"/>
      <c r="K115" s="345">
        <f t="shared" si="22"/>
        <v>17.625243141708481</v>
      </c>
      <c r="L115" s="345"/>
      <c r="M115" s="98"/>
      <c r="N115" s="332">
        <f t="shared" si="23"/>
        <v>6.067032050468236</v>
      </c>
      <c r="O115" s="332"/>
      <c r="P115" s="98"/>
      <c r="Q115" s="98"/>
      <c r="R115" s="98"/>
      <c r="S115" s="98"/>
      <c r="T115" s="98"/>
      <c r="U115" s="123">
        <f t="shared" si="24"/>
        <v>23.692275192176716</v>
      </c>
      <c r="V115" s="123"/>
      <c r="W115" s="123"/>
      <c r="X115" s="123"/>
      <c r="Y115" s="123">
        <f t="shared" si="31"/>
        <v>47.960403394049663</v>
      </c>
      <c r="Z115" s="123"/>
      <c r="AA115" s="123"/>
      <c r="AB115" s="123"/>
      <c r="AC115" s="123">
        <f t="shared" si="32"/>
        <v>78.295563646390832</v>
      </c>
      <c r="AD115" s="123"/>
      <c r="AE115" s="123"/>
      <c r="AF115" s="123"/>
      <c r="AG115" s="123">
        <f t="shared" si="33"/>
        <v>138.9658841510732</v>
      </c>
      <c r="AH115" s="123"/>
      <c r="AI115" s="123"/>
      <c r="AJ115" s="123"/>
      <c r="AK115" s="98">
        <f t="shared" si="25"/>
        <v>23.692275192176716</v>
      </c>
      <c r="AL115" s="98">
        <f t="shared" si="26"/>
        <v>47.960403394049663</v>
      </c>
      <c r="AM115" s="98">
        <f t="shared" si="27"/>
        <v>78.295563646390832</v>
      </c>
      <c r="AN115" s="98">
        <f t="shared" si="28"/>
        <v>138.9658841510732</v>
      </c>
      <c r="AO115" s="142"/>
    </row>
    <row r="116" spans="3:41" x14ac:dyDescent="0.3">
      <c r="C116" s="141"/>
      <c r="D116" s="332">
        <f t="shared" si="29"/>
        <v>10.290353567724612</v>
      </c>
      <c r="E116" s="332"/>
      <c r="F116" s="332">
        <f t="shared" si="30"/>
        <v>15.256076551704336</v>
      </c>
      <c r="G116" s="332"/>
      <c r="H116" s="123">
        <v>112</v>
      </c>
      <c r="I116" s="123"/>
      <c r="J116" s="123"/>
      <c r="K116" s="345">
        <f t="shared" si="22"/>
        <v>17.756076551704336</v>
      </c>
      <c r="L116" s="345"/>
      <c r="M116" s="98"/>
      <c r="N116" s="332">
        <f t="shared" si="23"/>
        <v>6.0310897425195265</v>
      </c>
      <c r="O116" s="332"/>
      <c r="P116" s="98"/>
      <c r="Q116" s="98"/>
      <c r="R116" s="98"/>
      <c r="S116" s="98"/>
      <c r="T116" s="98"/>
      <c r="U116" s="123">
        <f t="shared" si="24"/>
        <v>23.787166294223862</v>
      </c>
      <c r="V116" s="123"/>
      <c r="W116" s="123"/>
      <c r="X116" s="123"/>
      <c r="Y116" s="123">
        <f t="shared" si="31"/>
        <v>47.911525264301972</v>
      </c>
      <c r="Z116" s="123"/>
      <c r="AA116" s="123"/>
      <c r="AB116" s="123"/>
      <c r="AC116" s="123">
        <f t="shared" si="32"/>
        <v>78.066973976899604</v>
      </c>
      <c r="AD116" s="123"/>
      <c r="AE116" s="123"/>
      <c r="AF116" s="123"/>
      <c r="AG116" s="123">
        <f t="shared" si="33"/>
        <v>138.37787140209485</v>
      </c>
      <c r="AH116" s="123"/>
      <c r="AI116" s="123"/>
      <c r="AJ116" s="123"/>
      <c r="AK116" s="98">
        <f t="shared" si="25"/>
        <v>23.787166294223862</v>
      </c>
      <c r="AL116" s="98">
        <f t="shared" si="26"/>
        <v>47.911525264301972</v>
      </c>
      <c r="AM116" s="98">
        <f t="shared" si="27"/>
        <v>78.066973976899604</v>
      </c>
      <c r="AN116" s="98">
        <f t="shared" si="28"/>
        <v>138.37787140209485</v>
      </c>
      <c r="AO116" s="142"/>
    </row>
    <row r="117" spans="3:41" x14ac:dyDescent="0.3">
      <c r="C117" s="141"/>
      <c r="D117" s="332">
        <f t="shared" si="29"/>
        <v>10.188474838934422</v>
      </c>
      <c r="E117" s="332"/>
      <c r="F117" s="332">
        <f t="shared" si="30"/>
        <v>15.393106355922036</v>
      </c>
      <c r="G117" s="332"/>
      <c r="H117" s="123">
        <v>113</v>
      </c>
      <c r="I117" s="123"/>
      <c r="J117" s="123"/>
      <c r="K117" s="345">
        <f t="shared" si="22"/>
        <v>17.893106355922036</v>
      </c>
      <c r="L117" s="345"/>
      <c r="M117" s="98"/>
      <c r="N117" s="332">
        <f t="shared" si="23"/>
        <v>5.9960247166754899</v>
      </c>
      <c r="O117" s="332"/>
      <c r="P117" s="98"/>
      <c r="Q117" s="98"/>
      <c r="R117" s="98"/>
      <c r="S117" s="98"/>
      <c r="T117" s="98"/>
      <c r="U117" s="123">
        <f t="shared" si="24"/>
        <v>23.889131072597525</v>
      </c>
      <c r="V117" s="123"/>
      <c r="W117" s="123"/>
      <c r="X117" s="123"/>
      <c r="Y117" s="123">
        <f t="shared" si="31"/>
        <v>47.873229939299485</v>
      </c>
      <c r="Z117" s="123"/>
      <c r="AA117" s="123"/>
      <c r="AB117" s="123"/>
      <c r="AC117" s="123">
        <f t="shared" si="32"/>
        <v>77.85335352267694</v>
      </c>
      <c r="AD117" s="123"/>
      <c r="AE117" s="123"/>
      <c r="AF117" s="123"/>
      <c r="AG117" s="123">
        <f t="shared" si="33"/>
        <v>137.81360068943184</v>
      </c>
      <c r="AH117" s="123"/>
      <c r="AI117" s="123"/>
      <c r="AJ117" s="123"/>
      <c r="AK117" s="98">
        <f t="shared" si="25"/>
        <v>23.889131072597525</v>
      </c>
      <c r="AL117" s="98">
        <f t="shared" si="26"/>
        <v>47.873229939299485</v>
      </c>
      <c r="AM117" s="98">
        <f t="shared" si="27"/>
        <v>77.85335352267694</v>
      </c>
      <c r="AN117" s="98">
        <f t="shared" si="28"/>
        <v>137.81360068943184</v>
      </c>
      <c r="AO117" s="142"/>
    </row>
    <row r="118" spans="3:41" x14ac:dyDescent="0.3">
      <c r="C118" s="141"/>
      <c r="D118" s="332">
        <f t="shared" si="29"/>
        <v>10.089559342602785</v>
      </c>
      <c r="E118" s="332"/>
      <c r="F118" s="332">
        <f t="shared" si="30"/>
        <v>15.536558932002125</v>
      </c>
      <c r="G118" s="332"/>
      <c r="H118" s="123">
        <v>114</v>
      </c>
      <c r="I118" s="123"/>
      <c r="J118" s="123"/>
      <c r="K118" s="345">
        <f t="shared" si="22"/>
        <v>18.036558932002123</v>
      </c>
      <c r="L118" s="345"/>
      <c r="M118" s="98"/>
      <c r="N118" s="332">
        <f t="shared" si="23"/>
        <v>5.9618164641797371</v>
      </c>
      <c r="O118" s="332"/>
      <c r="P118" s="98"/>
      <c r="Q118" s="98"/>
      <c r="R118" s="98"/>
      <c r="S118" s="98"/>
      <c r="T118" s="98"/>
      <c r="U118" s="123">
        <f t="shared" si="24"/>
        <v>23.99837539618186</v>
      </c>
      <c r="V118" s="123"/>
      <c r="W118" s="123"/>
      <c r="X118" s="123"/>
      <c r="Y118" s="123">
        <f t="shared" si="31"/>
        <v>47.845641252900805</v>
      </c>
      <c r="Z118" s="123"/>
      <c r="AA118" s="123"/>
      <c r="AB118" s="123"/>
      <c r="AC118" s="123">
        <f t="shared" si="32"/>
        <v>77.654723573799487</v>
      </c>
      <c r="AD118" s="123"/>
      <c r="AE118" s="123"/>
      <c r="AF118" s="123"/>
      <c r="AG118" s="123">
        <f t="shared" si="33"/>
        <v>137.27288821559688</v>
      </c>
      <c r="AH118" s="123"/>
      <c r="AI118" s="123"/>
      <c r="AJ118" s="123"/>
      <c r="AK118" s="98">
        <f t="shared" si="25"/>
        <v>23.99837539618186</v>
      </c>
      <c r="AL118" s="98">
        <f t="shared" si="26"/>
        <v>47.845641252900805</v>
      </c>
      <c r="AM118" s="98">
        <f t="shared" si="27"/>
        <v>77.654723573799487</v>
      </c>
      <c r="AN118" s="98">
        <f t="shared" si="28"/>
        <v>137.27288821559688</v>
      </c>
      <c r="AO118" s="142"/>
    </row>
    <row r="119" spans="3:41" x14ac:dyDescent="0.3">
      <c r="C119" s="141"/>
      <c r="D119" s="332">
        <f t="shared" si="29"/>
        <v>9.9935152046120379</v>
      </c>
      <c r="E119" s="332"/>
      <c r="F119" s="332">
        <f t="shared" si="30"/>
        <v>15.68667668138386</v>
      </c>
      <c r="G119" s="332"/>
      <c r="H119" s="123">
        <v>115</v>
      </c>
      <c r="I119" s="123"/>
      <c r="J119" s="123"/>
      <c r="K119" s="345">
        <f t="shared" si="22"/>
        <v>18.186676681383858</v>
      </c>
      <c r="L119" s="345"/>
      <c r="M119" s="98"/>
      <c r="N119" s="332">
        <f t="shared" si="23"/>
        <v>5.928445237170803</v>
      </c>
      <c r="O119" s="332"/>
      <c r="P119" s="98"/>
      <c r="Q119" s="98"/>
      <c r="R119" s="98"/>
      <c r="S119" s="98"/>
      <c r="T119" s="98"/>
      <c r="U119" s="123">
        <f t="shared" si="24"/>
        <v>24.11512191855466</v>
      </c>
      <c r="V119" s="123"/>
      <c r="W119" s="123"/>
      <c r="X119" s="123"/>
      <c r="Y119" s="123">
        <f t="shared" si="31"/>
        <v>47.828902867237872</v>
      </c>
      <c r="Z119" s="123"/>
      <c r="AA119" s="123"/>
      <c r="AB119" s="123"/>
      <c r="AC119" s="123">
        <f t="shared" si="32"/>
        <v>77.471129053091886</v>
      </c>
      <c r="AD119" s="123"/>
      <c r="AE119" s="123"/>
      <c r="AF119" s="123"/>
      <c r="AG119" s="123">
        <f t="shared" si="33"/>
        <v>136.75558142479991</v>
      </c>
      <c r="AH119" s="123"/>
      <c r="AI119" s="123"/>
      <c r="AJ119" s="123"/>
      <c r="AK119" s="98">
        <f t="shared" si="25"/>
        <v>24.11512191855466</v>
      </c>
      <c r="AL119" s="98">
        <f t="shared" si="26"/>
        <v>47.828902867237872</v>
      </c>
      <c r="AM119" s="98">
        <f t="shared" si="27"/>
        <v>77.471129053091886</v>
      </c>
      <c r="AN119" s="98">
        <f t="shared" si="28"/>
        <v>136.75558142479991</v>
      </c>
      <c r="AO119" s="142"/>
    </row>
    <row r="120" spans="3:41" x14ac:dyDescent="0.3">
      <c r="C120" s="141"/>
      <c r="D120" s="332">
        <f t="shared" si="29"/>
        <v>9.9002545431831557</v>
      </c>
      <c r="E120" s="332"/>
      <c r="F120" s="332">
        <f t="shared" si="30"/>
        <v>15.843719191751536</v>
      </c>
      <c r="G120" s="332"/>
      <c r="H120" s="123">
        <v>116</v>
      </c>
      <c r="I120" s="123"/>
      <c r="J120" s="123"/>
      <c r="K120" s="345">
        <f t="shared" si="22"/>
        <v>18.343719191751536</v>
      </c>
      <c r="L120" s="345"/>
      <c r="M120" s="98"/>
      <c r="N120" s="332">
        <f t="shared" si="23"/>
        <v>5.8958920168104818</v>
      </c>
      <c r="O120" s="332"/>
      <c r="P120" s="98"/>
      <c r="Q120" s="98"/>
      <c r="R120" s="98"/>
      <c r="S120" s="98"/>
      <c r="T120" s="98"/>
      <c r="U120" s="123">
        <f t="shared" si="24"/>
        <v>24.239611208562017</v>
      </c>
      <c r="V120" s="123"/>
      <c r="W120" s="123"/>
      <c r="X120" s="123"/>
      <c r="Y120" s="123">
        <f t="shared" si="31"/>
        <v>47.823179275803945</v>
      </c>
      <c r="Z120" s="123"/>
      <c r="AA120" s="123"/>
      <c r="AB120" s="123"/>
      <c r="AC120" s="123">
        <f t="shared" si="32"/>
        <v>77.302639359856357</v>
      </c>
      <c r="AD120" s="123"/>
      <c r="AE120" s="123"/>
      <c r="AF120" s="123"/>
      <c r="AG120" s="123">
        <f t="shared" si="33"/>
        <v>136.26155952796117</v>
      </c>
      <c r="AH120" s="123"/>
      <c r="AI120" s="123"/>
      <c r="AJ120" s="123"/>
      <c r="AK120" s="98">
        <f t="shared" si="25"/>
        <v>24.239611208562017</v>
      </c>
      <c r="AL120" s="98">
        <f t="shared" si="26"/>
        <v>47.823179275803945</v>
      </c>
      <c r="AM120" s="98">
        <f t="shared" si="27"/>
        <v>77.302639359856357</v>
      </c>
      <c r="AN120" s="98">
        <f t="shared" si="28"/>
        <v>136.26155952796117</v>
      </c>
      <c r="AO120" s="142"/>
    </row>
    <row r="121" spans="3:41" x14ac:dyDescent="0.3">
      <c r="C121" s="141"/>
      <c r="D121" s="332">
        <f t="shared" si="29"/>
        <v>9.8096932712596328</v>
      </c>
      <c r="E121" s="332"/>
      <c r="F121" s="332">
        <f t="shared" si="30"/>
        <v>16.007964514920964</v>
      </c>
      <c r="G121" s="332"/>
      <c r="H121" s="123">
        <v>117</v>
      </c>
      <c r="I121" s="123"/>
      <c r="J121" s="123"/>
      <c r="K121" s="345">
        <f t="shared" si="22"/>
        <v>18.507964514920964</v>
      </c>
      <c r="L121" s="345"/>
      <c r="M121" s="98"/>
      <c r="N121" s="332">
        <f t="shared" si="23"/>
        <v>5.8641384830700449</v>
      </c>
      <c r="O121" s="332"/>
      <c r="P121" s="98"/>
      <c r="Q121" s="98"/>
      <c r="R121" s="98"/>
      <c r="S121" s="98"/>
      <c r="T121" s="98"/>
      <c r="U121" s="123">
        <f t="shared" si="24"/>
        <v>24.372102997991007</v>
      </c>
      <c r="V121" s="123"/>
      <c r="W121" s="123"/>
      <c r="X121" s="123"/>
      <c r="Y121" s="123">
        <f t="shared" si="31"/>
        <v>47.828656930271187</v>
      </c>
      <c r="Z121" s="123"/>
      <c r="AA121" s="123"/>
      <c r="AB121" s="123"/>
      <c r="AC121" s="123">
        <f t="shared" si="32"/>
        <v>77.149349345621403</v>
      </c>
      <c r="AD121" s="123"/>
      <c r="AE121" s="123"/>
      <c r="AF121" s="123"/>
      <c r="AG121" s="123">
        <f t="shared" si="33"/>
        <v>135.79073417632185</v>
      </c>
      <c r="AH121" s="123"/>
      <c r="AI121" s="123"/>
      <c r="AJ121" s="123"/>
      <c r="AK121" s="98">
        <f t="shared" si="25"/>
        <v>24.372102997991007</v>
      </c>
      <c r="AL121" s="98">
        <f t="shared" si="26"/>
        <v>47.828656930271187</v>
      </c>
      <c r="AM121" s="98">
        <f t="shared" si="27"/>
        <v>77.149349345621403</v>
      </c>
      <c r="AN121" s="98">
        <f t="shared" si="28"/>
        <v>135.79073417632185</v>
      </c>
      <c r="AO121" s="142"/>
    </row>
    <row r="122" spans="3:41" x14ac:dyDescent="0.3">
      <c r="C122" s="141"/>
      <c r="D122" s="332">
        <f t="shared" si="29"/>
        <v>9.7217509105292415</v>
      </c>
      <c r="E122" s="332"/>
      <c r="F122" s="332">
        <f t="shared" si="30"/>
        <v>16.179710572916285</v>
      </c>
      <c r="G122" s="332"/>
      <c r="H122" s="123">
        <v>118</v>
      </c>
      <c r="I122" s="123"/>
      <c r="J122" s="123"/>
      <c r="K122" s="345">
        <f t="shared" si="22"/>
        <v>18.679710572916285</v>
      </c>
      <c r="L122" s="345"/>
      <c r="M122" s="98"/>
      <c r="N122" s="332">
        <f t="shared" si="23"/>
        <v>5.8331669860766517</v>
      </c>
      <c r="O122" s="332"/>
      <c r="P122" s="98"/>
      <c r="Q122" s="98"/>
      <c r="R122" s="98"/>
      <c r="S122" s="98"/>
      <c r="T122" s="98"/>
      <c r="U122" s="123">
        <f t="shared" si="24"/>
        <v>24.512877558992937</v>
      </c>
      <c r="V122" s="123"/>
      <c r="W122" s="123"/>
      <c r="X122" s="123"/>
      <c r="Y122" s="123">
        <f t="shared" si="31"/>
        <v>47.845545503299547</v>
      </c>
      <c r="Z122" s="123"/>
      <c r="AA122" s="123"/>
      <c r="AB122" s="123"/>
      <c r="AC122" s="123">
        <f t="shared" si="32"/>
        <v>77.011380433682803</v>
      </c>
      <c r="AD122" s="123"/>
      <c r="AE122" s="123"/>
      <c r="AF122" s="123"/>
      <c r="AG122" s="123">
        <f t="shared" si="33"/>
        <v>135.34305029444931</v>
      </c>
      <c r="AH122" s="123"/>
      <c r="AI122" s="123"/>
      <c r="AJ122" s="123"/>
      <c r="AK122" s="98">
        <f t="shared" si="25"/>
        <v>24.512877558992937</v>
      </c>
      <c r="AL122" s="98">
        <f t="shared" si="26"/>
        <v>47.845545503299547</v>
      </c>
      <c r="AM122" s="98">
        <f t="shared" si="27"/>
        <v>77.011380433682803</v>
      </c>
      <c r="AN122" s="98">
        <f t="shared" si="28"/>
        <v>135.34305029444931</v>
      </c>
      <c r="AO122" s="142"/>
    </row>
    <row r="123" spans="3:41" x14ac:dyDescent="0.3">
      <c r="C123" s="141"/>
      <c r="D123" s="332">
        <f t="shared" si="29"/>
        <v>9.6363504163138707</v>
      </c>
      <c r="E123" s="332"/>
      <c r="F123" s="332">
        <f t="shared" si="30"/>
        <v>16.35927670667866</v>
      </c>
      <c r="G123" s="332"/>
      <c r="H123" s="123">
        <v>119</v>
      </c>
      <c r="I123" s="123"/>
      <c r="J123" s="123"/>
      <c r="K123" s="345">
        <f t="shared" si="22"/>
        <v>18.85927670667866</v>
      </c>
      <c r="L123" s="345"/>
      <c r="M123" s="98"/>
      <c r="N123" s="332">
        <f t="shared" si="23"/>
        <v>5.8029605189288667</v>
      </c>
      <c r="O123" s="332"/>
      <c r="P123" s="98"/>
      <c r="Q123" s="98"/>
      <c r="R123" s="98"/>
      <c r="S123" s="98"/>
      <c r="T123" s="98"/>
      <c r="U123" s="123">
        <f t="shared" si="24"/>
        <v>24.662237225607527</v>
      </c>
      <c r="V123" s="123"/>
      <c r="W123" s="123"/>
      <c r="X123" s="123"/>
      <c r="Y123" s="123">
        <f t="shared" si="31"/>
        <v>47.874079301322993</v>
      </c>
      <c r="Z123" s="123"/>
      <c r="AA123" s="123"/>
      <c r="AB123" s="123"/>
      <c r="AC123" s="123">
        <f t="shared" si="32"/>
        <v>76.88888189596733</v>
      </c>
      <c r="AD123" s="123"/>
      <c r="AE123" s="123"/>
      <c r="AF123" s="123"/>
      <c r="AG123" s="123">
        <f t="shared" si="33"/>
        <v>134.918487085256</v>
      </c>
      <c r="AH123" s="123"/>
      <c r="AI123" s="123"/>
      <c r="AJ123" s="123"/>
      <c r="AK123" s="98">
        <f t="shared" si="25"/>
        <v>24.662237225607527</v>
      </c>
      <c r="AL123" s="98">
        <f t="shared" si="26"/>
        <v>47.874079301322993</v>
      </c>
      <c r="AM123" s="98">
        <f t="shared" si="27"/>
        <v>76.88888189596733</v>
      </c>
      <c r="AN123" s="98">
        <f t="shared" si="28"/>
        <v>134.918487085256</v>
      </c>
      <c r="AO123" s="142"/>
    </row>
    <row r="124" spans="3:41" x14ac:dyDescent="0.3">
      <c r="C124" s="141"/>
      <c r="D124" s="332">
        <f t="shared" si="29"/>
        <v>9.553418012614797</v>
      </c>
      <c r="E124" s="332"/>
      <c r="F124" s="332">
        <f t="shared" si="30"/>
        <v>16.547005383792513</v>
      </c>
      <c r="G124" s="332"/>
      <c r="H124" s="123">
        <v>120</v>
      </c>
      <c r="I124" s="123"/>
      <c r="J124" s="123"/>
      <c r="K124" s="345">
        <f t="shared" si="22"/>
        <v>19.047005383792513</v>
      </c>
      <c r="L124" s="345"/>
      <c r="M124" s="98"/>
      <c r="N124" s="332">
        <f t="shared" si="23"/>
        <v>5.7735026918962582</v>
      </c>
      <c r="O124" s="332"/>
      <c r="P124" s="98"/>
      <c r="Q124" s="98"/>
      <c r="R124" s="98"/>
      <c r="S124" s="98"/>
      <c r="T124" s="98"/>
      <c r="U124" s="123">
        <f t="shared" si="24"/>
        <v>24.820508075688771</v>
      </c>
      <c r="V124" s="123"/>
      <c r="W124" s="123"/>
      <c r="X124" s="123"/>
      <c r="Y124" s="123">
        <f t="shared" si="31"/>
        <v>47.914518843273804</v>
      </c>
      <c r="Z124" s="123"/>
      <c r="AA124" s="123"/>
      <c r="AB124" s="123"/>
      <c r="AC124" s="123">
        <f t="shared" si="32"/>
        <v>76.782032302755098</v>
      </c>
      <c r="AD124" s="123"/>
      <c r="AE124" s="123"/>
      <c r="AF124" s="123"/>
      <c r="AG124" s="123">
        <f t="shared" si="33"/>
        <v>134.51705922171769</v>
      </c>
      <c r="AH124" s="123"/>
      <c r="AI124" s="123"/>
      <c r="AJ124" s="123"/>
      <c r="AK124" s="98">
        <f t="shared" si="25"/>
        <v>24.820508075688771</v>
      </c>
      <c r="AL124" s="98">
        <f t="shared" si="26"/>
        <v>47.914518843273804</v>
      </c>
      <c r="AM124" s="98">
        <f t="shared" si="27"/>
        <v>76.782032302755098</v>
      </c>
      <c r="AN124" s="98">
        <f t="shared" si="28"/>
        <v>134.51705922171769</v>
      </c>
      <c r="AO124" s="142"/>
    </row>
    <row r="125" spans="3:41" x14ac:dyDescent="0.3">
      <c r="C125" s="141"/>
      <c r="D125" s="332">
        <f t="shared" si="29"/>
        <v>9.472883036653414</v>
      </c>
      <c r="E125" s="332"/>
      <c r="F125" s="332">
        <f t="shared" si="30"/>
        <v>16.743264083853695</v>
      </c>
      <c r="G125" s="332"/>
      <c r="H125" s="123">
        <v>121</v>
      </c>
      <c r="I125" s="123"/>
      <c r="J125" s="123"/>
      <c r="K125" s="345">
        <f t="shared" si="22"/>
        <v>19.243264083853695</v>
      </c>
      <c r="L125" s="345"/>
      <c r="M125" s="98"/>
      <c r="N125" s="332">
        <f t="shared" si="23"/>
        <v>5.7447777079237534</v>
      </c>
      <c r="O125" s="332"/>
      <c r="P125" s="98"/>
      <c r="Q125" s="98"/>
      <c r="R125" s="98"/>
      <c r="S125" s="98"/>
      <c r="T125" s="98"/>
      <c r="U125" s="123">
        <f t="shared" si="24"/>
        <v>24.988041791777448</v>
      </c>
      <c r="V125" s="123"/>
      <c r="W125" s="123"/>
      <c r="X125" s="123"/>
      <c r="Y125" s="123">
        <f t="shared" si="31"/>
        <v>47.967152623472458</v>
      </c>
      <c r="Z125" s="123"/>
      <c r="AA125" s="123"/>
      <c r="AB125" s="123"/>
      <c r="AC125" s="123">
        <f t="shared" si="32"/>
        <v>76.691041163091228</v>
      </c>
      <c r="AD125" s="123"/>
      <c r="AE125" s="123"/>
      <c r="AF125" s="123"/>
      <c r="AG125" s="123">
        <f t="shared" si="33"/>
        <v>134.13881824232877</v>
      </c>
      <c r="AH125" s="123"/>
      <c r="AI125" s="123"/>
      <c r="AJ125" s="123"/>
      <c r="AK125" s="98">
        <f t="shared" si="25"/>
        <v>24.988041791777448</v>
      </c>
      <c r="AL125" s="98">
        <f t="shared" si="26"/>
        <v>47.967152623472458</v>
      </c>
      <c r="AM125" s="98">
        <f t="shared" si="27"/>
        <v>76.691041163091228</v>
      </c>
      <c r="AN125" s="98">
        <f t="shared" si="28"/>
        <v>134.13881824232877</v>
      </c>
      <c r="AO125" s="142"/>
    </row>
    <row r="126" spans="3:41" x14ac:dyDescent="0.3">
      <c r="C126" s="141"/>
      <c r="D126" s="332">
        <f t="shared" si="29"/>
        <v>9.3946777922956439</v>
      </c>
      <c r="E126" s="332"/>
      <c r="F126" s="332">
        <f t="shared" si="30"/>
        <v>16.948447382689249</v>
      </c>
      <c r="G126" s="332"/>
      <c r="H126" s="123">
        <v>122</v>
      </c>
      <c r="I126" s="123"/>
      <c r="J126" s="123"/>
      <c r="K126" s="345">
        <f t="shared" si="22"/>
        <v>19.448447382689249</v>
      </c>
      <c r="L126" s="345"/>
      <c r="M126" s="98"/>
      <c r="N126" s="332">
        <f t="shared" si="23"/>
        <v>5.7167703393666001</v>
      </c>
      <c r="O126" s="332"/>
      <c r="P126" s="98"/>
      <c r="Q126" s="98"/>
      <c r="R126" s="98"/>
      <c r="S126" s="98"/>
      <c r="T126" s="98"/>
      <c r="U126" s="123">
        <f t="shared" si="24"/>
        <v>25.16521772205585</v>
      </c>
      <c r="V126" s="123"/>
      <c r="W126" s="123"/>
      <c r="X126" s="123"/>
      <c r="Y126" s="123">
        <f t="shared" si="31"/>
        <v>48.032299079522247</v>
      </c>
      <c r="Z126" s="123"/>
      <c r="AA126" s="123"/>
      <c r="AB126" s="123"/>
      <c r="AC126" s="123">
        <f t="shared" si="32"/>
        <v>76.616150776355255</v>
      </c>
      <c r="AD126" s="123"/>
      <c r="AE126" s="123"/>
      <c r="AF126" s="123"/>
      <c r="AG126" s="123">
        <f t="shared" si="33"/>
        <v>133.78385417002124</v>
      </c>
      <c r="AH126" s="123"/>
      <c r="AI126" s="123"/>
      <c r="AJ126" s="123"/>
      <c r="AK126" s="98">
        <f t="shared" si="25"/>
        <v>25.16521772205585</v>
      </c>
      <c r="AL126" s="98">
        <f t="shared" si="26"/>
        <v>48.032299079522247</v>
      </c>
      <c r="AM126" s="98">
        <f t="shared" si="27"/>
        <v>76.616150776355255</v>
      </c>
      <c r="AN126" s="98">
        <f t="shared" si="28"/>
        <v>133.78385417002124</v>
      </c>
      <c r="AO126" s="142"/>
    </row>
    <row r="127" spans="3:41" x14ac:dyDescent="0.3">
      <c r="C127" s="141"/>
      <c r="D127" s="332">
        <f t="shared" si="29"/>
        <v>9.3187374117926467</v>
      </c>
      <c r="E127" s="332"/>
      <c r="F127" s="332">
        <f t="shared" si="30"/>
        <v>17.162979259630482</v>
      </c>
      <c r="G127" s="332"/>
      <c r="H127" s="123">
        <v>123</v>
      </c>
      <c r="I127" s="123"/>
      <c r="J127" s="123"/>
      <c r="K127" s="345">
        <f t="shared" si="22"/>
        <v>19.662979259630482</v>
      </c>
      <c r="L127" s="345"/>
      <c r="M127" s="98"/>
      <c r="N127" s="332">
        <f t="shared" si="23"/>
        <v>5.6894659058866512</v>
      </c>
      <c r="O127" s="332"/>
      <c r="P127" s="98"/>
      <c r="Q127" s="98"/>
      <c r="R127" s="98"/>
      <c r="S127" s="98"/>
      <c r="T127" s="98"/>
      <c r="U127" s="123">
        <f t="shared" si="24"/>
        <v>25.352445165517132</v>
      </c>
      <c r="V127" s="123"/>
      <c r="W127" s="123"/>
      <c r="X127" s="123"/>
      <c r="Y127" s="123">
        <f t="shared" si="31"/>
        <v>48.110308789063737</v>
      </c>
      <c r="Z127" s="123"/>
      <c r="AA127" s="123"/>
      <c r="AB127" s="123"/>
      <c r="AC127" s="123">
        <f t="shared" si="32"/>
        <v>76.557638318496998</v>
      </c>
      <c r="AD127" s="123"/>
      <c r="AE127" s="123"/>
      <c r="AF127" s="123"/>
      <c r="AG127" s="123">
        <f t="shared" si="33"/>
        <v>133.45229737736349</v>
      </c>
      <c r="AH127" s="123"/>
      <c r="AI127" s="123"/>
      <c r="AJ127" s="123"/>
      <c r="AK127" s="98">
        <f t="shared" si="25"/>
        <v>25.352445165517132</v>
      </c>
      <c r="AL127" s="98">
        <f t="shared" si="26"/>
        <v>48.110308789063737</v>
      </c>
      <c r="AM127" s="98">
        <f t="shared" si="27"/>
        <v>76.557638318496998</v>
      </c>
      <c r="AN127" s="98">
        <f t="shared" si="28"/>
        <v>133.45229737736349</v>
      </c>
      <c r="AO127" s="142"/>
    </row>
    <row r="128" spans="3:41" x14ac:dyDescent="0.3">
      <c r="C128" s="141"/>
      <c r="D128" s="332">
        <f t="shared" si="29"/>
        <v>9.2449997253114624</v>
      </c>
      <c r="E128" s="332"/>
      <c r="F128" s="332">
        <f t="shared" si="30"/>
        <v>17.387315655512833</v>
      </c>
      <c r="G128" s="332"/>
      <c r="H128" s="123">
        <v>124</v>
      </c>
      <c r="I128" s="123"/>
      <c r="J128" s="123"/>
      <c r="K128" s="345">
        <f t="shared" si="22"/>
        <v>19.887315655512833</v>
      </c>
      <c r="L128" s="345"/>
      <c r="M128" s="98"/>
      <c r="N128" s="332">
        <f t="shared" si="23"/>
        <v>5.6628502534451961</v>
      </c>
      <c r="O128" s="332"/>
      <c r="P128" s="98"/>
      <c r="Q128" s="98"/>
      <c r="R128" s="98"/>
      <c r="S128" s="98"/>
      <c r="T128" s="98"/>
      <c r="U128" s="123">
        <f t="shared" si="24"/>
        <v>25.550165908958029</v>
      </c>
      <c r="V128" s="123"/>
      <c r="W128" s="123"/>
      <c r="X128" s="123"/>
      <c r="Y128" s="123">
        <f t="shared" si="31"/>
        <v>48.201566922738813</v>
      </c>
      <c r="Z128" s="123"/>
      <c r="AA128" s="123"/>
      <c r="AB128" s="123"/>
      <c r="AC128" s="123">
        <f t="shared" si="32"/>
        <v>76.51581818996479</v>
      </c>
      <c r="AD128" s="123"/>
      <c r="AE128" s="123"/>
      <c r="AF128" s="123"/>
      <c r="AG128" s="123">
        <f t="shared" si="33"/>
        <v>133.14432072441676</v>
      </c>
      <c r="AH128" s="123"/>
      <c r="AI128" s="123"/>
      <c r="AJ128" s="123"/>
      <c r="AK128" s="98">
        <f t="shared" si="25"/>
        <v>25.550165908958029</v>
      </c>
      <c r="AL128" s="98">
        <f t="shared" si="26"/>
        <v>48.201566922738813</v>
      </c>
      <c r="AM128" s="98">
        <f t="shared" si="27"/>
        <v>76.51581818996479</v>
      </c>
      <c r="AN128" s="98">
        <f t="shared" si="28"/>
        <v>133.14432072441676</v>
      </c>
      <c r="AO128" s="142"/>
    </row>
    <row r="129" spans="3:41" x14ac:dyDescent="0.3">
      <c r="C129" s="141"/>
      <c r="D129" s="332">
        <f t="shared" si="29"/>
        <v>9.1734051377665775</v>
      </c>
      <c r="E129" s="332"/>
      <c r="F129" s="332">
        <f t="shared" si="30"/>
        <v>17.621947313115065</v>
      </c>
      <c r="G129" s="332"/>
      <c r="H129" s="123">
        <v>125</v>
      </c>
      <c r="I129" s="123"/>
      <c r="J129" s="123"/>
      <c r="K129" s="345">
        <f t="shared" si="22"/>
        <v>20.121947313115065</v>
      </c>
      <c r="L129" s="345"/>
      <c r="M129" s="98"/>
      <c r="N129" s="332">
        <f t="shared" si="23"/>
        <v>5.6369097343317121</v>
      </c>
      <c r="O129" s="332"/>
      <c r="P129" s="98"/>
      <c r="Q129" s="98"/>
      <c r="R129" s="98"/>
      <c r="S129" s="98"/>
      <c r="T129" s="98"/>
      <c r="U129" s="123">
        <f t="shared" si="24"/>
        <v>25.758857047446778</v>
      </c>
      <c r="V129" s="123"/>
      <c r="W129" s="123"/>
      <c r="X129" s="123"/>
      <c r="Y129" s="123">
        <f t="shared" si="31"/>
        <v>48.306495984773626</v>
      </c>
      <c r="Z129" s="123"/>
      <c r="AA129" s="123"/>
      <c r="AB129" s="123"/>
      <c r="AC129" s="123">
        <f t="shared" si="32"/>
        <v>76.491044656432194</v>
      </c>
      <c r="AD129" s="123"/>
      <c r="AE129" s="123"/>
      <c r="AF129" s="123"/>
      <c r="AG129" s="123">
        <f t="shared" si="33"/>
        <v>132.86014199974932</v>
      </c>
      <c r="AH129" s="123"/>
      <c r="AI129" s="123"/>
      <c r="AJ129" s="123"/>
      <c r="AK129" s="98">
        <f t="shared" si="25"/>
        <v>25.758857047446778</v>
      </c>
      <c r="AL129" s="98">
        <f t="shared" si="26"/>
        <v>48.306495984773626</v>
      </c>
      <c r="AM129" s="98">
        <f t="shared" si="27"/>
        <v>76.491044656432194</v>
      </c>
      <c r="AN129" s="98">
        <f t="shared" si="28"/>
        <v>132.86014199974932</v>
      </c>
      <c r="AO129" s="142"/>
    </row>
    <row r="130" spans="3:41" x14ac:dyDescent="0.3">
      <c r="C130" s="141"/>
      <c r="D130" s="332">
        <f t="shared" si="29"/>
        <v>9.1038965124984017</v>
      </c>
      <c r="E130" s="332"/>
      <c r="F130" s="332">
        <f t="shared" si="30"/>
        <v>17.867402936461062</v>
      </c>
      <c r="G130" s="332"/>
      <c r="H130" s="123">
        <v>126</v>
      </c>
      <c r="I130" s="123"/>
      <c r="J130" s="123"/>
      <c r="K130" s="345">
        <f t="shared" si="22"/>
        <v>20.367402936461062</v>
      </c>
      <c r="L130" s="345"/>
      <c r="M130" s="98"/>
      <c r="N130" s="332">
        <f t="shared" si="23"/>
        <v>5.6116311881718044</v>
      </c>
      <c r="O130" s="332"/>
      <c r="P130" s="98"/>
      <c r="Q130" s="98"/>
      <c r="R130" s="98"/>
      <c r="S130" s="98"/>
      <c r="T130" s="98"/>
      <c r="U130" s="123">
        <f t="shared" si="24"/>
        <v>25.979034124632868</v>
      </c>
      <c r="V130" s="123"/>
      <c r="W130" s="123"/>
      <c r="X130" s="123"/>
      <c r="Y130" s="123">
        <f t="shared" si="31"/>
        <v>48.425558877320086</v>
      </c>
      <c r="Z130" s="123"/>
      <c r="AA130" s="123"/>
      <c r="AB130" s="123"/>
      <c r="AC130" s="123">
        <f t="shared" si="32"/>
        <v>76.483714818179109</v>
      </c>
      <c r="AD130" s="123"/>
      <c r="AE130" s="123"/>
      <c r="AF130" s="123"/>
      <c r="AG130" s="123">
        <f t="shared" si="33"/>
        <v>132.60002669989717</v>
      </c>
      <c r="AH130" s="123"/>
      <c r="AI130" s="123"/>
      <c r="AJ130" s="123"/>
      <c r="AK130" s="98">
        <f t="shared" si="25"/>
        <v>25.979034124632868</v>
      </c>
      <c r="AL130" s="98">
        <f t="shared" si="26"/>
        <v>48.425558877320086</v>
      </c>
      <c r="AM130" s="98">
        <f t="shared" si="27"/>
        <v>76.483714818179109</v>
      </c>
      <c r="AN130" s="98">
        <f t="shared" si="28"/>
        <v>132.60002669989717</v>
      </c>
      <c r="AO130" s="142"/>
    </row>
    <row r="131" spans="3:41" x14ac:dyDescent="0.3">
      <c r="C131" s="141"/>
      <c r="D131" s="332">
        <f t="shared" si="29"/>
        <v>9.0364190613763213</v>
      </c>
      <c r="E131" s="332"/>
      <c r="F131" s="332">
        <f t="shared" si="30"/>
        <v>18.124252710918128</v>
      </c>
      <c r="G131" s="332"/>
      <c r="H131" s="123">
        <v>127</v>
      </c>
      <c r="I131" s="123"/>
      <c r="J131" s="123"/>
      <c r="K131" s="345">
        <f t="shared" si="22"/>
        <v>20.624252710918128</v>
      </c>
      <c r="L131" s="345"/>
      <c r="M131" s="98"/>
      <c r="N131" s="332">
        <f t="shared" si="23"/>
        <v>5.5870019238611901</v>
      </c>
      <c r="O131" s="332"/>
      <c r="P131" s="98"/>
      <c r="Q131" s="98"/>
      <c r="R131" s="98"/>
      <c r="S131" s="98"/>
      <c r="T131" s="98"/>
      <c r="U131" s="123">
        <f t="shared" si="24"/>
        <v>26.211254634779319</v>
      </c>
      <c r="V131" s="123"/>
      <c r="W131" s="123"/>
      <c r="X131" s="123"/>
      <c r="Y131" s="123">
        <f t="shared" si="31"/>
        <v>48.55926233022408</v>
      </c>
      <c r="Z131" s="123"/>
      <c r="AA131" s="123"/>
      <c r="AB131" s="123"/>
      <c r="AC131" s="123">
        <f t="shared" si="32"/>
        <v>76.494271949530031</v>
      </c>
      <c r="AD131" s="123"/>
      <c r="AE131" s="123"/>
      <c r="AF131" s="123"/>
      <c r="AG131" s="123">
        <f t="shared" si="33"/>
        <v>132.36429118814192</v>
      </c>
      <c r="AH131" s="123"/>
      <c r="AI131" s="123"/>
      <c r="AJ131" s="123"/>
      <c r="AK131" s="98">
        <f t="shared" si="25"/>
        <v>26.211254634779319</v>
      </c>
      <c r="AL131" s="98">
        <f t="shared" si="26"/>
        <v>48.55926233022408</v>
      </c>
      <c r="AM131" s="98">
        <f t="shared" si="27"/>
        <v>76.494271949530031</v>
      </c>
      <c r="AN131" s="98">
        <f t="shared" si="28"/>
        <v>132.36429118814192</v>
      </c>
      <c r="AO131" s="142"/>
    </row>
    <row r="132" spans="3:41" x14ac:dyDescent="0.3">
      <c r="C132" s="141"/>
      <c r="D132" s="332">
        <f t="shared" si="29"/>
        <v>8.9709202409337507</v>
      </c>
      <c r="E132" s="332"/>
      <c r="F132" s="332">
        <f t="shared" si="30"/>
        <v>18.393112232487937</v>
      </c>
      <c r="G132" s="332"/>
      <c r="H132" s="123">
        <v>128</v>
      </c>
      <c r="I132" s="123"/>
      <c r="J132" s="123"/>
      <c r="K132" s="345">
        <f t="shared" si="22"/>
        <v>20.893112232487937</v>
      </c>
      <c r="L132" s="345"/>
      <c r="M132" s="98"/>
      <c r="N132" s="332">
        <f t="shared" si="23"/>
        <v>5.5630097023759442</v>
      </c>
      <c r="O132" s="332"/>
      <c r="P132" s="98"/>
      <c r="Q132" s="98"/>
      <c r="R132" s="98"/>
      <c r="S132" s="98"/>
      <c r="T132" s="98"/>
      <c r="U132" s="123">
        <f t="shared" si="24"/>
        <v>26.45612193486388</v>
      </c>
      <c r="V132" s="123"/>
      <c r="W132" s="123"/>
      <c r="X132" s="123"/>
      <c r="Y132" s="123">
        <f t="shared" si="31"/>
        <v>48.70816074436766</v>
      </c>
      <c r="Z132" s="123"/>
      <c r="AA132" s="123"/>
      <c r="AB132" s="123"/>
      <c r="AC132" s="123">
        <f t="shared" si="32"/>
        <v>76.523209256247384</v>
      </c>
      <c r="AD132" s="123"/>
      <c r="AE132" s="123"/>
      <c r="AF132" s="123"/>
      <c r="AG132" s="123">
        <f t="shared" si="33"/>
        <v>132.1533062800068</v>
      </c>
      <c r="AH132" s="123"/>
      <c r="AI132" s="123"/>
      <c r="AJ132" s="123"/>
      <c r="AK132" s="98">
        <f t="shared" si="25"/>
        <v>26.45612193486388</v>
      </c>
      <c r="AL132" s="98">
        <f t="shared" si="26"/>
        <v>48.70816074436766</v>
      </c>
      <c r="AM132" s="98">
        <f t="shared" si="27"/>
        <v>76.523209256247384</v>
      </c>
      <c r="AN132" s="98">
        <f t="shared" si="28"/>
        <v>132.1533062800068</v>
      </c>
      <c r="AO132" s="142"/>
    </row>
    <row r="133" spans="3:41" x14ac:dyDescent="0.3">
      <c r="C133" s="141"/>
      <c r="D133" s="332">
        <f t="shared" ref="D133:D164" si="34">($P$5/((SIN(RADIANS((H133)/2)))^2))+($P$5/(2*(SIN(RADIANS((H133)/2)))))</f>
        <v>8.9073496541696358</v>
      </c>
      <c r="E133" s="332"/>
      <c r="F133" s="332">
        <f t="shared" ref="F133:F164" si="35">((2*$P$5)/(SIN(RADIANS(H133))))+($P$5/(2*(COS(RADIANS((H133)/2)))))</f>
        <v>18.674646902289609</v>
      </c>
      <c r="G133" s="332"/>
      <c r="H133" s="123">
        <v>129</v>
      </c>
      <c r="I133" s="123"/>
      <c r="J133" s="123"/>
      <c r="K133" s="345">
        <f t="shared" si="22"/>
        <v>21.174646902289609</v>
      </c>
      <c r="L133" s="345"/>
      <c r="M133" s="98"/>
      <c r="N133" s="332">
        <f t="shared" si="23"/>
        <v>5.5396427204123322</v>
      </c>
      <c r="O133" s="332"/>
      <c r="P133" s="98"/>
      <c r="Q133" s="98"/>
      <c r="R133" s="98"/>
      <c r="S133" s="98"/>
      <c r="T133" s="98"/>
      <c r="U133" s="123">
        <f t="shared" si="24"/>
        <v>26.714289622701941</v>
      </c>
      <c r="V133" s="123"/>
      <c r="W133" s="123"/>
      <c r="X133" s="123"/>
      <c r="Y133" s="123">
        <f t="shared" ref="Y133:Y164" si="36">K133+($R$6*N133)</f>
        <v>48.872860504351266</v>
      </c>
      <c r="Z133" s="123"/>
      <c r="AA133" s="123"/>
      <c r="AB133" s="123"/>
      <c r="AC133" s="123">
        <f t="shared" ref="AC133:AC164" si="37">K133+($R$7*N133)</f>
        <v>76.571074106412937</v>
      </c>
      <c r="AD133" s="123"/>
      <c r="AE133" s="123"/>
      <c r="AF133" s="123"/>
      <c r="AG133" s="123">
        <f t="shared" ref="AG133:AG164" si="38">K133+($R$8*N133)</f>
        <v>131.96750131053625</v>
      </c>
      <c r="AH133" s="123"/>
      <c r="AI133" s="123"/>
      <c r="AJ133" s="123"/>
      <c r="AK133" s="98">
        <f t="shared" si="25"/>
        <v>26.714289622701941</v>
      </c>
      <c r="AL133" s="98">
        <f t="shared" si="26"/>
        <v>48.872860504351266</v>
      </c>
      <c r="AM133" s="98">
        <f t="shared" si="27"/>
        <v>76.571074106412937</v>
      </c>
      <c r="AN133" s="98">
        <f t="shared" si="28"/>
        <v>131.96750131053625</v>
      </c>
      <c r="AO133" s="142"/>
    </row>
    <row r="134" spans="3:41" x14ac:dyDescent="0.3">
      <c r="C134" s="141"/>
      <c r="D134" s="332">
        <f t="shared" si="34"/>
        <v>8.8456589576762248</v>
      </c>
      <c r="E134" s="332"/>
      <c r="F134" s="332">
        <f t="shared" si="35"/>
        <v>18.969576851204032</v>
      </c>
      <c r="G134" s="332"/>
      <c r="H134" s="123">
        <v>130</v>
      </c>
      <c r="I134" s="123"/>
      <c r="J134" s="123"/>
      <c r="K134" s="345">
        <f t="shared" ref="K134:K183" si="39">MAX(D134,F134)+($P$5/2)</f>
        <v>21.469576851204032</v>
      </c>
      <c r="L134" s="345"/>
      <c r="M134" s="98"/>
      <c r="N134" s="332">
        <f t="shared" ref="N134:N183" si="40">$P$5/SIN(RADIANS((H134)/2))</f>
        <v>5.5168895948124588</v>
      </c>
      <c r="O134" s="332"/>
      <c r="P134" s="98"/>
      <c r="Q134" s="98"/>
      <c r="R134" s="98"/>
      <c r="S134" s="98"/>
      <c r="T134" s="98"/>
      <c r="U134" s="123">
        <f t="shared" ref="U134:U183" si="41">K134+($R$5*N134)</f>
        <v>26.98646644601649</v>
      </c>
      <c r="V134" s="123"/>
      <c r="W134" s="123"/>
      <c r="X134" s="123"/>
      <c r="Y134" s="123">
        <f t="shared" si="36"/>
        <v>49.054024825266325</v>
      </c>
      <c r="Z134" s="123"/>
      <c r="AA134" s="123"/>
      <c r="AB134" s="123"/>
      <c r="AC134" s="123">
        <f t="shared" si="37"/>
        <v>76.638472799328611</v>
      </c>
      <c r="AD134" s="123"/>
      <c r="AE134" s="123"/>
      <c r="AF134" s="123"/>
      <c r="AG134" s="123">
        <f t="shared" si="38"/>
        <v>131.80736874745321</v>
      </c>
      <c r="AH134" s="123"/>
      <c r="AI134" s="123"/>
      <c r="AJ134" s="123"/>
      <c r="AK134" s="98">
        <f t="shared" ref="AK134:AK183" si="42">$U134</f>
        <v>26.98646644601649</v>
      </c>
      <c r="AL134" s="98">
        <f t="shared" ref="AL134:AL183" si="43">$Y134</f>
        <v>49.054024825266325</v>
      </c>
      <c r="AM134" s="98">
        <f t="shared" ref="AM134:AM183" si="44">$AC134</f>
        <v>76.638472799328611</v>
      </c>
      <c r="AN134" s="98">
        <f t="shared" ref="AN134:AN183" si="45">$AG134</f>
        <v>131.80736874745321</v>
      </c>
      <c r="AO134" s="142"/>
    </row>
    <row r="135" spans="3:41" x14ac:dyDescent="0.3">
      <c r="C135" s="141"/>
      <c r="D135" s="332">
        <f t="shared" si="34"/>
        <v>8.7858017737760949</v>
      </c>
      <c r="E135" s="332"/>
      <c r="F135" s="332">
        <f t="shared" si="35"/>
        <v>19.278682470266194</v>
      </c>
      <c r="G135" s="332"/>
      <c r="H135" s="123">
        <v>131</v>
      </c>
      <c r="I135" s="123"/>
      <c r="J135" s="123"/>
      <c r="K135" s="345">
        <f t="shared" si="39"/>
        <v>21.778682470266194</v>
      </c>
      <c r="L135" s="345"/>
      <c r="M135" s="98"/>
      <c r="N135" s="332">
        <f t="shared" si="40"/>
        <v>5.4947393477346829</v>
      </c>
      <c r="O135" s="332"/>
      <c r="P135" s="98"/>
      <c r="Q135" s="98"/>
      <c r="R135" s="98"/>
      <c r="S135" s="98"/>
      <c r="T135" s="98"/>
      <c r="U135" s="123">
        <f t="shared" si="41"/>
        <v>27.273421818000877</v>
      </c>
      <c r="V135" s="123"/>
      <c r="W135" s="123"/>
      <c r="X135" s="123"/>
      <c r="Y135" s="123">
        <f t="shared" si="36"/>
        <v>49.252379208939608</v>
      </c>
      <c r="Z135" s="123"/>
      <c r="AA135" s="123"/>
      <c r="AB135" s="123"/>
      <c r="AC135" s="123">
        <f t="shared" si="37"/>
        <v>76.726075947613026</v>
      </c>
      <c r="AD135" s="123"/>
      <c r="AE135" s="123"/>
      <c r="AF135" s="123"/>
      <c r="AG135" s="123">
        <f t="shared" si="38"/>
        <v>131.67346942495985</v>
      </c>
      <c r="AH135" s="123"/>
      <c r="AI135" s="123"/>
      <c r="AJ135" s="123"/>
      <c r="AK135" s="98">
        <f t="shared" si="42"/>
        <v>27.273421818000877</v>
      </c>
      <c r="AL135" s="98">
        <f t="shared" si="43"/>
        <v>49.252379208939608</v>
      </c>
      <c r="AM135" s="98">
        <f t="shared" si="44"/>
        <v>76.726075947613026</v>
      </c>
      <c r="AN135" s="98">
        <f t="shared" si="45"/>
        <v>131.67346942495985</v>
      </c>
      <c r="AO135" s="142"/>
    </row>
    <row r="136" spans="3:41" x14ac:dyDescent="0.3">
      <c r="C136" s="141"/>
      <c r="D136" s="332">
        <f t="shared" si="34"/>
        <v>8.7277336073729543</v>
      </c>
      <c r="E136" s="332"/>
      <c r="F136" s="332">
        <f t="shared" si="35"/>
        <v>19.602810634999354</v>
      </c>
      <c r="G136" s="332"/>
      <c r="H136" s="123">
        <v>132</v>
      </c>
      <c r="I136" s="123"/>
      <c r="J136" s="123"/>
      <c r="K136" s="345">
        <f t="shared" si="39"/>
        <v>22.102810634999354</v>
      </c>
      <c r="L136" s="345"/>
      <c r="M136" s="98"/>
      <c r="N136" s="332">
        <f t="shared" si="40"/>
        <v>5.4731813925302335</v>
      </c>
      <c r="O136" s="332"/>
      <c r="P136" s="98"/>
      <c r="Q136" s="98"/>
      <c r="R136" s="98"/>
      <c r="S136" s="98"/>
      <c r="T136" s="98"/>
      <c r="U136" s="123">
        <f t="shared" si="41"/>
        <v>27.575992027529587</v>
      </c>
      <c r="V136" s="123"/>
      <c r="W136" s="123"/>
      <c r="X136" s="123"/>
      <c r="Y136" s="123">
        <f t="shared" si="36"/>
        <v>49.468717597650524</v>
      </c>
      <c r="Z136" s="123"/>
      <c r="AA136" s="123"/>
      <c r="AB136" s="123"/>
      <c r="AC136" s="123">
        <f t="shared" si="37"/>
        <v>76.834624560301691</v>
      </c>
      <c r="AD136" s="123"/>
      <c r="AE136" s="123"/>
      <c r="AF136" s="123"/>
      <c r="AG136" s="123">
        <f t="shared" si="38"/>
        <v>131.56643848560401</v>
      </c>
      <c r="AH136" s="123"/>
      <c r="AI136" s="123"/>
      <c r="AJ136" s="123"/>
      <c r="AK136" s="98">
        <f t="shared" si="42"/>
        <v>27.575992027529587</v>
      </c>
      <c r="AL136" s="98">
        <f t="shared" si="43"/>
        <v>49.468717597650524</v>
      </c>
      <c r="AM136" s="98">
        <f t="shared" si="44"/>
        <v>76.834624560301691</v>
      </c>
      <c r="AN136" s="98">
        <f t="shared" si="45"/>
        <v>131.56643848560401</v>
      </c>
      <c r="AO136" s="142"/>
    </row>
    <row r="137" spans="3:41" x14ac:dyDescent="0.3">
      <c r="C137" s="141"/>
      <c r="D137" s="332">
        <f t="shared" si="34"/>
        <v>8.671411767240766</v>
      </c>
      <c r="E137" s="332"/>
      <c r="F137" s="332">
        <f t="shared" si="35"/>
        <v>19.942881726905455</v>
      </c>
      <c r="G137" s="332"/>
      <c r="H137" s="123">
        <v>133</v>
      </c>
      <c r="I137" s="123"/>
      <c r="J137" s="123"/>
      <c r="K137" s="345">
        <f t="shared" si="39"/>
        <v>22.442881726905455</v>
      </c>
      <c r="L137" s="345"/>
      <c r="M137" s="98"/>
      <c r="N137" s="332">
        <f t="shared" si="40"/>
        <v>5.4522055202898567</v>
      </c>
      <c r="O137" s="332"/>
      <c r="P137" s="98"/>
      <c r="Q137" s="98"/>
      <c r="R137" s="98"/>
      <c r="S137" s="98"/>
      <c r="T137" s="98"/>
      <c r="U137" s="123">
        <f t="shared" si="41"/>
        <v>27.895087247195313</v>
      </c>
      <c r="V137" s="123"/>
      <c r="W137" s="123"/>
      <c r="X137" s="123"/>
      <c r="Y137" s="123">
        <f t="shared" si="36"/>
        <v>49.70390932835474</v>
      </c>
      <c r="Z137" s="123"/>
      <c r="AA137" s="123"/>
      <c r="AB137" s="123"/>
      <c r="AC137" s="123">
        <f t="shared" si="37"/>
        <v>76.964936929804026</v>
      </c>
      <c r="AD137" s="123"/>
      <c r="AE137" s="123"/>
      <c r="AF137" s="123"/>
      <c r="AG137" s="123">
        <f t="shared" si="38"/>
        <v>131.4869921327026</v>
      </c>
      <c r="AH137" s="123"/>
      <c r="AI137" s="123"/>
      <c r="AJ137" s="123"/>
      <c r="AK137" s="98">
        <f t="shared" si="42"/>
        <v>27.895087247195313</v>
      </c>
      <c r="AL137" s="98">
        <f t="shared" si="43"/>
        <v>49.70390932835474</v>
      </c>
      <c r="AM137" s="98">
        <f t="shared" si="44"/>
        <v>76.964936929804026</v>
      </c>
      <c r="AN137" s="98">
        <f t="shared" si="45"/>
        <v>131.4869921327026</v>
      </c>
      <c r="AO137" s="142"/>
    </row>
    <row r="138" spans="3:41" x14ac:dyDescent="0.3">
      <c r="C138" s="141"/>
      <c r="D138" s="332">
        <f t="shared" si="34"/>
        <v>8.6167952914941282</v>
      </c>
      <c r="E138" s="332"/>
      <c r="F138" s="332">
        <f t="shared" si="35"/>
        <v>20.299897573285421</v>
      </c>
      <c r="G138" s="332"/>
      <c r="H138" s="123">
        <v>134</v>
      </c>
      <c r="I138" s="123"/>
      <c r="J138" s="123"/>
      <c r="K138" s="345">
        <f t="shared" si="39"/>
        <v>22.799897573285421</v>
      </c>
      <c r="L138" s="345"/>
      <c r="M138" s="98"/>
      <c r="N138" s="332">
        <f t="shared" si="40"/>
        <v>5.4318018870264808</v>
      </c>
      <c r="O138" s="332"/>
      <c r="P138" s="98"/>
      <c r="Q138" s="98"/>
      <c r="R138" s="98"/>
      <c r="S138" s="98"/>
      <c r="T138" s="98"/>
      <c r="U138" s="123">
        <f t="shared" si="41"/>
        <v>28.231699460311901</v>
      </c>
      <c r="V138" s="123"/>
      <c r="W138" s="123"/>
      <c r="X138" s="123"/>
      <c r="Y138" s="123">
        <f t="shared" si="36"/>
        <v>49.958907008417825</v>
      </c>
      <c r="Z138" s="123"/>
      <c r="AA138" s="123"/>
      <c r="AB138" s="123"/>
      <c r="AC138" s="123">
        <f t="shared" si="37"/>
        <v>77.117916443550229</v>
      </c>
      <c r="AD138" s="123"/>
      <c r="AE138" s="123"/>
      <c r="AF138" s="123"/>
      <c r="AG138" s="123">
        <f t="shared" si="38"/>
        <v>131.43593531381504</v>
      </c>
      <c r="AH138" s="123"/>
      <c r="AI138" s="123"/>
      <c r="AJ138" s="123"/>
      <c r="AK138" s="98">
        <f t="shared" si="42"/>
        <v>28.231699460311901</v>
      </c>
      <c r="AL138" s="98">
        <f t="shared" si="43"/>
        <v>49.958907008417825</v>
      </c>
      <c r="AM138" s="98">
        <f t="shared" si="44"/>
        <v>77.117916443550229</v>
      </c>
      <c r="AN138" s="98">
        <f t="shared" si="45"/>
        <v>131.43593531381504</v>
      </c>
      <c r="AO138" s="142"/>
    </row>
    <row r="139" spans="3:41" x14ac:dyDescent="0.3">
      <c r="C139" s="141"/>
      <c r="D139" s="332">
        <f t="shared" si="34"/>
        <v>8.5638448770000348</v>
      </c>
      <c r="E139" s="332"/>
      <c r="F139" s="332">
        <f t="shared" si="35"/>
        <v>20.674950448112831</v>
      </c>
      <c r="G139" s="332"/>
      <c r="H139" s="123">
        <v>135</v>
      </c>
      <c r="I139" s="123"/>
      <c r="J139" s="123"/>
      <c r="K139" s="345">
        <f t="shared" si="39"/>
        <v>23.174950448112831</v>
      </c>
      <c r="L139" s="345"/>
      <c r="M139" s="98"/>
      <c r="N139" s="332">
        <f t="shared" si="40"/>
        <v>5.4119610014619699</v>
      </c>
      <c r="O139" s="332"/>
      <c r="P139" s="98"/>
      <c r="Q139" s="98"/>
      <c r="R139" s="98"/>
      <c r="S139" s="98"/>
      <c r="T139" s="98"/>
      <c r="U139" s="123">
        <f t="shared" si="41"/>
        <v>28.586911449574799</v>
      </c>
      <c r="V139" s="123"/>
      <c r="W139" s="123"/>
      <c r="X139" s="123"/>
      <c r="Y139" s="123">
        <f t="shared" si="36"/>
        <v>50.234755455422679</v>
      </c>
      <c r="Z139" s="123"/>
      <c r="AA139" s="123"/>
      <c r="AB139" s="123"/>
      <c r="AC139" s="123">
        <f t="shared" si="37"/>
        <v>77.294560462732534</v>
      </c>
      <c r="AD139" s="123"/>
      <c r="AE139" s="123"/>
      <c r="AF139" s="123"/>
      <c r="AG139" s="123">
        <f t="shared" si="38"/>
        <v>131.41417047735223</v>
      </c>
      <c r="AH139" s="123"/>
      <c r="AI139" s="123"/>
      <c r="AJ139" s="123"/>
      <c r="AK139" s="98">
        <f t="shared" si="42"/>
        <v>28.586911449574799</v>
      </c>
      <c r="AL139" s="98">
        <f t="shared" si="43"/>
        <v>50.234755455422679</v>
      </c>
      <c r="AM139" s="98">
        <f t="shared" si="44"/>
        <v>77.294560462732534</v>
      </c>
      <c r="AN139" s="98">
        <f t="shared" si="45"/>
        <v>131.41417047735223</v>
      </c>
      <c r="AO139" s="142"/>
    </row>
    <row r="140" spans="3:41" x14ac:dyDescent="0.3">
      <c r="C140" s="141"/>
      <c r="D140" s="332">
        <f t="shared" si="34"/>
        <v>8.5125228125069636</v>
      </c>
      <c r="E140" s="332"/>
      <c r="F140" s="332">
        <f t="shared" si="35"/>
        <v>21.069233302642303</v>
      </c>
      <c r="G140" s="332"/>
      <c r="H140" s="123">
        <v>136</v>
      </c>
      <c r="I140" s="123"/>
      <c r="J140" s="123"/>
      <c r="K140" s="345">
        <f t="shared" si="39"/>
        <v>23.569233302642303</v>
      </c>
      <c r="L140" s="345"/>
      <c r="M140" s="98"/>
      <c r="N140" s="332">
        <f t="shared" si="40"/>
        <v>5.392673713387917</v>
      </c>
      <c r="O140" s="332"/>
      <c r="P140" s="98"/>
      <c r="Q140" s="98"/>
      <c r="R140" s="98"/>
      <c r="S140" s="98"/>
      <c r="T140" s="98"/>
      <c r="U140" s="123">
        <f t="shared" si="41"/>
        <v>28.961907016030221</v>
      </c>
      <c r="V140" s="123"/>
      <c r="W140" s="123"/>
      <c r="X140" s="123"/>
      <c r="Y140" s="123">
        <f t="shared" si="36"/>
        <v>50.532601869581889</v>
      </c>
      <c r="Z140" s="123"/>
      <c r="AA140" s="123"/>
      <c r="AB140" s="123"/>
      <c r="AC140" s="123">
        <f t="shared" si="37"/>
        <v>77.495970436521475</v>
      </c>
      <c r="AD140" s="123"/>
      <c r="AE140" s="123"/>
      <c r="AF140" s="123"/>
      <c r="AG140" s="123">
        <f t="shared" si="38"/>
        <v>131.42270757040063</v>
      </c>
      <c r="AH140" s="123"/>
      <c r="AI140" s="123"/>
      <c r="AJ140" s="123"/>
      <c r="AK140" s="98">
        <f t="shared" si="42"/>
        <v>28.961907016030221</v>
      </c>
      <c r="AL140" s="98">
        <f t="shared" si="43"/>
        <v>50.532601869581889</v>
      </c>
      <c r="AM140" s="98">
        <f t="shared" si="44"/>
        <v>77.495970436521475</v>
      </c>
      <c r="AN140" s="98">
        <f t="shared" si="45"/>
        <v>131.42270757040063</v>
      </c>
      <c r="AO140" s="142"/>
    </row>
    <row r="141" spans="3:41" x14ac:dyDescent="0.3">
      <c r="C141" s="141"/>
      <c r="D141" s="332">
        <f t="shared" si="34"/>
        <v>8.4627929152820798</v>
      </c>
      <c r="E141" s="332"/>
      <c r="F141" s="332">
        <f t="shared" si="35"/>
        <v>21.484051425823662</v>
      </c>
      <c r="G141" s="332"/>
      <c r="H141" s="123">
        <v>137</v>
      </c>
      <c r="I141" s="123"/>
      <c r="J141" s="123"/>
      <c r="K141" s="345">
        <f t="shared" si="39"/>
        <v>23.984051425823662</v>
      </c>
      <c r="L141" s="345"/>
      <c r="M141" s="98"/>
      <c r="N141" s="332">
        <f t="shared" si="40"/>
        <v>5.373931202572261</v>
      </c>
      <c r="O141" s="332"/>
      <c r="P141" s="98"/>
      <c r="Q141" s="98"/>
      <c r="R141" s="98"/>
      <c r="S141" s="98"/>
      <c r="T141" s="98"/>
      <c r="U141" s="123">
        <f t="shared" si="41"/>
        <v>29.357982628395924</v>
      </c>
      <c r="V141" s="123"/>
      <c r="W141" s="123"/>
      <c r="X141" s="123"/>
      <c r="Y141" s="123">
        <f t="shared" si="36"/>
        <v>50.853707438684964</v>
      </c>
      <c r="Z141" s="123"/>
      <c r="AA141" s="123"/>
      <c r="AB141" s="123"/>
      <c r="AC141" s="123">
        <f t="shared" si="37"/>
        <v>77.723363451546277</v>
      </c>
      <c r="AD141" s="123"/>
      <c r="AE141" s="123"/>
      <c r="AF141" s="123"/>
      <c r="AG141" s="123">
        <f t="shared" si="38"/>
        <v>131.46267547726887</v>
      </c>
      <c r="AH141" s="123"/>
      <c r="AI141" s="123"/>
      <c r="AJ141" s="123"/>
      <c r="AK141" s="98">
        <f t="shared" si="42"/>
        <v>29.357982628395924</v>
      </c>
      <c r="AL141" s="98">
        <f t="shared" si="43"/>
        <v>50.853707438684964</v>
      </c>
      <c r="AM141" s="98">
        <f t="shared" si="44"/>
        <v>77.723363451546277</v>
      </c>
      <c r="AN141" s="98">
        <f t="shared" si="45"/>
        <v>131.46267547726887</v>
      </c>
      <c r="AO141" s="142"/>
    </row>
    <row r="142" spans="3:41" x14ac:dyDescent="0.3">
      <c r="C142" s="141"/>
      <c r="D142" s="332">
        <f t="shared" si="34"/>
        <v>8.4146204710609283</v>
      </c>
      <c r="E142" s="332"/>
      <c r="F142" s="332">
        <f t="shared" si="35"/>
        <v>21.92083577270942</v>
      </c>
      <c r="G142" s="332"/>
      <c r="H142" s="123">
        <v>138</v>
      </c>
      <c r="I142" s="123"/>
      <c r="J142" s="123"/>
      <c r="K142" s="345">
        <f t="shared" si="39"/>
        <v>24.42083577270942</v>
      </c>
      <c r="L142" s="345"/>
      <c r="M142" s="98"/>
      <c r="N142" s="332">
        <f t="shared" si="40"/>
        <v>5.3557249681851449</v>
      </c>
      <c r="O142" s="332"/>
      <c r="P142" s="98"/>
      <c r="Q142" s="98"/>
      <c r="R142" s="98"/>
      <c r="S142" s="98"/>
      <c r="T142" s="98"/>
      <c r="U142" s="123">
        <f t="shared" si="41"/>
        <v>29.776560740894567</v>
      </c>
      <c r="V142" s="123"/>
      <c r="W142" s="123"/>
      <c r="X142" s="123"/>
      <c r="Y142" s="123">
        <f t="shared" si="36"/>
        <v>51.199460613635139</v>
      </c>
      <c r="Z142" s="123"/>
      <c r="AA142" s="123"/>
      <c r="AB142" s="123"/>
      <c r="AC142" s="123">
        <f t="shared" si="37"/>
        <v>77.978085454560869</v>
      </c>
      <c r="AD142" s="123"/>
      <c r="AE142" s="123"/>
      <c r="AF142" s="123"/>
      <c r="AG142" s="123">
        <f t="shared" si="38"/>
        <v>131.5353351364123</v>
      </c>
      <c r="AH142" s="123"/>
      <c r="AI142" s="123"/>
      <c r="AJ142" s="123"/>
      <c r="AK142" s="98">
        <f t="shared" si="42"/>
        <v>29.776560740894567</v>
      </c>
      <c r="AL142" s="98">
        <f t="shared" si="43"/>
        <v>51.199460613635139</v>
      </c>
      <c r="AM142" s="98">
        <f t="shared" si="44"/>
        <v>77.978085454560869</v>
      </c>
      <c r="AN142" s="98">
        <f t="shared" si="45"/>
        <v>131.5353351364123</v>
      </c>
      <c r="AO142" s="142"/>
    </row>
    <row r="143" spans="3:41" x14ac:dyDescent="0.3">
      <c r="C143" s="141"/>
      <c r="D143" s="332">
        <f t="shared" si="34"/>
        <v>8.3679721771267914</v>
      </c>
      <c r="E143" s="332"/>
      <c r="F143" s="332">
        <f t="shared" si="35"/>
        <v>22.381158245524958</v>
      </c>
      <c r="G143" s="332"/>
      <c r="H143" s="123">
        <v>139</v>
      </c>
      <c r="I143" s="123"/>
      <c r="J143" s="123"/>
      <c r="K143" s="345">
        <f t="shared" si="39"/>
        <v>24.881158245524958</v>
      </c>
      <c r="L143" s="345"/>
      <c r="M143" s="98"/>
      <c r="N143" s="332">
        <f t="shared" si="40"/>
        <v>5.3380468187190324</v>
      </c>
      <c r="O143" s="332"/>
      <c r="P143" s="98"/>
      <c r="Q143" s="98"/>
      <c r="R143" s="98"/>
      <c r="S143" s="98"/>
      <c r="T143" s="98"/>
      <c r="U143" s="123">
        <f t="shared" si="41"/>
        <v>30.21920506424399</v>
      </c>
      <c r="V143" s="123"/>
      <c r="W143" s="123"/>
      <c r="X143" s="123"/>
      <c r="Y143" s="123">
        <f t="shared" si="36"/>
        <v>51.571392339120123</v>
      </c>
      <c r="Z143" s="123"/>
      <c r="AA143" s="123"/>
      <c r="AB143" s="123"/>
      <c r="AC143" s="123">
        <f t="shared" si="37"/>
        <v>78.261626432715275</v>
      </c>
      <c r="AD143" s="123"/>
      <c r="AE143" s="123"/>
      <c r="AF143" s="123"/>
      <c r="AG143" s="123">
        <f t="shared" si="38"/>
        <v>131.64209461990561</v>
      </c>
      <c r="AH143" s="123"/>
      <c r="AI143" s="123"/>
      <c r="AJ143" s="123"/>
      <c r="AK143" s="98">
        <f t="shared" si="42"/>
        <v>30.21920506424399</v>
      </c>
      <c r="AL143" s="98">
        <f t="shared" si="43"/>
        <v>51.571392339120123</v>
      </c>
      <c r="AM143" s="98">
        <f t="shared" si="44"/>
        <v>78.261626432715275</v>
      </c>
      <c r="AN143" s="98">
        <f t="shared" si="45"/>
        <v>131.64209461990561</v>
      </c>
      <c r="AO143" s="142"/>
    </row>
    <row r="144" spans="3:41" x14ac:dyDescent="0.3">
      <c r="C144" s="141"/>
      <c r="D144" s="332">
        <f t="shared" si="34"/>
        <v>8.3228160883487519</v>
      </c>
      <c r="E144" s="332"/>
      <c r="F144" s="332">
        <f t="shared" si="35"/>
        <v>22.866749269011837</v>
      </c>
      <c r="G144" s="332"/>
      <c r="H144" s="123">
        <v>140</v>
      </c>
      <c r="I144" s="123"/>
      <c r="J144" s="123"/>
      <c r="K144" s="345">
        <f t="shared" si="39"/>
        <v>25.366749269011837</v>
      </c>
      <c r="L144" s="345"/>
      <c r="M144" s="98"/>
      <c r="N144" s="332">
        <f t="shared" si="40"/>
        <v>5.3208888623795607</v>
      </c>
      <c r="O144" s="332"/>
      <c r="P144" s="98"/>
      <c r="Q144" s="98"/>
      <c r="R144" s="98"/>
      <c r="S144" s="98"/>
      <c r="T144" s="98"/>
      <c r="U144" s="123">
        <f t="shared" si="41"/>
        <v>30.687638131391399</v>
      </c>
      <c r="V144" s="123"/>
      <c r="W144" s="123"/>
      <c r="X144" s="123"/>
      <c r="Y144" s="123">
        <f t="shared" si="36"/>
        <v>51.971193580909642</v>
      </c>
      <c r="Z144" s="123"/>
      <c r="AA144" s="123"/>
      <c r="AB144" s="123"/>
      <c r="AC144" s="123">
        <f t="shared" si="37"/>
        <v>78.57563789280745</v>
      </c>
      <c r="AD144" s="123"/>
      <c r="AE144" s="123"/>
      <c r="AF144" s="123"/>
      <c r="AG144" s="123">
        <f t="shared" si="38"/>
        <v>131.78452651660305</v>
      </c>
      <c r="AH144" s="123"/>
      <c r="AI144" s="123"/>
      <c r="AJ144" s="123"/>
      <c r="AK144" s="98">
        <f t="shared" si="42"/>
        <v>30.687638131391399</v>
      </c>
      <c r="AL144" s="98">
        <f t="shared" si="43"/>
        <v>51.971193580909642</v>
      </c>
      <c r="AM144" s="98">
        <f t="shared" si="44"/>
        <v>78.57563789280745</v>
      </c>
      <c r="AN144" s="98">
        <f t="shared" si="45"/>
        <v>131.78452651660305</v>
      </c>
      <c r="AO144" s="142"/>
    </row>
    <row r="145" spans="3:41" x14ac:dyDescent="0.3">
      <c r="C145" s="141"/>
      <c r="D145" s="332">
        <f t="shared" si="34"/>
        <v>8.2791215660183894</v>
      </c>
      <c r="E145" s="332"/>
      <c r="F145" s="332">
        <f t="shared" si="35"/>
        <v>23.379518071734811</v>
      </c>
      <c r="G145" s="332"/>
      <c r="H145" s="123">
        <v>141</v>
      </c>
      <c r="I145" s="123"/>
      <c r="J145" s="123"/>
      <c r="K145" s="345">
        <f t="shared" si="39"/>
        <v>25.879518071734811</v>
      </c>
      <c r="L145" s="345"/>
      <c r="M145" s="98"/>
      <c r="N145" s="332">
        <f t="shared" si="40"/>
        <v>5.3042434979249853</v>
      </c>
      <c r="O145" s="332"/>
      <c r="P145" s="98"/>
      <c r="Q145" s="98"/>
      <c r="R145" s="98"/>
      <c r="S145" s="98"/>
      <c r="T145" s="98"/>
      <c r="U145" s="123">
        <f t="shared" si="41"/>
        <v>31.183761569659797</v>
      </c>
      <c r="V145" s="123"/>
      <c r="W145" s="123"/>
      <c r="X145" s="123"/>
      <c r="Y145" s="123">
        <f t="shared" si="36"/>
        <v>52.400735561359738</v>
      </c>
      <c r="Z145" s="123"/>
      <c r="AA145" s="123"/>
      <c r="AB145" s="123"/>
      <c r="AC145" s="123">
        <f t="shared" si="37"/>
        <v>78.921953050984669</v>
      </c>
      <c r="AD145" s="123"/>
      <c r="AE145" s="123"/>
      <c r="AF145" s="123"/>
      <c r="AG145" s="123">
        <f t="shared" si="38"/>
        <v>131.96438803023452</v>
      </c>
      <c r="AH145" s="123"/>
      <c r="AI145" s="123"/>
      <c r="AJ145" s="123"/>
      <c r="AK145" s="98">
        <f t="shared" si="42"/>
        <v>31.183761569659797</v>
      </c>
      <c r="AL145" s="98">
        <f t="shared" si="43"/>
        <v>52.400735561359738</v>
      </c>
      <c r="AM145" s="98">
        <f t="shared" si="44"/>
        <v>78.921953050984669</v>
      </c>
      <c r="AN145" s="98">
        <f t="shared" si="45"/>
        <v>131.96438803023452</v>
      </c>
      <c r="AO145" s="142"/>
    </row>
    <row r="146" spans="3:41" x14ac:dyDescent="0.3">
      <c r="C146" s="141"/>
      <c r="D146" s="332">
        <f t="shared" si="34"/>
        <v>8.2368592293354652</v>
      </c>
      <c r="E146" s="332"/>
      <c r="F146" s="332">
        <f t="shared" si="35"/>
        <v>23.921576171720542</v>
      </c>
      <c r="G146" s="332"/>
      <c r="H146" s="123">
        <v>142</v>
      </c>
      <c r="I146" s="123"/>
      <c r="J146" s="123"/>
      <c r="K146" s="345">
        <f t="shared" si="39"/>
        <v>26.421576171720542</v>
      </c>
      <c r="L146" s="345"/>
      <c r="M146" s="98"/>
      <c r="N146" s="332">
        <f t="shared" si="40"/>
        <v>5.288103405933354</v>
      </c>
      <c r="O146" s="332"/>
      <c r="P146" s="98"/>
      <c r="Q146" s="98"/>
      <c r="R146" s="98"/>
      <c r="S146" s="98"/>
      <c r="T146" s="98"/>
      <c r="U146" s="123">
        <f t="shared" si="41"/>
        <v>31.709679577653894</v>
      </c>
      <c r="V146" s="123"/>
      <c r="W146" s="123"/>
      <c r="X146" s="123"/>
      <c r="Y146" s="123">
        <f t="shared" si="36"/>
        <v>52.86209320138731</v>
      </c>
      <c r="Z146" s="123"/>
      <c r="AA146" s="123"/>
      <c r="AB146" s="123"/>
      <c r="AC146" s="123">
        <f t="shared" si="37"/>
        <v>79.302610231054089</v>
      </c>
      <c r="AD146" s="123"/>
      <c r="AE146" s="123"/>
      <c r="AF146" s="123"/>
      <c r="AG146" s="123">
        <f t="shared" si="38"/>
        <v>132.18364429038763</v>
      </c>
      <c r="AH146" s="123"/>
      <c r="AI146" s="123"/>
      <c r="AJ146" s="123"/>
      <c r="AK146" s="98">
        <f t="shared" si="42"/>
        <v>31.709679577653894</v>
      </c>
      <c r="AL146" s="98">
        <f t="shared" si="43"/>
        <v>52.86209320138731</v>
      </c>
      <c r="AM146" s="98">
        <f t="shared" si="44"/>
        <v>79.302610231054089</v>
      </c>
      <c r="AN146" s="98">
        <f t="shared" si="45"/>
        <v>132.18364429038763</v>
      </c>
      <c r="AO146" s="142"/>
    </row>
    <row r="147" spans="3:41" x14ac:dyDescent="0.3">
      <c r="C147" s="141"/>
      <c r="D147" s="332">
        <f t="shared" si="34"/>
        <v>8.1960009094023647</v>
      </c>
      <c r="E147" s="332"/>
      <c r="F147" s="332">
        <f t="shared" si="35"/>
        <v>24.495264672557926</v>
      </c>
      <c r="G147" s="332"/>
      <c r="H147" s="123">
        <v>143</v>
      </c>
      <c r="I147" s="123"/>
      <c r="J147" s="123"/>
      <c r="K147" s="345">
        <f t="shared" si="39"/>
        <v>26.995264672557926</v>
      </c>
      <c r="L147" s="345"/>
      <c r="M147" s="98"/>
      <c r="N147" s="332">
        <f t="shared" si="40"/>
        <v>5.2724615404777833</v>
      </c>
      <c r="O147" s="332"/>
      <c r="P147" s="98"/>
      <c r="Q147" s="98"/>
      <c r="R147" s="98"/>
      <c r="S147" s="98"/>
      <c r="T147" s="98"/>
      <c r="U147" s="123">
        <f t="shared" si="41"/>
        <v>32.267726213035708</v>
      </c>
      <c r="V147" s="123"/>
      <c r="W147" s="123"/>
      <c r="X147" s="123"/>
      <c r="Y147" s="123">
        <f t="shared" si="36"/>
        <v>53.357572374946841</v>
      </c>
      <c r="Z147" s="123"/>
      <c r="AA147" s="123"/>
      <c r="AB147" s="123"/>
      <c r="AC147" s="123">
        <f t="shared" si="37"/>
        <v>79.719880077335759</v>
      </c>
      <c r="AD147" s="123"/>
      <c r="AE147" s="123"/>
      <c r="AF147" s="123"/>
      <c r="AG147" s="123">
        <f t="shared" si="38"/>
        <v>132.44449548211361</v>
      </c>
      <c r="AH147" s="123"/>
      <c r="AI147" s="123"/>
      <c r="AJ147" s="123"/>
      <c r="AK147" s="98">
        <f t="shared" si="42"/>
        <v>32.267726213035708</v>
      </c>
      <c r="AL147" s="98">
        <f t="shared" si="43"/>
        <v>53.357572374946841</v>
      </c>
      <c r="AM147" s="98">
        <f t="shared" si="44"/>
        <v>79.719880077335759</v>
      </c>
      <c r="AN147" s="98">
        <f t="shared" si="45"/>
        <v>132.44449548211361</v>
      </c>
      <c r="AO147" s="142"/>
    </row>
    <row r="148" spans="3:41" x14ac:dyDescent="0.3">
      <c r="C148" s="141"/>
      <c r="D148" s="332">
        <f t="shared" si="34"/>
        <v>8.15651960559609</v>
      </c>
      <c r="E148" s="332"/>
      <c r="F148" s="332">
        <f t="shared" si="35"/>
        <v>25.103186110790269</v>
      </c>
      <c r="G148" s="332"/>
      <c r="H148" s="123">
        <v>144</v>
      </c>
      <c r="I148" s="123"/>
      <c r="J148" s="123"/>
      <c r="K148" s="345">
        <f t="shared" si="39"/>
        <v>27.603186110790269</v>
      </c>
      <c r="L148" s="345"/>
      <c r="M148" s="98"/>
      <c r="N148" s="332">
        <f t="shared" si="40"/>
        <v>5.2573111211913366</v>
      </c>
      <c r="O148" s="332"/>
      <c r="P148" s="98"/>
      <c r="Q148" s="98"/>
      <c r="R148" s="98"/>
      <c r="S148" s="98"/>
      <c r="T148" s="98"/>
      <c r="U148" s="123">
        <f t="shared" si="41"/>
        <v>32.860497231981604</v>
      </c>
      <c r="V148" s="123"/>
      <c r="W148" s="123"/>
      <c r="X148" s="123"/>
      <c r="Y148" s="123">
        <f t="shared" si="36"/>
        <v>53.889741716746954</v>
      </c>
      <c r="Z148" s="123"/>
      <c r="AA148" s="123"/>
      <c r="AB148" s="123"/>
      <c r="AC148" s="123">
        <f t="shared" si="37"/>
        <v>80.176297322703633</v>
      </c>
      <c r="AD148" s="123"/>
      <c r="AE148" s="123"/>
      <c r="AF148" s="123"/>
      <c r="AG148" s="123">
        <f t="shared" si="38"/>
        <v>132.749408534617</v>
      </c>
      <c r="AH148" s="123"/>
      <c r="AI148" s="123"/>
      <c r="AJ148" s="123"/>
      <c r="AK148" s="98">
        <f t="shared" si="42"/>
        <v>32.860497231981604</v>
      </c>
      <c r="AL148" s="98">
        <f t="shared" si="43"/>
        <v>53.889741716746954</v>
      </c>
      <c r="AM148" s="98">
        <f t="shared" si="44"/>
        <v>80.176297322703633</v>
      </c>
      <c r="AN148" s="98">
        <f t="shared" si="45"/>
        <v>132.749408534617</v>
      </c>
      <c r="AO148" s="142"/>
    </row>
    <row r="149" spans="3:41" x14ac:dyDescent="0.3">
      <c r="C149" s="141"/>
      <c r="D149" s="332">
        <f t="shared" si="34"/>
        <v>8.1183894441947952</v>
      </c>
      <c r="E149" s="332"/>
      <c r="F149" s="332">
        <f t="shared" si="35"/>
        <v>25.74824176476859</v>
      </c>
      <c r="G149" s="332"/>
      <c r="H149" s="123">
        <v>145</v>
      </c>
      <c r="I149" s="123"/>
      <c r="J149" s="123"/>
      <c r="K149" s="345">
        <f t="shared" si="39"/>
        <v>28.24824176476859</v>
      </c>
      <c r="L149" s="345"/>
      <c r="M149" s="98"/>
      <c r="N149" s="332">
        <f t="shared" si="40"/>
        <v>5.2426456257040535</v>
      </c>
      <c r="O149" s="332"/>
      <c r="P149" s="98"/>
      <c r="Q149" s="98"/>
      <c r="R149" s="98"/>
      <c r="S149" s="98"/>
      <c r="T149" s="98"/>
      <c r="U149" s="123">
        <f t="shared" si="41"/>
        <v>33.490887390472643</v>
      </c>
      <c r="V149" s="123"/>
      <c r="W149" s="123"/>
      <c r="X149" s="123"/>
      <c r="Y149" s="123">
        <f t="shared" si="36"/>
        <v>54.461469893288857</v>
      </c>
      <c r="Z149" s="123"/>
      <c r="AA149" s="123"/>
      <c r="AB149" s="123"/>
      <c r="AC149" s="123">
        <f t="shared" si="37"/>
        <v>80.674698021809121</v>
      </c>
      <c r="AD149" s="123"/>
      <c r="AE149" s="123"/>
      <c r="AF149" s="123"/>
      <c r="AG149" s="123">
        <f t="shared" si="38"/>
        <v>133.10115427884966</v>
      </c>
      <c r="AH149" s="123"/>
      <c r="AI149" s="123"/>
      <c r="AJ149" s="123"/>
      <c r="AK149" s="98">
        <f t="shared" si="42"/>
        <v>33.490887390472643</v>
      </c>
      <c r="AL149" s="98">
        <f t="shared" si="43"/>
        <v>54.461469893288857</v>
      </c>
      <c r="AM149" s="98">
        <f t="shared" si="44"/>
        <v>80.674698021809121</v>
      </c>
      <c r="AN149" s="98">
        <f t="shared" si="45"/>
        <v>133.10115427884966</v>
      </c>
      <c r="AO149" s="142"/>
    </row>
    <row r="150" spans="3:41" x14ac:dyDescent="0.3">
      <c r="C150" s="141"/>
      <c r="D150" s="332">
        <f t="shared" si="34"/>
        <v>8.0815856391437553</v>
      </c>
      <c r="E150" s="332"/>
      <c r="F150" s="332">
        <f t="shared" si="35"/>
        <v>26.433675549297174</v>
      </c>
      <c r="G150" s="332"/>
      <c r="H150" s="123">
        <v>146</v>
      </c>
      <c r="I150" s="123"/>
      <c r="J150" s="123"/>
      <c r="K150" s="345">
        <f t="shared" si="39"/>
        <v>28.933675549297174</v>
      </c>
      <c r="L150" s="345"/>
      <c r="M150" s="98"/>
      <c r="N150" s="332">
        <f t="shared" si="40"/>
        <v>5.22845878243574</v>
      </c>
      <c r="O150" s="332"/>
      <c r="P150" s="98"/>
      <c r="Q150" s="98"/>
      <c r="R150" s="98"/>
      <c r="S150" s="98"/>
      <c r="T150" s="98"/>
      <c r="U150" s="123">
        <f t="shared" si="41"/>
        <v>34.162134331732915</v>
      </c>
      <c r="V150" s="123"/>
      <c r="W150" s="123"/>
      <c r="X150" s="123"/>
      <c r="Y150" s="123">
        <f t="shared" si="36"/>
        <v>55.075969461475879</v>
      </c>
      <c r="Z150" s="123"/>
      <c r="AA150" s="123"/>
      <c r="AB150" s="123"/>
      <c r="AC150" s="123">
        <f t="shared" si="37"/>
        <v>81.21826337365458</v>
      </c>
      <c r="AD150" s="123"/>
      <c r="AE150" s="123"/>
      <c r="AF150" s="123"/>
      <c r="AG150" s="123">
        <f t="shared" si="38"/>
        <v>133.50285119801197</v>
      </c>
      <c r="AH150" s="123"/>
      <c r="AI150" s="123"/>
      <c r="AJ150" s="123"/>
      <c r="AK150" s="98">
        <f t="shared" si="42"/>
        <v>34.162134331732915</v>
      </c>
      <c r="AL150" s="98">
        <f t="shared" si="43"/>
        <v>55.075969461475879</v>
      </c>
      <c r="AM150" s="98">
        <f t="shared" si="44"/>
        <v>81.21826337365458</v>
      </c>
      <c r="AN150" s="98">
        <f t="shared" si="45"/>
        <v>133.50285119801197</v>
      </c>
      <c r="AO150" s="142"/>
    </row>
    <row r="151" spans="3:41" x14ac:dyDescent="0.3">
      <c r="C151" s="141"/>
      <c r="D151" s="332">
        <f t="shared" si="34"/>
        <v>8.0460844548527568</v>
      </c>
      <c r="E151" s="332"/>
      <c r="F151" s="332">
        <f t="shared" si="35"/>
        <v>27.163125892973824</v>
      </c>
      <c r="G151" s="332"/>
      <c r="H151" s="123">
        <v>147</v>
      </c>
      <c r="I151" s="123"/>
      <c r="J151" s="123"/>
      <c r="K151" s="345">
        <f t="shared" si="39"/>
        <v>29.663125892973824</v>
      </c>
      <c r="L151" s="345"/>
      <c r="M151" s="98"/>
      <c r="N151" s="332">
        <f t="shared" si="40"/>
        <v>5.2147445637290097</v>
      </c>
      <c r="O151" s="332"/>
      <c r="P151" s="98"/>
      <c r="Q151" s="98"/>
      <c r="R151" s="98"/>
      <c r="S151" s="98"/>
      <c r="T151" s="98"/>
      <c r="U151" s="123">
        <f t="shared" si="41"/>
        <v>34.877870456702837</v>
      </c>
      <c r="V151" s="123"/>
      <c r="W151" s="123"/>
      <c r="X151" s="123"/>
      <c r="Y151" s="123">
        <f t="shared" si="36"/>
        <v>55.736848711618876</v>
      </c>
      <c r="Z151" s="123"/>
      <c r="AA151" s="123"/>
      <c r="AB151" s="123"/>
      <c r="AC151" s="123">
        <f t="shared" si="37"/>
        <v>81.810571530263928</v>
      </c>
      <c r="AD151" s="123"/>
      <c r="AE151" s="123"/>
      <c r="AF151" s="123"/>
      <c r="AG151" s="123">
        <f t="shared" si="38"/>
        <v>133.95801716755403</v>
      </c>
      <c r="AH151" s="123"/>
      <c r="AI151" s="123"/>
      <c r="AJ151" s="123"/>
      <c r="AK151" s="98">
        <f t="shared" si="42"/>
        <v>34.877870456702837</v>
      </c>
      <c r="AL151" s="98">
        <f t="shared" si="43"/>
        <v>55.736848711618876</v>
      </c>
      <c r="AM151" s="98">
        <f t="shared" si="44"/>
        <v>81.810571530263928</v>
      </c>
      <c r="AN151" s="98">
        <f t="shared" si="45"/>
        <v>133.95801716755403</v>
      </c>
      <c r="AO151" s="142"/>
    </row>
    <row r="152" spans="3:41" x14ac:dyDescent="0.3">
      <c r="C152" s="141"/>
      <c r="D152" s="332">
        <f t="shared" si="34"/>
        <v>8.0118631709238421</v>
      </c>
      <c r="E152" s="332"/>
      <c r="F152" s="332">
        <f t="shared" si="35"/>
        <v>27.940687344356839</v>
      </c>
      <c r="G152" s="332"/>
      <c r="H152" s="123">
        <v>148</v>
      </c>
      <c r="I152" s="123"/>
      <c r="J152" s="123"/>
      <c r="K152" s="345">
        <f t="shared" si="39"/>
        <v>30.440687344356839</v>
      </c>
      <c r="L152" s="345"/>
      <c r="M152" s="98"/>
      <c r="N152" s="332">
        <f t="shared" si="40"/>
        <v>5.20149717930801</v>
      </c>
      <c r="O152" s="332"/>
      <c r="P152" s="98"/>
      <c r="Q152" s="98"/>
      <c r="R152" s="98"/>
      <c r="S152" s="98"/>
      <c r="T152" s="98"/>
      <c r="U152" s="123">
        <f t="shared" si="41"/>
        <v>35.642184523664852</v>
      </c>
      <c r="V152" s="123"/>
      <c r="W152" s="123"/>
      <c r="X152" s="123"/>
      <c r="Y152" s="123">
        <f t="shared" si="36"/>
        <v>56.448173240896892</v>
      </c>
      <c r="Z152" s="123"/>
      <c r="AA152" s="123"/>
      <c r="AB152" s="123"/>
      <c r="AC152" s="123">
        <f t="shared" si="37"/>
        <v>82.455659137436939</v>
      </c>
      <c r="AD152" s="123"/>
      <c r="AE152" s="123"/>
      <c r="AF152" s="123"/>
      <c r="AG152" s="123">
        <f t="shared" si="38"/>
        <v>134.47063093051705</v>
      </c>
      <c r="AH152" s="123"/>
      <c r="AI152" s="123"/>
      <c r="AJ152" s="123"/>
      <c r="AK152" s="98">
        <f t="shared" si="42"/>
        <v>35.642184523664852</v>
      </c>
      <c r="AL152" s="98">
        <f t="shared" si="43"/>
        <v>56.448173240896892</v>
      </c>
      <c r="AM152" s="98">
        <f t="shared" si="44"/>
        <v>82.455659137436939</v>
      </c>
      <c r="AN152" s="98">
        <f t="shared" si="45"/>
        <v>134.47063093051705</v>
      </c>
      <c r="AO152" s="142"/>
    </row>
    <row r="153" spans="3:41" x14ac:dyDescent="0.3">
      <c r="C153" s="141"/>
      <c r="D153" s="332">
        <f t="shared" si="34"/>
        <v>7.9789000487145296</v>
      </c>
      <c r="E153" s="332"/>
      <c r="F153" s="332">
        <f t="shared" si="35"/>
        <v>28.770984103711051</v>
      </c>
      <c r="G153" s="332"/>
      <c r="H153" s="123">
        <v>149</v>
      </c>
      <c r="I153" s="123"/>
      <c r="J153" s="123"/>
      <c r="K153" s="345">
        <f t="shared" si="39"/>
        <v>31.270984103711051</v>
      </c>
      <c r="L153" s="345"/>
      <c r="M153" s="98"/>
      <c r="N153" s="332">
        <f t="shared" si="40"/>
        <v>5.1887110700490862</v>
      </c>
      <c r="O153" s="332"/>
      <c r="P153" s="98"/>
      <c r="Q153" s="98"/>
      <c r="R153" s="98"/>
      <c r="S153" s="98"/>
      <c r="T153" s="98"/>
      <c r="U153" s="123">
        <f t="shared" si="41"/>
        <v>36.459695173760139</v>
      </c>
      <c r="V153" s="123"/>
      <c r="W153" s="123"/>
      <c r="X153" s="123"/>
      <c r="Y153" s="123">
        <f t="shared" si="36"/>
        <v>57.214539453956483</v>
      </c>
      <c r="Z153" s="123"/>
      <c r="AA153" s="123"/>
      <c r="AB153" s="123"/>
      <c r="AC153" s="123">
        <f t="shared" si="37"/>
        <v>83.158094804201909</v>
      </c>
      <c r="AD153" s="123"/>
      <c r="AE153" s="123"/>
      <c r="AF153" s="123"/>
      <c r="AG153" s="123">
        <f t="shared" si="38"/>
        <v>135.04520550469277</v>
      </c>
      <c r="AH153" s="123"/>
      <c r="AI153" s="123"/>
      <c r="AJ153" s="123"/>
      <c r="AK153" s="98">
        <f t="shared" si="42"/>
        <v>36.459695173760139</v>
      </c>
      <c r="AL153" s="98">
        <f t="shared" si="43"/>
        <v>57.214539453956483</v>
      </c>
      <c r="AM153" s="98">
        <f t="shared" si="44"/>
        <v>83.158094804201909</v>
      </c>
      <c r="AN153" s="98">
        <f t="shared" si="45"/>
        <v>135.04520550469277</v>
      </c>
      <c r="AO153" s="142"/>
    </row>
    <row r="154" spans="3:41" x14ac:dyDescent="0.3">
      <c r="C154" s="141"/>
      <c r="D154" s="332">
        <f t="shared" si="34"/>
        <v>7.9471742996476609</v>
      </c>
      <c r="E154" s="332"/>
      <c r="F154" s="332">
        <f t="shared" si="35"/>
        <v>29.659258262890688</v>
      </c>
      <c r="G154" s="332"/>
      <c r="H154" s="123">
        <v>150</v>
      </c>
      <c r="I154" s="123"/>
      <c r="J154" s="123"/>
      <c r="K154" s="345">
        <f t="shared" si="39"/>
        <v>32.159258262890688</v>
      </c>
      <c r="L154" s="345"/>
      <c r="M154" s="98"/>
      <c r="N154" s="332">
        <f t="shared" si="40"/>
        <v>5.1763809020504148</v>
      </c>
      <c r="O154" s="332"/>
      <c r="P154" s="98"/>
      <c r="Q154" s="98"/>
      <c r="R154" s="98"/>
      <c r="S154" s="98"/>
      <c r="T154" s="98"/>
      <c r="U154" s="123">
        <f t="shared" si="41"/>
        <v>37.335639164941099</v>
      </c>
      <c r="V154" s="123"/>
      <c r="W154" s="123"/>
      <c r="X154" s="123"/>
      <c r="Y154" s="123">
        <f t="shared" si="36"/>
        <v>58.041162773142759</v>
      </c>
      <c r="Z154" s="123"/>
      <c r="AA154" s="123"/>
      <c r="AB154" s="123"/>
      <c r="AC154" s="123">
        <f t="shared" si="37"/>
        <v>83.923067283394829</v>
      </c>
      <c r="AD154" s="123"/>
      <c r="AE154" s="123"/>
      <c r="AF154" s="123"/>
      <c r="AG154" s="123">
        <f t="shared" si="38"/>
        <v>135.686876303899</v>
      </c>
      <c r="AH154" s="123"/>
      <c r="AI154" s="123"/>
      <c r="AJ154" s="123"/>
      <c r="AK154" s="98">
        <f t="shared" si="42"/>
        <v>37.335639164941099</v>
      </c>
      <c r="AL154" s="98">
        <f t="shared" si="43"/>
        <v>58.041162773142759</v>
      </c>
      <c r="AM154" s="98">
        <f t="shared" si="44"/>
        <v>83.923067283394829</v>
      </c>
      <c r="AN154" s="98">
        <f t="shared" si="45"/>
        <v>135.686876303899</v>
      </c>
      <c r="AO154" s="142"/>
    </row>
    <row r="155" spans="3:41" x14ac:dyDescent="0.3">
      <c r="C155" s="141"/>
      <c r="D155" s="332">
        <f t="shared" si="34"/>
        <v>7.916666055184594</v>
      </c>
      <c r="E155" s="332"/>
      <c r="F155" s="332">
        <f t="shared" si="35"/>
        <v>30.611476303522597</v>
      </c>
      <c r="G155" s="332"/>
      <c r="H155" s="123">
        <v>151</v>
      </c>
      <c r="I155" s="123"/>
      <c r="J155" s="123"/>
      <c r="K155" s="345">
        <f t="shared" si="39"/>
        <v>33.111476303522593</v>
      </c>
      <c r="L155" s="345"/>
      <c r="M155" s="98"/>
      <c r="N155" s="332">
        <f t="shared" si="40"/>
        <v>5.1645015609884277</v>
      </c>
      <c r="O155" s="332"/>
      <c r="P155" s="98"/>
      <c r="Q155" s="98"/>
      <c r="R155" s="98"/>
      <c r="S155" s="98"/>
      <c r="T155" s="98"/>
      <c r="U155" s="123">
        <f t="shared" si="41"/>
        <v>38.27597786451102</v>
      </c>
      <c r="V155" s="123"/>
      <c r="W155" s="123"/>
      <c r="X155" s="123"/>
      <c r="Y155" s="123">
        <f t="shared" si="36"/>
        <v>58.933984108464728</v>
      </c>
      <c r="Z155" s="123"/>
      <c r="AA155" s="123"/>
      <c r="AB155" s="123"/>
      <c r="AC155" s="123">
        <f t="shared" si="37"/>
        <v>84.756491913406876</v>
      </c>
      <c r="AD155" s="123"/>
      <c r="AE155" s="123"/>
      <c r="AF155" s="123"/>
      <c r="AG155" s="123">
        <f t="shared" si="38"/>
        <v>136.40150752329114</v>
      </c>
      <c r="AH155" s="123"/>
      <c r="AI155" s="123"/>
      <c r="AJ155" s="123"/>
      <c r="AK155" s="98">
        <f t="shared" si="42"/>
        <v>38.27597786451102</v>
      </c>
      <c r="AL155" s="98">
        <f t="shared" si="43"/>
        <v>58.933984108464728</v>
      </c>
      <c r="AM155" s="98">
        <f t="shared" si="44"/>
        <v>84.756491913406876</v>
      </c>
      <c r="AN155" s="98">
        <f t="shared" si="45"/>
        <v>136.40150752329114</v>
      </c>
      <c r="AO155" s="142"/>
    </row>
    <row r="156" spans="3:41" x14ac:dyDescent="0.3">
      <c r="C156" s="141"/>
      <c r="D156" s="332">
        <f t="shared" si="34"/>
        <v>7.8873563383835901</v>
      </c>
      <c r="E156" s="332"/>
      <c r="F156" s="332">
        <f t="shared" si="35"/>
        <v>31.634458417992004</v>
      </c>
      <c r="G156" s="332"/>
      <c r="H156" s="123">
        <v>152</v>
      </c>
      <c r="I156" s="123"/>
      <c r="J156" s="123"/>
      <c r="K156" s="345">
        <f t="shared" si="39"/>
        <v>34.134458417992008</v>
      </c>
      <c r="L156" s="345"/>
      <c r="M156" s="98"/>
      <c r="N156" s="332">
        <f t="shared" si="40"/>
        <v>5.1530681467494901</v>
      </c>
      <c r="O156" s="332"/>
      <c r="P156" s="98"/>
      <c r="Q156" s="98"/>
      <c r="R156" s="98"/>
      <c r="S156" s="98"/>
      <c r="T156" s="98"/>
      <c r="U156" s="123">
        <f t="shared" si="41"/>
        <v>39.287526564741498</v>
      </c>
      <c r="V156" s="123"/>
      <c r="W156" s="123"/>
      <c r="X156" s="123"/>
      <c r="Y156" s="123">
        <f t="shared" si="36"/>
        <v>59.899799151739458</v>
      </c>
      <c r="Z156" s="123"/>
      <c r="AA156" s="123"/>
      <c r="AB156" s="123"/>
      <c r="AC156" s="123">
        <f t="shared" si="37"/>
        <v>85.665139885486909</v>
      </c>
      <c r="AD156" s="123"/>
      <c r="AE156" s="123"/>
      <c r="AF156" s="123"/>
      <c r="AG156" s="123">
        <f t="shared" si="38"/>
        <v>137.1958213529818</v>
      </c>
      <c r="AH156" s="123"/>
      <c r="AI156" s="123"/>
      <c r="AJ156" s="123"/>
      <c r="AK156" s="98">
        <f t="shared" si="42"/>
        <v>39.287526564741498</v>
      </c>
      <c r="AL156" s="98">
        <f t="shared" si="43"/>
        <v>59.899799151739458</v>
      </c>
      <c r="AM156" s="98">
        <f t="shared" si="44"/>
        <v>85.665139885486909</v>
      </c>
      <c r="AN156" s="98">
        <f t="shared" si="45"/>
        <v>137.1958213529818</v>
      </c>
      <c r="AO156" s="142"/>
    </row>
    <row r="157" spans="3:41" x14ac:dyDescent="0.3">
      <c r="C157" s="141"/>
      <c r="D157" s="332">
        <f t="shared" si="34"/>
        <v>7.8592270369702639</v>
      </c>
      <c r="E157" s="332"/>
      <c r="F157" s="332">
        <f t="shared" si="35"/>
        <v>32.736036570180623</v>
      </c>
      <c r="G157" s="332"/>
      <c r="H157" s="123">
        <v>153</v>
      </c>
      <c r="I157" s="123"/>
      <c r="J157" s="123"/>
      <c r="K157" s="345">
        <f t="shared" si="39"/>
        <v>35.236036570180623</v>
      </c>
      <c r="L157" s="345"/>
      <c r="M157" s="98"/>
      <c r="N157" s="332">
        <f t="shared" si="40"/>
        <v>5.1420759683260426</v>
      </c>
      <c r="O157" s="332"/>
      <c r="P157" s="98"/>
      <c r="Q157" s="98"/>
      <c r="R157" s="98"/>
      <c r="S157" s="98"/>
      <c r="T157" s="98"/>
      <c r="U157" s="123">
        <f t="shared" si="41"/>
        <v>40.378112538506663</v>
      </c>
      <c r="V157" s="123"/>
      <c r="W157" s="123"/>
      <c r="X157" s="123"/>
      <c r="Y157" s="123">
        <f t="shared" si="36"/>
        <v>60.946416411810837</v>
      </c>
      <c r="Z157" s="123"/>
      <c r="AA157" s="123"/>
      <c r="AB157" s="123"/>
      <c r="AC157" s="123">
        <f t="shared" si="37"/>
        <v>86.656796253441058</v>
      </c>
      <c r="AD157" s="123"/>
      <c r="AE157" s="123"/>
      <c r="AF157" s="123"/>
      <c r="AG157" s="123">
        <f t="shared" si="38"/>
        <v>138.07755593670149</v>
      </c>
      <c r="AH157" s="123"/>
      <c r="AI157" s="123"/>
      <c r="AJ157" s="123"/>
      <c r="AK157" s="98">
        <f t="shared" si="42"/>
        <v>40.378112538506663</v>
      </c>
      <c r="AL157" s="98">
        <f t="shared" si="43"/>
        <v>60.946416411810837</v>
      </c>
      <c r="AM157" s="98">
        <f t="shared" si="44"/>
        <v>86.656796253441058</v>
      </c>
      <c r="AN157" s="98">
        <f t="shared" si="45"/>
        <v>138.07755593670149</v>
      </c>
      <c r="AO157" s="142"/>
    </row>
    <row r="158" spans="3:41" x14ac:dyDescent="0.3">
      <c r="C158" s="141"/>
      <c r="D158" s="332">
        <f t="shared" si="34"/>
        <v>7.8322608778514269</v>
      </c>
      <c r="E158" s="332"/>
      <c r="F158" s="332">
        <f t="shared" si="35"/>
        <v>33.925249033513111</v>
      </c>
      <c r="G158" s="332"/>
      <c r="H158" s="123">
        <v>154</v>
      </c>
      <c r="I158" s="123"/>
      <c r="J158" s="123"/>
      <c r="K158" s="345">
        <f t="shared" si="39"/>
        <v>36.425249033513111</v>
      </c>
      <c r="L158" s="345"/>
      <c r="M158" s="98"/>
      <c r="N158" s="332">
        <f t="shared" si="40"/>
        <v>5.1315205389669583</v>
      </c>
      <c r="O158" s="332"/>
      <c r="P158" s="98"/>
      <c r="Q158" s="98"/>
      <c r="R158" s="98"/>
      <c r="S158" s="98"/>
      <c r="T158" s="98"/>
      <c r="U158" s="123">
        <f t="shared" si="41"/>
        <v>41.556769572480071</v>
      </c>
      <c r="V158" s="123"/>
      <c r="W158" s="123"/>
      <c r="X158" s="123"/>
      <c r="Y158" s="123">
        <f t="shared" si="36"/>
        <v>62.082851728347904</v>
      </c>
      <c r="Z158" s="123"/>
      <c r="AA158" s="123"/>
      <c r="AB158" s="123"/>
      <c r="AC158" s="123">
        <f t="shared" si="37"/>
        <v>87.740454423182697</v>
      </c>
      <c r="AD158" s="123"/>
      <c r="AE158" s="123"/>
      <c r="AF158" s="123"/>
      <c r="AG158" s="123">
        <f t="shared" si="38"/>
        <v>139.0556598128523</v>
      </c>
      <c r="AH158" s="123"/>
      <c r="AI158" s="123"/>
      <c r="AJ158" s="123"/>
      <c r="AK158" s="98">
        <f t="shared" si="42"/>
        <v>41.556769572480071</v>
      </c>
      <c r="AL158" s="98">
        <f t="shared" si="43"/>
        <v>62.082851728347904</v>
      </c>
      <c r="AM158" s="98">
        <f t="shared" si="44"/>
        <v>87.740454423182697</v>
      </c>
      <c r="AN158" s="98">
        <f t="shared" si="45"/>
        <v>139.0556598128523</v>
      </c>
      <c r="AO158" s="142"/>
    </row>
    <row r="159" spans="3:41" x14ac:dyDescent="0.3">
      <c r="C159" s="141"/>
      <c r="D159" s="332">
        <f t="shared" si="34"/>
        <v>7.8064414030081082</v>
      </c>
      <c r="E159" s="332"/>
      <c r="F159" s="332">
        <f t="shared" si="35"/>
        <v>35.212581619888226</v>
      </c>
      <c r="G159" s="332"/>
      <c r="H159" s="123">
        <v>155</v>
      </c>
      <c r="I159" s="123"/>
      <c r="J159" s="123"/>
      <c r="K159" s="345">
        <f t="shared" si="39"/>
        <v>37.712581619888226</v>
      </c>
      <c r="L159" s="345"/>
      <c r="M159" s="98"/>
      <c r="N159" s="332">
        <f t="shared" si="40"/>
        <v>5.1213975715725466</v>
      </c>
      <c r="O159" s="332"/>
      <c r="P159" s="98"/>
      <c r="Q159" s="98"/>
      <c r="R159" s="98"/>
      <c r="S159" s="98"/>
      <c r="T159" s="98"/>
      <c r="U159" s="123">
        <f t="shared" si="41"/>
        <v>42.83397919146077</v>
      </c>
      <c r="V159" s="123"/>
      <c r="W159" s="123"/>
      <c r="X159" s="123"/>
      <c r="Y159" s="123">
        <f t="shared" si="36"/>
        <v>63.31956947775096</v>
      </c>
      <c r="Z159" s="123"/>
      <c r="AA159" s="123"/>
      <c r="AB159" s="123"/>
      <c r="AC159" s="123">
        <f t="shared" si="37"/>
        <v>88.926557335613694</v>
      </c>
      <c r="AD159" s="123"/>
      <c r="AE159" s="123"/>
      <c r="AF159" s="123"/>
      <c r="AG159" s="123">
        <f t="shared" si="38"/>
        <v>140.14053305133916</v>
      </c>
      <c r="AH159" s="123"/>
      <c r="AI159" s="123"/>
      <c r="AJ159" s="123"/>
      <c r="AK159" s="98">
        <f t="shared" si="42"/>
        <v>42.83397919146077</v>
      </c>
      <c r="AL159" s="98">
        <f t="shared" si="43"/>
        <v>63.31956947775096</v>
      </c>
      <c r="AM159" s="98">
        <f t="shared" si="44"/>
        <v>88.926557335613694</v>
      </c>
      <c r="AN159" s="98">
        <f t="shared" si="45"/>
        <v>140.14053305133916</v>
      </c>
      <c r="AO159" s="142"/>
    </row>
    <row r="160" spans="3:41" x14ac:dyDescent="0.3">
      <c r="C160" s="141"/>
      <c r="D160" s="332">
        <f t="shared" si="34"/>
        <v>7.7817529467074831</v>
      </c>
      <c r="E160" s="332"/>
      <c r="F160" s="332">
        <f t="shared" si="35"/>
        <v>36.610269217602692</v>
      </c>
      <c r="G160" s="332"/>
      <c r="H160" s="123">
        <v>156</v>
      </c>
      <c r="I160" s="123"/>
      <c r="J160" s="123"/>
      <c r="K160" s="345">
        <f t="shared" si="39"/>
        <v>39.110269217602692</v>
      </c>
      <c r="L160" s="345"/>
      <c r="M160" s="98"/>
      <c r="N160" s="332">
        <f t="shared" si="40"/>
        <v>5.111702974325147</v>
      </c>
      <c r="O160" s="332"/>
      <c r="P160" s="98"/>
      <c r="Q160" s="98"/>
      <c r="R160" s="98"/>
      <c r="S160" s="98"/>
      <c r="T160" s="98"/>
      <c r="U160" s="123">
        <f t="shared" si="41"/>
        <v>44.22197219192784</v>
      </c>
      <c r="V160" s="123"/>
      <c r="W160" s="123"/>
      <c r="X160" s="123"/>
      <c r="Y160" s="123">
        <f t="shared" si="36"/>
        <v>64.668784089228424</v>
      </c>
      <c r="Z160" s="123"/>
      <c r="AA160" s="123"/>
      <c r="AB160" s="123"/>
      <c r="AC160" s="123">
        <f t="shared" si="37"/>
        <v>90.227298960854171</v>
      </c>
      <c r="AD160" s="123"/>
      <c r="AE160" s="123"/>
      <c r="AF160" s="123"/>
      <c r="AG160" s="123">
        <f t="shared" si="38"/>
        <v>141.34432870410564</v>
      </c>
      <c r="AH160" s="123"/>
      <c r="AI160" s="123"/>
      <c r="AJ160" s="123"/>
      <c r="AK160" s="98">
        <f t="shared" si="42"/>
        <v>44.22197219192784</v>
      </c>
      <c r="AL160" s="98">
        <f t="shared" si="43"/>
        <v>64.668784089228424</v>
      </c>
      <c r="AM160" s="98">
        <f t="shared" si="44"/>
        <v>90.227298960854171</v>
      </c>
      <c r="AN160" s="98">
        <f t="shared" si="45"/>
        <v>141.34432870410564</v>
      </c>
      <c r="AO160" s="142"/>
    </row>
    <row r="161" spans="3:41" x14ac:dyDescent="0.3">
      <c r="C161" s="141"/>
      <c r="D161" s="332">
        <f t="shared" si="34"/>
        <v>7.7581806139773573</v>
      </c>
      <c r="E161" s="332"/>
      <c r="F161" s="332">
        <f t="shared" si="35"/>
        <v>38.132675993111121</v>
      </c>
      <c r="G161" s="332"/>
      <c r="H161" s="123">
        <v>157</v>
      </c>
      <c r="I161" s="123"/>
      <c r="J161" s="123"/>
      <c r="K161" s="345">
        <f t="shared" si="39"/>
        <v>40.632675993111121</v>
      </c>
      <c r="L161" s="345"/>
      <c r="M161" s="98"/>
      <c r="N161" s="332">
        <f t="shared" si="40"/>
        <v>5.1024328465468081</v>
      </c>
      <c r="O161" s="332"/>
      <c r="P161" s="98"/>
      <c r="Q161" s="98"/>
      <c r="R161" s="98"/>
      <c r="S161" s="98"/>
      <c r="T161" s="98"/>
      <c r="U161" s="123">
        <f t="shared" si="41"/>
        <v>45.735108839657926</v>
      </c>
      <c r="V161" s="123"/>
      <c r="W161" s="123"/>
      <c r="X161" s="123"/>
      <c r="Y161" s="123">
        <f t="shared" si="36"/>
        <v>66.144840225845158</v>
      </c>
      <c r="Z161" s="123"/>
      <c r="AA161" s="123"/>
      <c r="AB161" s="123"/>
      <c r="AC161" s="123">
        <f t="shared" si="37"/>
        <v>91.657004458579195</v>
      </c>
      <c r="AD161" s="123"/>
      <c r="AE161" s="123"/>
      <c r="AF161" s="123"/>
      <c r="AG161" s="123">
        <f t="shared" si="38"/>
        <v>142.6813329240473</v>
      </c>
      <c r="AH161" s="123"/>
      <c r="AI161" s="123"/>
      <c r="AJ161" s="123"/>
      <c r="AK161" s="98">
        <f t="shared" si="42"/>
        <v>45.735108839657926</v>
      </c>
      <c r="AL161" s="98">
        <f t="shared" si="43"/>
        <v>66.144840225845158</v>
      </c>
      <c r="AM161" s="98">
        <f t="shared" si="44"/>
        <v>91.657004458579195</v>
      </c>
      <c r="AN161" s="98">
        <f t="shared" si="45"/>
        <v>142.6813329240473</v>
      </c>
      <c r="AO161" s="142"/>
    </row>
    <row r="162" spans="3:41" x14ac:dyDescent="0.3">
      <c r="C162" s="141"/>
      <c r="D162" s="332">
        <f t="shared" si="34"/>
        <v>7.7357102602904106</v>
      </c>
      <c r="E162" s="332"/>
      <c r="F162" s="332">
        <f t="shared" si="35"/>
        <v>39.796779285959744</v>
      </c>
      <c r="G162" s="332"/>
      <c r="H162" s="123">
        <v>158</v>
      </c>
      <c r="I162" s="123"/>
      <c r="J162" s="123"/>
      <c r="K162" s="345">
        <f t="shared" si="39"/>
        <v>42.296779285959744</v>
      </c>
      <c r="L162" s="345"/>
      <c r="M162" s="98"/>
      <c r="N162" s="332">
        <f t="shared" si="40"/>
        <v>5.0935834747760707</v>
      </c>
      <c r="O162" s="332"/>
      <c r="P162" s="98"/>
      <c r="Q162" s="98"/>
      <c r="R162" s="98"/>
      <c r="S162" s="98"/>
      <c r="T162" s="98"/>
      <c r="U162" s="123">
        <f t="shared" si="41"/>
        <v>47.390362760735812</v>
      </c>
      <c r="V162" s="123"/>
      <c r="W162" s="123"/>
      <c r="X162" s="123"/>
      <c r="Y162" s="123">
        <f t="shared" si="36"/>
        <v>67.764696659840098</v>
      </c>
      <c r="Z162" s="123"/>
      <c r="AA162" s="123"/>
      <c r="AB162" s="123"/>
      <c r="AC162" s="123">
        <f t="shared" si="37"/>
        <v>93.232614033720452</v>
      </c>
      <c r="AD162" s="123"/>
      <c r="AE162" s="123"/>
      <c r="AF162" s="123"/>
      <c r="AG162" s="123">
        <f t="shared" si="38"/>
        <v>144.16844878148117</v>
      </c>
      <c r="AH162" s="123"/>
      <c r="AI162" s="123"/>
      <c r="AJ162" s="123"/>
      <c r="AK162" s="98">
        <f t="shared" si="42"/>
        <v>47.390362760735812</v>
      </c>
      <c r="AL162" s="98">
        <f t="shared" si="43"/>
        <v>67.764696659840098</v>
      </c>
      <c r="AM162" s="98">
        <f t="shared" si="44"/>
        <v>93.232614033720452</v>
      </c>
      <c r="AN162" s="98">
        <f t="shared" si="45"/>
        <v>144.16844878148117</v>
      </c>
      <c r="AO162" s="142"/>
    </row>
    <row r="163" spans="3:41" x14ac:dyDescent="0.3">
      <c r="C163" s="141"/>
      <c r="D163" s="332">
        <f t="shared" si="34"/>
        <v>7.7143284724088295</v>
      </c>
      <c r="E163" s="332"/>
      <c r="F163" s="332">
        <f t="shared" si="35"/>
        <v>41.622791761220967</v>
      </c>
      <c r="G163" s="332"/>
      <c r="H163" s="123">
        <v>159</v>
      </c>
      <c r="I163" s="123"/>
      <c r="J163" s="123"/>
      <c r="K163" s="345">
        <f t="shared" si="39"/>
        <v>44.122791761220967</v>
      </c>
      <c r="L163" s="345"/>
      <c r="M163" s="98"/>
      <c r="N163" s="332">
        <f t="shared" si="40"/>
        <v>5.0851513290563268</v>
      </c>
      <c r="O163" s="332"/>
      <c r="P163" s="98"/>
      <c r="Q163" s="98"/>
      <c r="R163" s="98"/>
      <c r="S163" s="98"/>
      <c r="T163" s="98"/>
      <c r="U163" s="123">
        <f t="shared" si="41"/>
        <v>49.207943090277297</v>
      </c>
      <c r="V163" s="123"/>
      <c r="W163" s="123"/>
      <c r="X163" s="123"/>
      <c r="Y163" s="123">
        <f t="shared" si="36"/>
        <v>69.548548406502604</v>
      </c>
      <c r="Z163" s="123"/>
      <c r="AA163" s="123"/>
      <c r="AB163" s="123"/>
      <c r="AC163" s="123">
        <f t="shared" si="37"/>
        <v>94.974305051784228</v>
      </c>
      <c r="AD163" s="123"/>
      <c r="AE163" s="123"/>
      <c r="AF163" s="123"/>
      <c r="AG163" s="123">
        <f t="shared" si="38"/>
        <v>145.8258183423475</v>
      </c>
      <c r="AH163" s="123"/>
      <c r="AI163" s="123"/>
      <c r="AJ163" s="123"/>
      <c r="AK163" s="98">
        <f t="shared" si="42"/>
        <v>49.207943090277297</v>
      </c>
      <c r="AL163" s="98">
        <f t="shared" si="43"/>
        <v>69.548548406502604</v>
      </c>
      <c r="AM163" s="98">
        <f t="shared" si="44"/>
        <v>94.974305051784228</v>
      </c>
      <c r="AN163" s="98">
        <f t="shared" si="45"/>
        <v>145.8258183423475</v>
      </c>
      <c r="AO163" s="142"/>
    </row>
    <row r="164" spans="3:41" x14ac:dyDescent="0.3">
      <c r="C164" s="141"/>
      <c r="D164" s="332">
        <f t="shared" si="34"/>
        <v>7.6940225503431803</v>
      </c>
      <c r="E164" s="332"/>
      <c r="F164" s="332">
        <f t="shared" si="35"/>
        <v>43.634970209489936</v>
      </c>
      <c r="G164" s="332"/>
      <c r="H164" s="123">
        <v>160</v>
      </c>
      <c r="I164" s="123"/>
      <c r="J164" s="123"/>
      <c r="K164" s="345">
        <f t="shared" si="39"/>
        <v>46.134970209489936</v>
      </c>
      <c r="L164" s="345"/>
      <c r="M164" s="98"/>
      <c r="N164" s="332">
        <f t="shared" si="40"/>
        <v>5.0771330594287249</v>
      </c>
      <c r="O164" s="332"/>
      <c r="P164" s="98"/>
      <c r="Q164" s="98"/>
      <c r="R164" s="98"/>
      <c r="S164" s="98"/>
      <c r="T164" s="98"/>
      <c r="U164" s="123">
        <f t="shared" si="41"/>
        <v>51.212103268918661</v>
      </c>
      <c r="V164" s="123"/>
      <c r="W164" s="123"/>
      <c r="X164" s="123"/>
      <c r="Y164" s="123">
        <f t="shared" si="36"/>
        <v>71.520635506633568</v>
      </c>
      <c r="Z164" s="123"/>
      <c r="AA164" s="123"/>
      <c r="AB164" s="123"/>
      <c r="AC164" s="123">
        <f t="shared" si="37"/>
        <v>96.906300803777185</v>
      </c>
      <c r="AD164" s="123"/>
      <c r="AE164" s="123"/>
      <c r="AF164" s="123"/>
      <c r="AG164" s="123">
        <f t="shared" si="38"/>
        <v>147.67763139806442</v>
      </c>
      <c r="AH164" s="123"/>
      <c r="AI164" s="123"/>
      <c r="AJ164" s="123"/>
      <c r="AK164" s="98">
        <f t="shared" si="42"/>
        <v>51.212103268918661</v>
      </c>
      <c r="AL164" s="98">
        <f t="shared" si="43"/>
        <v>71.520635506633568</v>
      </c>
      <c r="AM164" s="98">
        <f t="shared" si="44"/>
        <v>96.906300803777185</v>
      </c>
      <c r="AN164" s="98">
        <f t="shared" si="45"/>
        <v>147.67763139806442</v>
      </c>
      <c r="AO164" s="142"/>
    </row>
    <row r="165" spans="3:41" x14ac:dyDescent="0.3">
      <c r="C165" s="141"/>
      <c r="D165" s="332">
        <f t="shared" ref="D165:D183" si="46">($P$5/((SIN(RADIANS((H165)/2)))^2))+($P$5/(2*(SIN(RADIANS((H165)/2)))))</f>
        <v>7.6747804903823802</v>
      </c>
      <c r="E165" s="332"/>
      <c r="F165" s="332">
        <f t="shared" ref="F165:F183" si="47">((2*$P$5)/(SIN(RADIANS(H165))))+($P$5/(2*(COS(RADIANS((H165)/2)))))</f>
        <v>45.862679759273171</v>
      </c>
      <c r="G165" s="332"/>
      <c r="H165" s="123">
        <v>161</v>
      </c>
      <c r="I165" s="123"/>
      <c r="J165" s="123"/>
      <c r="K165" s="345">
        <f t="shared" si="39"/>
        <v>48.362679759273171</v>
      </c>
      <c r="L165" s="345"/>
      <c r="M165" s="98"/>
      <c r="N165" s="332">
        <f t="shared" si="40"/>
        <v>5.0695254926229945</v>
      </c>
      <c r="O165" s="332"/>
      <c r="P165" s="98"/>
      <c r="Q165" s="98"/>
      <c r="R165" s="98"/>
      <c r="S165" s="98"/>
      <c r="T165" s="98"/>
      <c r="U165" s="123">
        <f t="shared" si="41"/>
        <v>53.432205251896164</v>
      </c>
      <c r="V165" s="123"/>
      <c r="W165" s="123"/>
      <c r="X165" s="123"/>
      <c r="Y165" s="123">
        <f t="shared" ref="Y165:Y183" si="48">K165+($R$6*N165)</f>
        <v>73.710307222388138</v>
      </c>
      <c r="Z165" s="123"/>
      <c r="AA165" s="123"/>
      <c r="AB165" s="123"/>
      <c r="AC165" s="123">
        <f t="shared" ref="AC165:AC183" si="49">K165+($R$7*N165)</f>
        <v>99.057934685503113</v>
      </c>
      <c r="AD165" s="123"/>
      <c r="AE165" s="123"/>
      <c r="AF165" s="123"/>
      <c r="AG165" s="123">
        <f t="shared" ref="AG165:AG183" si="50">K165+($R$8*N165)</f>
        <v>149.75318961173306</v>
      </c>
      <c r="AH165" s="123"/>
      <c r="AI165" s="123"/>
      <c r="AJ165" s="123"/>
      <c r="AK165" s="98">
        <f t="shared" si="42"/>
        <v>53.432205251896164</v>
      </c>
      <c r="AL165" s="98">
        <f t="shared" si="43"/>
        <v>73.710307222388138</v>
      </c>
      <c r="AM165" s="98">
        <f t="shared" si="44"/>
        <v>99.057934685503113</v>
      </c>
      <c r="AN165" s="98">
        <f t="shared" si="45"/>
        <v>149.75318961173306</v>
      </c>
      <c r="AO165" s="142"/>
    </row>
    <row r="166" spans="3:41" x14ac:dyDescent="0.3">
      <c r="C166" s="141"/>
      <c r="D166" s="332">
        <f t="shared" si="46"/>
        <v>7.6565909691545899</v>
      </c>
      <c r="E166" s="332"/>
      <c r="F166" s="332">
        <f t="shared" si="47"/>
        <v>48.341812828747038</v>
      </c>
      <c r="G166" s="332"/>
      <c r="H166" s="123">
        <v>162</v>
      </c>
      <c r="I166" s="123"/>
      <c r="J166" s="123"/>
      <c r="K166" s="345">
        <f t="shared" si="39"/>
        <v>50.841812828747038</v>
      </c>
      <c r="L166" s="345"/>
      <c r="M166" s="98"/>
      <c r="N166" s="332">
        <f t="shared" si="40"/>
        <v>5.0623256289400143</v>
      </c>
      <c r="O166" s="332"/>
      <c r="P166" s="98"/>
      <c r="Q166" s="98"/>
      <c r="R166" s="98"/>
      <c r="S166" s="98"/>
      <c r="T166" s="98"/>
      <c r="U166" s="123">
        <f t="shared" si="41"/>
        <v>55.904138457687054</v>
      </c>
      <c r="V166" s="123"/>
      <c r="W166" s="123"/>
      <c r="X166" s="123"/>
      <c r="Y166" s="123">
        <f t="shared" si="48"/>
        <v>76.153440973447118</v>
      </c>
      <c r="Z166" s="123"/>
      <c r="AA166" s="123"/>
      <c r="AB166" s="123"/>
      <c r="AC166" s="123">
        <f t="shared" si="49"/>
        <v>101.46506911814718</v>
      </c>
      <c r="AD166" s="123"/>
      <c r="AE166" s="123"/>
      <c r="AF166" s="123"/>
      <c r="AG166" s="123">
        <f t="shared" si="50"/>
        <v>152.08832540754733</v>
      </c>
      <c r="AH166" s="123"/>
      <c r="AI166" s="123"/>
      <c r="AJ166" s="123"/>
      <c r="AK166" s="98">
        <f t="shared" si="42"/>
        <v>55.904138457687054</v>
      </c>
      <c r="AL166" s="98">
        <f t="shared" si="43"/>
        <v>76.153440973447118</v>
      </c>
      <c r="AM166" s="98">
        <f t="shared" si="44"/>
        <v>101.46506911814718</v>
      </c>
      <c r="AN166" s="98">
        <f t="shared" si="45"/>
        <v>152.08832540754733</v>
      </c>
      <c r="AO166" s="142"/>
    </row>
    <row r="167" spans="3:41" x14ac:dyDescent="0.3">
      <c r="C167" s="141"/>
      <c r="D167" s="332">
        <f t="shared" si="46"/>
        <v>7.6394433286814394</v>
      </c>
      <c r="E167" s="332"/>
      <c r="F167" s="332">
        <f t="shared" si="47"/>
        <v>51.116708885979165</v>
      </c>
      <c r="G167" s="332"/>
      <c r="H167" s="123">
        <v>163</v>
      </c>
      <c r="I167" s="123"/>
      <c r="J167" s="123"/>
      <c r="K167" s="345">
        <f t="shared" si="39"/>
        <v>53.616708885979165</v>
      </c>
      <c r="L167" s="345"/>
      <c r="M167" s="98"/>
      <c r="N167" s="332">
        <f t="shared" si="40"/>
        <v>5.0555306393203105</v>
      </c>
      <c r="O167" s="332"/>
      <c r="P167" s="98"/>
      <c r="Q167" s="98"/>
      <c r="R167" s="98"/>
      <c r="S167" s="98"/>
      <c r="T167" s="98"/>
      <c r="U167" s="123">
        <f t="shared" si="41"/>
        <v>58.672239525299474</v>
      </c>
      <c r="V167" s="123"/>
      <c r="W167" s="123"/>
      <c r="X167" s="123"/>
      <c r="Y167" s="123">
        <f t="shared" si="48"/>
        <v>78.894362082580713</v>
      </c>
      <c r="Z167" s="123"/>
      <c r="AA167" s="123"/>
      <c r="AB167" s="123"/>
      <c r="AC167" s="123">
        <f t="shared" si="49"/>
        <v>104.17201527918226</v>
      </c>
      <c r="AD167" s="123"/>
      <c r="AE167" s="123"/>
      <c r="AF167" s="123"/>
      <c r="AG167" s="123">
        <f t="shared" si="50"/>
        <v>154.72732167238536</v>
      </c>
      <c r="AH167" s="123"/>
      <c r="AI167" s="123"/>
      <c r="AJ167" s="123"/>
      <c r="AK167" s="98">
        <f t="shared" si="42"/>
        <v>58.672239525299474</v>
      </c>
      <c r="AL167" s="98">
        <f t="shared" si="43"/>
        <v>78.894362082580713</v>
      </c>
      <c r="AM167" s="98">
        <f t="shared" si="44"/>
        <v>104.17201527918226</v>
      </c>
      <c r="AN167" s="98">
        <f t="shared" si="45"/>
        <v>154.72732167238536</v>
      </c>
      <c r="AO167" s="142"/>
    </row>
    <row r="168" spans="3:41" x14ac:dyDescent="0.3">
      <c r="C168" s="141"/>
      <c r="D168" s="332">
        <f t="shared" si="46"/>
        <v>7.6233275623907693</v>
      </c>
      <c r="E168" s="332"/>
      <c r="F168" s="332">
        <f t="shared" si="47"/>
        <v>54.242794121252288</v>
      </c>
      <c r="G168" s="332"/>
      <c r="H168" s="123">
        <v>164</v>
      </c>
      <c r="I168" s="123"/>
      <c r="J168" s="123"/>
      <c r="K168" s="345">
        <f t="shared" si="39"/>
        <v>56.742794121252288</v>
      </c>
      <c r="L168" s="345"/>
      <c r="M168" s="98"/>
      <c r="N168" s="332">
        <f t="shared" si="40"/>
        <v>5.0491378625930903</v>
      </c>
      <c r="O168" s="332"/>
      <c r="P168" s="98"/>
      <c r="Q168" s="98"/>
      <c r="R168" s="98"/>
      <c r="S168" s="98"/>
      <c r="T168" s="98"/>
      <c r="U168" s="123">
        <f t="shared" si="41"/>
        <v>61.79193198384538</v>
      </c>
      <c r="V168" s="123"/>
      <c r="W168" s="123"/>
      <c r="X168" s="123"/>
      <c r="Y168" s="123">
        <f t="shared" si="48"/>
        <v>81.988483434217741</v>
      </c>
      <c r="Z168" s="123"/>
      <c r="AA168" s="123"/>
      <c r="AB168" s="123"/>
      <c r="AC168" s="123">
        <f t="shared" si="49"/>
        <v>107.23417274718319</v>
      </c>
      <c r="AD168" s="123"/>
      <c r="AE168" s="123"/>
      <c r="AF168" s="123"/>
      <c r="AG168" s="123">
        <f t="shared" si="50"/>
        <v>157.72555137311411</v>
      </c>
      <c r="AH168" s="123"/>
      <c r="AI168" s="123"/>
      <c r="AJ168" s="123"/>
      <c r="AK168" s="98">
        <f t="shared" si="42"/>
        <v>61.79193198384538</v>
      </c>
      <c r="AL168" s="98">
        <f t="shared" si="43"/>
        <v>81.988483434217741</v>
      </c>
      <c r="AM168" s="98">
        <f t="shared" si="44"/>
        <v>107.23417274718319</v>
      </c>
      <c r="AN168" s="98">
        <f t="shared" si="45"/>
        <v>157.72555137311411</v>
      </c>
      <c r="AO168" s="142"/>
    </row>
    <row r="169" spans="3:41" x14ac:dyDescent="0.3">
      <c r="C169" s="141"/>
      <c r="D169" s="332">
        <f t="shared" si="46"/>
        <v>7.6082343020553775</v>
      </c>
      <c r="E169" s="332"/>
      <c r="F169" s="332">
        <f t="shared" si="47"/>
        <v>57.790276990413645</v>
      </c>
      <c r="G169" s="332"/>
      <c r="H169" s="123">
        <v>165</v>
      </c>
      <c r="I169" s="123"/>
      <c r="J169" s="123"/>
      <c r="K169" s="345">
        <f t="shared" si="39"/>
        <v>60.290276990413645</v>
      </c>
      <c r="L169" s="345"/>
      <c r="M169" s="98"/>
      <c r="N169" s="332">
        <f t="shared" si="40"/>
        <v>5.0431448029007635</v>
      </c>
      <c r="O169" s="332"/>
      <c r="P169" s="98"/>
      <c r="Q169" s="98"/>
      <c r="R169" s="98"/>
      <c r="S169" s="98"/>
      <c r="T169" s="98"/>
      <c r="U169" s="123">
        <f t="shared" si="41"/>
        <v>65.333421793314415</v>
      </c>
      <c r="V169" s="123"/>
      <c r="W169" s="123"/>
      <c r="X169" s="123"/>
      <c r="Y169" s="123">
        <f t="shared" si="48"/>
        <v>85.506001004917465</v>
      </c>
      <c r="Z169" s="123"/>
      <c r="AA169" s="123"/>
      <c r="AB169" s="123"/>
      <c r="AC169" s="123">
        <f t="shared" si="49"/>
        <v>110.72172501942129</v>
      </c>
      <c r="AD169" s="123"/>
      <c r="AE169" s="123"/>
      <c r="AF169" s="123"/>
      <c r="AG169" s="123">
        <f t="shared" si="50"/>
        <v>161.15317304842893</v>
      </c>
      <c r="AH169" s="123"/>
      <c r="AI169" s="123"/>
      <c r="AJ169" s="123"/>
      <c r="AK169" s="98">
        <f t="shared" si="42"/>
        <v>65.333421793314415</v>
      </c>
      <c r="AL169" s="98">
        <f t="shared" si="43"/>
        <v>85.506001004917465</v>
      </c>
      <c r="AM169" s="98">
        <f t="shared" si="44"/>
        <v>110.72172501942129</v>
      </c>
      <c r="AN169" s="98">
        <f t="shared" si="45"/>
        <v>161.15317304842893</v>
      </c>
      <c r="AO169" s="142"/>
    </row>
    <row r="170" spans="3:41" x14ac:dyDescent="0.3">
      <c r="C170" s="141"/>
      <c r="D170" s="332">
        <f t="shared" si="46"/>
        <v>7.5941548056277171</v>
      </c>
      <c r="E170" s="332"/>
      <c r="F170" s="332">
        <f t="shared" si="47"/>
        <v>61.849427564700186</v>
      </c>
      <c r="G170" s="332"/>
      <c r="H170" s="123">
        <v>166</v>
      </c>
      <c r="I170" s="123"/>
      <c r="J170" s="123"/>
      <c r="K170" s="345">
        <f t="shared" si="39"/>
        <v>64.349427564700193</v>
      </c>
      <c r="L170" s="345"/>
      <c r="M170" s="98"/>
      <c r="N170" s="332">
        <f t="shared" si="40"/>
        <v>5.0375491272942421</v>
      </c>
      <c r="O170" s="332"/>
      <c r="P170" s="98"/>
      <c r="Q170" s="98"/>
      <c r="R170" s="98"/>
      <c r="S170" s="98"/>
      <c r="T170" s="98"/>
      <c r="U170" s="123">
        <f t="shared" si="41"/>
        <v>69.386976691994434</v>
      </c>
      <c r="V170" s="123"/>
      <c r="W170" s="123"/>
      <c r="X170" s="123"/>
      <c r="Y170" s="123">
        <f t="shared" si="48"/>
        <v>89.537173201171399</v>
      </c>
      <c r="Z170" s="123"/>
      <c r="AA170" s="123"/>
      <c r="AB170" s="123"/>
      <c r="AC170" s="123">
        <f t="shared" si="49"/>
        <v>114.7249188376426</v>
      </c>
      <c r="AD170" s="123"/>
      <c r="AE170" s="123"/>
      <c r="AF170" s="123"/>
      <c r="AG170" s="123">
        <f t="shared" si="50"/>
        <v>165.10041011058502</v>
      </c>
      <c r="AH170" s="123"/>
      <c r="AI170" s="123"/>
      <c r="AJ170" s="123"/>
      <c r="AK170" s="98">
        <f t="shared" si="42"/>
        <v>69.386976691994434</v>
      </c>
      <c r="AL170" s="98">
        <f t="shared" si="43"/>
        <v>89.537173201171399</v>
      </c>
      <c r="AM170" s="98">
        <f t="shared" si="44"/>
        <v>114.7249188376426</v>
      </c>
      <c r="AN170" s="98">
        <f t="shared" si="45"/>
        <v>165.10041011058502</v>
      </c>
      <c r="AO170" s="142"/>
    </row>
    <row r="171" spans="3:41" x14ac:dyDescent="0.3">
      <c r="C171" s="141"/>
      <c r="D171" s="332">
        <f t="shared" si="46"/>
        <v>7.5810809459426682</v>
      </c>
      <c r="E171" s="332"/>
      <c r="F171" s="332">
        <f t="shared" si="47"/>
        <v>66.538293505851868</v>
      </c>
      <c r="G171" s="332"/>
      <c r="H171" s="123">
        <v>167</v>
      </c>
      <c r="I171" s="123"/>
      <c r="J171" s="123"/>
      <c r="K171" s="345">
        <f t="shared" si="39"/>
        <v>69.038293505851868</v>
      </c>
      <c r="L171" s="345"/>
      <c r="M171" s="98"/>
      <c r="N171" s="332">
        <f t="shared" si="40"/>
        <v>5.0323486634946759</v>
      </c>
      <c r="O171" s="332"/>
      <c r="P171" s="98"/>
      <c r="Q171" s="98"/>
      <c r="R171" s="98"/>
      <c r="S171" s="98"/>
      <c r="T171" s="98"/>
      <c r="U171" s="123">
        <f t="shared" si="41"/>
        <v>74.070642169346542</v>
      </c>
      <c r="V171" s="123"/>
      <c r="W171" s="123"/>
      <c r="X171" s="123"/>
      <c r="Y171" s="123">
        <f t="shared" si="48"/>
        <v>94.200036823325249</v>
      </c>
      <c r="Z171" s="123"/>
      <c r="AA171" s="123"/>
      <c r="AB171" s="123"/>
      <c r="AC171" s="123">
        <f t="shared" si="49"/>
        <v>119.36178014079863</v>
      </c>
      <c r="AD171" s="123"/>
      <c r="AE171" s="123"/>
      <c r="AF171" s="123"/>
      <c r="AG171" s="123">
        <f t="shared" si="50"/>
        <v>169.68526677574539</v>
      </c>
      <c r="AH171" s="123"/>
      <c r="AI171" s="123"/>
      <c r="AJ171" s="123"/>
      <c r="AK171" s="98">
        <f t="shared" si="42"/>
        <v>74.070642169346542</v>
      </c>
      <c r="AL171" s="98">
        <f t="shared" si="43"/>
        <v>94.200036823325249</v>
      </c>
      <c r="AM171" s="98">
        <f t="shared" si="44"/>
        <v>119.36178014079863</v>
      </c>
      <c r="AN171" s="98">
        <f t="shared" si="45"/>
        <v>169.68526677574539</v>
      </c>
      <c r="AO171" s="142"/>
    </row>
    <row r="172" spans="3:41" x14ac:dyDescent="0.3">
      <c r="C172" s="141"/>
      <c r="D172" s="332">
        <f t="shared" si="46"/>
        <v>7.5690052002627048</v>
      </c>
      <c r="E172" s="332"/>
      <c r="F172" s="332">
        <f t="shared" si="47"/>
        <v>72.014274031205375</v>
      </c>
      <c r="G172" s="332"/>
      <c r="H172" s="123">
        <v>168</v>
      </c>
      <c r="I172" s="123"/>
      <c r="J172" s="123"/>
      <c r="K172" s="345">
        <f t="shared" si="39"/>
        <v>74.514274031205375</v>
      </c>
      <c r="L172" s="345"/>
      <c r="M172" s="98"/>
      <c r="N172" s="332">
        <f t="shared" si="40"/>
        <v>5.0275413978175827</v>
      </c>
      <c r="O172" s="332"/>
      <c r="P172" s="98"/>
      <c r="Q172" s="98"/>
      <c r="R172" s="98"/>
      <c r="S172" s="98"/>
      <c r="T172" s="98"/>
      <c r="U172" s="123">
        <f t="shared" si="41"/>
        <v>79.541815429022961</v>
      </c>
      <c r="V172" s="123"/>
      <c r="W172" s="123"/>
      <c r="X172" s="123"/>
      <c r="Y172" s="123">
        <f t="shared" si="48"/>
        <v>99.651981020293292</v>
      </c>
      <c r="Z172" s="123"/>
      <c r="AA172" s="123"/>
      <c r="AB172" s="123"/>
      <c r="AC172" s="123">
        <f t="shared" si="49"/>
        <v>124.78968800938119</v>
      </c>
      <c r="AD172" s="123"/>
      <c r="AE172" s="123"/>
      <c r="AF172" s="123"/>
      <c r="AG172" s="123">
        <f t="shared" si="50"/>
        <v>175.06510198755703</v>
      </c>
      <c r="AH172" s="123"/>
      <c r="AI172" s="123"/>
      <c r="AJ172" s="123"/>
      <c r="AK172" s="98">
        <f t="shared" si="42"/>
        <v>79.541815429022961</v>
      </c>
      <c r="AL172" s="98">
        <f t="shared" si="43"/>
        <v>99.651981020293292</v>
      </c>
      <c r="AM172" s="98">
        <f t="shared" si="44"/>
        <v>124.78968800938119</v>
      </c>
      <c r="AN172" s="98">
        <f t="shared" si="45"/>
        <v>175.06510198755703</v>
      </c>
      <c r="AO172" s="142"/>
    </row>
    <row r="173" spans="3:41" x14ac:dyDescent="0.3">
      <c r="C173" s="141"/>
      <c r="D173" s="332">
        <f t="shared" si="46"/>
        <v>7.5579206406417594</v>
      </c>
      <c r="E173" s="332"/>
      <c r="F173" s="332">
        <f t="shared" si="47"/>
        <v>78.492006953236796</v>
      </c>
      <c r="G173" s="332"/>
      <c r="H173" s="123">
        <v>169</v>
      </c>
      <c r="I173" s="123"/>
      <c r="J173" s="123"/>
      <c r="K173" s="345">
        <f t="shared" si="39"/>
        <v>80.992006953236796</v>
      </c>
      <c r="L173" s="345"/>
      <c r="M173" s="98"/>
      <c r="N173" s="332">
        <f t="shared" si="40"/>
        <v>5.0231254732556403</v>
      </c>
      <c r="O173" s="332"/>
      <c r="P173" s="98"/>
      <c r="Q173" s="98"/>
      <c r="R173" s="98"/>
      <c r="S173" s="98"/>
      <c r="T173" s="98"/>
      <c r="U173" s="123">
        <f t="shared" si="41"/>
        <v>86.015132426492443</v>
      </c>
      <c r="V173" s="123"/>
      <c r="W173" s="123"/>
      <c r="X173" s="123"/>
      <c r="Y173" s="123">
        <f t="shared" si="48"/>
        <v>106.107634319515</v>
      </c>
      <c r="Z173" s="123"/>
      <c r="AA173" s="123"/>
      <c r="AB173" s="123"/>
      <c r="AC173" s="123">
        <f t="shared" si="49"/>
        <v>131.2232616857932</v>
      </c>
      <c r="AD173" s="123"/>
      <c r="AE173" s="123"/>
      <c r="AF173" s="123"/>
      <c r="AG173" s="123">
        <f t="shared" si="50"/>
        <v>181.45451641834961</v>
      </c>
      <c r="AH173" s="123"/>
      <c r="AI173" s="123"/>
      <c r="AJ173" s="123"/>
      <c r="AK173" s="98">
        <f t="shared" si="42"/>
        <v>86.015132426492443</v>
      </c>
      <c r="AL173" s="98">
        <f t="shared" si="43"/>
        <v>106.107634319515</v>
      </c>
      <c r="AM173" s="98">
        <f t="shared" si="44"/>
        <v>131.2232616857932</v>
      </c>
      <c r="AN173" s="98">
        <f t="shared" si="45"/>
        <v>181.45451641834961</v>
      </c>
      <c r="AO173" s="142"/>
    </row>
    <row r="174" spans="3:41" x14ac:dyDescent="0.3">
      <c r="C174" s="141"/>
      <c r="D174" s="332">
        <f t="shared" si="46"/>
        <v>7.5478209250861301</v>
      </c>
      <c r="E174" s="332"/>
      <c r="F174" s="332">
        <f t="shared" si="47"/>
        <v>86.271987945611016</v>
      </c>
      <c r="G174" s="332"/>
      <c r="H174" s="123">
        <v>170</v>
      </c>
      <c r="I174" s="123"/>
      <c r="J174" s="123"/>
      <c r="K174" s="345">
        <f t="shared" si="39"/>
        <v>88.771987945611016</v>
      </c>
      <c r="L174" s="345"/>
      <c r="M174" s="98"/>
      <c r="N174" s="332">
        <f t="shared" si="40"/>
        <v>5.019099187716737</v>
      </c>
      <c r="O174" s="332"/>
      <c r="P174" s="98"/>
      <c r="Q174" s="98"/>
      <c r="R174" s="98"/>
      <c r="S174" s="98"/>
      <c r="T174" s="98"/>
      <c r="U174" s="123">
        <f t="shared" si="41"/>
        <v>93.79108713332775</v>
      </c>
      <c r="V174" s="123"/>
      <c r="W174" s="123"/>
      <c r="X174" s="123"/>
      <c r="Y174" s="123">
        <f t="shared" si="48"/>
        <v>113.8674838841947</v>
      </c>
      <c r="Z174" s="123"/>
      <c r="AA174" s="123"/>
      <c r="AB174" s="123"/>
      <c r="AC174" s="123">
        <f t="shared" si="49"/>
        <v>138.96297982277838</v>
      </c>
      <c r="AD174" s="123"/>
      <c r="AE174" s="123"/>
      <c r="AF174" s="123"/>
      <c r="AG174" s="123">
        <f t="shared" si="50"/>
        <v>189.15397169994577</v>
      </c>
      <c r="AH174" s="123"/>
      <c r="AI174" s="123"/>
      <c r="AJ174" s="123"/>
      <c r="AK174" s="98">
        <f t="shared" si="42"/>
        <v>93.79108713332775</v>
      </c>
      <c r="AL174" s="98">
        <f t="shared" si="43"/>
        <v>113.8674838841947</v>
      </c>
      <c r="AM174" s="98">
        <f t="shared" si="44"/>
        <v>138.96297982277838</v>
      </c>
      <c r="AN174" s="98">
        <f t="shared" si="45"/>
        <v>189.15397169994577</v>
      </c>
      <c r="AO174" s="142"/>
    </row>
    <row r="175" spans="3:41" x14ac:dyDescent="0.3">
      <c r="C175" s="141"/>
      <c r="D175" s="332">
        <f t="shared" si="46"/>
        <v>7.5387002894926045</v>
      </c>
      <c r="E175" s="332"/>
      <c r="F175" s="332">
        <f t="shared" si="47"/>
        <v>95.788269322952488</v>
      </c>
      <c r="G175" s="332"/>
      <c r="H175" s="123">
        <v>171</v>
      </c>
      <c r="I175" s="123"/>
      <c r="J175" s="123"/>
      <c r="K175" s="345">
        <f t="shared" si="39"/>
        <v>98.288269322952488</v>
      </c>
      <c r="L175" s="345"/>
      <c r="M175" s="98"/>
      <c r="N175" s="332">
        <f t="shared" si="40"/>
        <v>5.0154609924141278</v>
      </c>
      <c r="O175" s="332"/>
      <c r="P175" s="98"/>
      <c r="Q175" s="98"/>
      <c r="R175" s="98"/>
      <c r="S175" s="98"/>
      <c r="T175" s="98"/>
      <c r="U175" s="123">
        <f t="shared" si="41"/>
        <v>103.30373031536662</v>
      </c>
      <c r="V175" s="123"/>
      <c r="W175" s="123"/>
      <c r="X175" s="123"/>
      <c r="Y175" s="123">
        <f t="shared" si="48"/>
        <v>123.36557428502313</v>
      </c>
      <c r="Z175" s="123"/>
      <c r="AA175" s="123"/>
      <c r="AB175" s="123"/>
      <c r="AC175" s="123">
        <f t="shared" si="49"/>
        <v>148.44287924709377</v>
      </c>
      <c r="AD175" s="123"/>
      <c r="AE175" s="123"/>
      <c r="AF175" s="123"/>
      <c r="AG175" s="123">
        <f t="shared" si="50"/>
        <v>198.59748917123505</v>
      </c>
      <c r="AH175" s="123"/>
      <c r="AI175" s="123"/>
      <c r="AJ175" s="123"/>
      <c r="AK175" s="98">
        <f t="shared" si="42"/>
        <v>103.30373031536662</v>
      </c>
      <c r="AL175" s="98">
        <f t="shared" si="43"/>
        <v>123.36557428502313</v>
      </c>
      <c r="AM175" s="98">
        <f t="shared" si="44"/>
        <v>148.44287924709377</v>
      </c>
      <c r="AN175" s="98">
        <f t="shared" si="45"/>
        <v>198.59748917123505</v>
      </c>
      <c r="AO175" s="142"/>
    </row>
    <row r="176" spans="3:41" x14ac:dyDescent="0.3">
      <c r="C176" s="141"/>
      <c r="D176" s="332">
        <f t="shared" si="46"/>
        <v>7.5305535403458457</v>
      </c>
      <c r="E176" s="332"/>
      <c r="F176" s="332">
        <f t="shared" si="47"/>
        <v>107.69193290878647</v>
      </c>
      <c r="G176" s="332"/>
      <c r="H176" s="123">
        <v>172</v>
      </c>
      <c r="I176" s="123"/>
      <c r="J176" s="123"/>
      <c r="K176" s="345">
        <f t="shared" si="39"/>
        <v>110.19193290878647</v>
      </c>
      <c r="L176" s="345"/>
      <c r="M176" s="98"/>
      <c r="N176" s="332">
        <f t="shared" si="40"/>
        <v>5.0122094904058612</v>
      </c>
      <c r="O176" s="332"/>
      <c r="P176" s="98"/>
      <c r="Q176" s="98"/>
      <c r="R176" s="98"/>
      <c r="S176" s="98"/>
      <c r="T176" s="98"/>
      <c r="U176" s="123">
        <f t="shared" si="41"/>
        <v>115.20414239919234</v>
      </c>
      <c r="V176" s="123"/>
      <c r="W176" s="123"/>
      <c r="X176" s="123"/>
      <c r="Y176" s="123">
        <f t="shared" si="48"/>
        <v>135.25298036081577</v>
      </c>
      <c r="Z176" s="123"/>
      <c r="AA176" s="123"/>
      <c r="AB176" s="123"/>
      <c r="AC176" s="123">
        <f t="shared" si="49"/>
        <v>160.3140278128451</v>
      </c>
      <c r="AD176" s="123"/>
      <c r="AE176" s="123"/>
      <c r="AF176" s="123"/>
      <c r="AG176" s="123">
        <f t="shared" si="50"/>
        <v>210.4361227169037</v>
      </c>
      <c r="AH176" s="123"/>
      <c r="AI176" s="123"/>
      <c r="AJ176" s="123"/>
      <c r="AK176" s="98">
        <f t="shared" si="42"/>
        <v>115.20414239919234</v>
      </c>
      <c r="AL176" s="98">
        <f t="shared" si="43"/>
        <v>135.25298036081577</v>
      </c>
      <c r="AM176" s="98">
        <f t="shared" si="44"/>
        <v>160.3140278128451</v>
      </c>
      <c r="AN176" s="98">
        <f t="shared" si="45"/>
        <v>210.4361227169037</v>
      </c>
      <c r="AO176" s="142"/>
    </row>
    <row r="177" spans="3:41" x14ac:dyDescent="0.3">
      <c r="C177" s="141"/>
      <c r="D177" s="332">
        <f t="shared" si="46"/>
        <v>7.523376048158811</v>
      </c>
      <c r="E177" s="332"/>
      <c r="F177" s="332">
        <f t="shared" si="47"/>
        <v>123.00611107974638</v>
      </c>
      <c r="G177" s="332"/>
      <c r="H177" s="123">
        <v>173</v>
      </c>
      <c r="I177" s="123"/>
      <c r="J177" s="123"/>
      <c r="K177" s="345">
        <f t="shared" si="39"/>
        <v>125.50611107974638</v>
      </c>
      <c r="L177" s="345"/>
      <c r="M177" s="98"/>
      <c r="N177" s="332">
        <f t="shared" si="40"/>
        <v>5.0093434352808961</v>
      </c>
      <c r="O177" s="332"/>
      <c r="P177" s="98"/>
      <c r="Q177" s="98"/>
      <c r="R177" s="98"/>
      <c r="S177" s="98"/>
      <c r="T177" s="98"/>
      <c r="U177" s="123">
        <f t="shared" si="41"/>
        <v>130.51545451502727</v>
      </c>
      <c r="V177" s="123"/>
      <c r="W177" s="123"/>
      <c r="X177" s="123"/>
      <c r="Y177" s="123">
        <f t="shared" si="48"/>
        <v>150.55282825615086</v>
      </c>
      <c r="Z177" s="123"/>
      <c r="AA177" s="123"/>
      <c r="AB177" s="123"/>
      <c r="AC177" s="123">
        <f t="shared" si="49"/>
        <v>175.59954543255535</v>
      </c>
      <c r="AD177" s="123"/>
      <c r="AE177" s="123"/>
      <c r="AF177" s="123"/>
      <c r="AG177" s="123">
        <f t="shared" si="50"/>
        <v>225.69297978536429</v>
      </c>
      <c r="AH177" s="123"/>
      <c r="AI177" s="123"/>
      <c r="AJ177" s="123"/>
      <c r="AK177" s="98">
        <f t="shared" si="42"/>
        <v>130.51545451502727</v>
      </c>
      <c r="AL177" s="98">
        <f t="shared" si="43"/>
        <v>150.55282825615086</v>
      </c>
      <c r="AM177" s="98">
        <f t="shared" si="44"/>
        <v>175.59954543255535</v>
      </c>
      <c r="AN177" s="98">
        <f t="shared" si="45"/>
        <v>225.69297978536429</v>
      </c>
      <c r="AO177" s="142"/>
    </row>
    <row r="178" spans="3:41" x14ac:dyDescent="0.3">
      <c r="C178" s="141"/>
      <c r="D178" s="332">
        <f t="shared" si="46"/>
        <v>7.5171637416417036</v>
      </c>
      <c r="E178" s="332"/>
      <c r="F178" s="332">
        <f t="shared" si="47"/>
        <v>143.43602885829941</v>
      </c>
      <c r="G178" s="332"/>
      <c r="H178" s="123">
        <v>174</v>
      </c>
      <c r="I178" s="123"/>
      <c r="J178" s="123"/>
      <c r="K178" s="345">
        <f t="shared" si="39"/>
        <v>145.93602885829941</v>
      </c>
      <c r="L178" s="345"/>
      <c r="M178" s="98"/>
      <c r="N178" s="332">
        <f t="shared" si="40"/>
        <v>5.0068617299896054</v>
      </c>
      <c r="O178" s="332"/>
      <c r="P178" s="98"/>
      <c r="Q178" s="98"/>
      <c r="R178" s="98"/>
      <c r="S178" s="98"/>
      <c r="T178" s="98"/>
      <c r="U178" s="123">
        <f t="shared" si="41"/>
        <v>150.942890588289</v>
      </c>
      <c r="V178" s="123"/>
      <c r="W178" s="123"/>
      <c r="X178" s="123"/>
      <c r="Y178" s="123">
        <f t="shared" si="48"/>
        <v>170.97033750824744</v>
      </c>
      <c r="Z178" s="123"/>
      <c r="AA178" s="123"/>
      <c r="AB178" s="123"/>
      <c r="AC178" s="123">
        <f t="shared" si="49"/>
        <v>196.00464615819547</v>
      </c>
      <c r="AD178" s="123"/>
      <c r="AE178" s="123"/>
      <c r="AF178" s="123"/>
      <c r="AG178" s="123">
        <f t="shared" si="50"/>
        <v>246.0732634580915</v>
      </c>
      <c r="AH178" s="123"/>
      <c r="AI178" s="123"/>
      <c r="AJ178" s="123"/>
      <c r="AK178" s="98">
        <f t="shared" si="42"/>
        <v>150.942890588289</v>
      </c>
      <c r="AL178" s="98">
        <f t="shared" si="43"/>
        <v>170.97033750824744</v>
      </c>
      <c r="AM178" s="98">
        <f t="shared" si="44"/>
        <v>196.00464615819547</v>
      </c>
      <c r="AN178" s="98">
        <f t="shared" si="45"/>
        <v>246.0732634580915</v>
      </c>
      <c r="AO178" s="142"/>
    </row>
    <row r="179" spans="3:41" x14ac:dyDescent="0.3">
      <c r="C179" s="141"/>
      <c r="D179" s="332">
        <f t="shared" si="46"/>
        <v>7.5119131025866004</v>
      </c>
      <c r="E179" s="332"/>
      <c r="F179" s="332">
        <f t="shared" si="47"/>
        <v>172.05109652183188</v>
      </c>
      <c r="G179" s="332"/>
      <c r="H179" s="123">
        <v>175</v>
      </c>
      <c r="I179" s="123"/>
      <c r="J179" s="123"/>
      <c r="K179" s="345">
        <f t="shared" si="39"/>
        <v>174.55109652183188</v>
      </c>
      <c r="L179" s="345"/>
      <c r="M179" s="98"/>
      <c r="N179" s="332">
        <f t="shared" si="40"/>
        <v>5.0047634258165994</v>
      </c>
      <c r="O179" s="332"/>
      <c r="P179" s="98"/>
      <c r="Q179" s="98"/>
      <c r="R179" s="98"/>
      <c r="S179" s="98"/>
      <c r="T179" s="98"/>
      <c r="U179" s="123">
        <f t="shared" si="41"/>
        <v>179.55585994764849</v>
      </c>
      <c r="V179" s="123"/>
      <c r="W179" s="123"/>
      <c r="X179" s="123"/>
      <c r="Y179" s="123">
        <f t="shared" si="48"/>
        <v>199.57491365091488</v>
      </c>
      <c r="Z179" s="123"/>
      <c r="AA179" s="123"/>
      <c r="AB179" s="123"/>
      <c r="AC179" s="123">
        <f t="shared" si="49"/>
        <v>224.59873077999788</v>
      </c>
      <c r="AD179" s="123"/>
      <c r="AE179" s="123"/>
      <c r="AF179" s="123"/>
      <c r="AG179" s="123">
        <f t="shared" si="50"/>
        <v>274.64636503816388</v>
      </c>
      <c r="AH179" s="123"/>
      <c r="AI179" s="123"/>
      <c r="AJ179" s="123"/>
      <c r="AK179" s="98">
        <f t="shared" si="42"/>
        <v>179.55585994764849</v>
      </c>
      <c r="AL179" s="98">
        <f t="shared" si="43"/>
        <v>199.57491365091488</v>
      </c>
      <c r="AM179" s="98">
        <f t="shared" si="44"/>
        <v>224.59873077999788</v>
      </c>
      <c r="AN179" s="98">
        <f t="shared" si="45"/>
        <v>274.64636503816388</v>
      </c>
      <c r="AO179" s="142"/>
    </row>
    <row r="180" spans="3:41" x14ac:dyDescent="0.3">
      <c r="C180" s="141"/>
      <c r="D180" s="332">
        <f t="shared" si="46"/>
        <v>7.507621161456532</v>
      </c>
      <c r="E180" s="332"/>
      <c r="F180" s="332">
        <f t="shared" si="47"/>
        <v>214.9901411316456</v>
      </c>
      <c r="G180" s="332"/>
      <c r="H180" s="123">
        <v>176</v>
      </c>
      <c r="I180" s="123"/>
      <c r="J180" s="123"/>
      <c r="K180" s="345">
        <f t="shared" si="39"/>
        <v>217.4901411316456</v>
      </c>
      <c r="L180" s="345"/>
      <c r="M180" s="98"/>
      <c r="N180" s="332">
        <f t="shared" si="40"/>
        <v>5.0030477214941085</v>
      </c>
      <c r="O180" s="332"/>
      <c r="P180" s="98"/>
      <c r="Q180" s="98"/>
      <c r="R180" s="98"/>
      <c r="S180" s="98"/>
      <c r="T180" s="98"/>
      <c r="U180" s="123">
        <f t="shared" si="41"/>
        <v>222.49318885313971</v>
      </c>
      <c r="V180" s="123"/>
      <c r="W180" s="123"/>
      <c r="X180" s="123"/>
      <c r="Y180" s="123">
        <f t="shared" si="48"/>
        <v>242.50537973911614</v>
      </c>
      <c r="Z180" s="123"/>
      <c r="AA180" s="123"/>
      <c r="AB180" s="123"/>
      <c r="AC180" s="123">
        <f t="shared" si="49"/>
        <v>267.52061834658667</v>
      </c>
      <c r="AD180" s="123"/>
      <c r="AE180" s="123"/>
      <c r="AF180" s="123"/>
      <c r="AG180" s="123">
        <f t="shared" si="50"/>
        <v>317.55109556152775</v>
      </c>
      <c r="AH180" s="123"/>
      <c r="AI180" s="123"/>
      <c r="AJ180" s="123"/>
      <c r="AK180" s="98">
        <f t="shared" si="42"/>
        <v>222.49318885313971</v>
      </c>
      <c r="AL180" s="98">
        <f t="shared" si="43"/>
        <v>242.50537973911614</v>
      </c>
      <c r="AM180" s="98">
        <f t="shared" si="44"/>
        <v>267.52061834658667</v>
      </c>
      <c r="AN180" s="98">
        <f t="shared" si="45"/>
        <v>317.55109556152775</v>
      </c>
      <c r="AO180" s="142"/>
    </row>
    <row r="181" spans="3:41" x14ac:dyDescent="0.3">
      <c r="C181" s="141"/>
      <c r="D181" s="332">
        <f t="shared" si="46"/>
        <v>7.5042854936693075</v>
      </c>
      <c r="E181" s="332"/>
      <c r="F181" s="332">
        <f t="shared" si="47"/>
        <v>286.57710112825021</v>
      </c>
      <c r="G181" s="332"/>
      <c r="H181" s="123">
        <v>177</v>
      </c>
      <c r="I181" s="123"/>
      <c r="J181" s="123"/>
      <c r="K181" s="345">
        <f t="shared" si="39"/>
        <v>289.07710112825021</v>
      </c>
      <c r="L181" s="345"/>
      <c r="M181" s="98"/>
      <c r="N181" s="332">
        <f t="shared" si="40"/>
        <v>5.0017139624543399</v>
      </c>
      <c r="O181" s="332"/>
      <c r="P181" s="98"/>
      <c r="Q181" s="98"/>
      <c r="R181" s="98"/>
      <c r="S181" s="98"/>
      <c r="T181" s="98"/>
      <c r="U181" s="123">
        <f t="shared" si="41"/>
        <v>294.07881509070455</v>
      </c>
      <c r="V181" s="123"/>
      <c r="W181" s="123"/>
      <c r="X181" s="123"/>
      <c r="Y181" s="123">
        <f t="shared" si="48"/>
        <v>314.08567094052188</v>
      </c>
      <c r="Z181" s="123"/>
      <c r="AA181" s="123"/>
      <c r="AB181" s="123"/>
      <c r="AC181" s="123">
        <f t="shared" si="49"/>
        <v>339.09424075279361</v>
      </c>
      <c r="AD181" s="123"/>
      <c r="AE181" s="123"/>
      <c r="AF181" s="123"/>
      <c r="AG181" s="123">
        <f t="shared" si="50"/>
        <v>389.11138037733701</v>
      </c>
      <c r="AH181" s="123"/>
      <c r="AI181" s="123"/>
      <c r="AJ181" s="123"/>
      <c r="AK181" s="98">
        <f t="shared" si="42"/>
        <v>294.07881509070455</v>
      </c>
      <c r="AL181" s="98">
        <f t="shared" si="43"/>
        <v>314.08567094052188</v>
      </c>
      <c r="AM181" s="98">
        <f t="shared" si="44"/>
        <v>339.09424075279361</v>
      </c>
      <c r="AN181" s="98">
        <f t="shared" si="45"/>
        <v>389.11138037733701</v>
      </c>
      <c r="AO181" s="142"/>
    </row>
    <row r="182" spans="3:41" x14ac:dyDescent="0.3">
      <c r="C182" s="141"/>
      <c r="D182" s="332">
        <f t="shared" si="46"/>
        <v>7.5019042165680103</v>
      </c>
      <c r="E182" s="332"/>
      <c r="F182" s="332">
        <f t="shared" si="47"/>
        <v>429.78380472481155</v>
      </c>
      <c r="G182" s="332"/>
      <c r="H182" s="123">
        <v>178</v>
      </c>
      <c r="I182" s="123"/>
      <c r="J182" s="123"/>
      <c r="K182" s="345">
        <f t="shared" si="39"/>
        <v>432.28380472481155</v>
      </c>
      <c r="L182" s="345"/>
      <c r="M182" s="98"/>
      <c r="N182" s="332">
        <f t="shared" si="40"/>
        <v>5.0007616402195385</v>
      </c>
      <c r="O182" s="332"/>
      <c r="P182" s="98"/>
      <c r="Q182" s="98"/>
      <c r="R182" s="98"/>
      <c r="S182" s="98"/>
      <c r="T182" s="98"/>
      <c r="U182" s="123">
        <f t="shared" si="41"/>
        <v>437.28456636503108</v>
      </c>
      <c r="V182" s="123"/>
      <c r="W182" s="123"/>
      <c r="X182" s="123"/>
      <c r="Y182" s="123">
        <f t="shared" si="48"/>
        <v>457.28761292590923</v>
      </c>
      <c r="Z182" s="123"/>
      <c r="AA182" s="123"/>
      <c r="AB182" s="123"/>
      <c r="AC182" s="123">
        <f t="shared" si="49"/>
        <v>482.29142112700691</v>
      </c>
      <c r="AD182" s="123"/>
      <c r="AE182" s="123"/>
      <c r="AF182" s="123"/>
      <c r="AG182" s="123">
        <f t="shared" si="50"/>
        <v>532.29903752920234</v>
      </c>
      <c r="AH182" s="123"/>
      <c r="AI182" s="123"/>
      <c r="AJ182" s="123"/>
      <c r="AK182" s="98">
        <f t="shared" si="42"/>
        <v>437.28456636503108</v>
      </c>
      <c r="AL182" s="98">
        <f t="shared" si="43"/>
        <v>457.28761292590923</v>
      </c>
      <c r="AM182" s="98">
        <f t="shared" si="44"/>
        <v>482.29142112700691</v>
      </c>
      <c r="AN182" s="98">
        <f t="shared" si="45"/>
        <v>532.29903752920234</v>
      </c>
      <c r="AO182" s="142"/>
    </row>
    <row r="183" spans="3:41" x14ac:dyDescent="0.3">
      <c r="C183" s="141"/>
      <c r="D183" s="332">
        <f t="shared" si="46"/>
        <v>7.5004759870715292</v>
      </c>
      <c r="E183" s="332"/>
      <c r="F183" s="332">
        <f t="shared" si="47"/>
        <v>859.46941868583133</v>
      </c>
      <c r="G183" s="332"/>
      <c r="H183" s="123">
        <v>179</v>
      </c>
      <c r="I183" s="123"/>
      <c r="J183" s="123"/>
      <c r="K183" s="345">
        <f t="shared" si="39"/>
        <v>861.96941868583133</v>
      </c>
      <c r="L183" s="345"/>
      <c r="M183" s="98"/>
      <c r="N183" s="332">
        <f t="shared" si="40"/>
        <v>5.000190391928685</v>
      </c>
      <c r="O183" s="332"/>
      <c r="P183" s="98"/>
      <c r="Q183" s="98"/>
      <c r="R183" s="98"/>
      <c r="S183" s="98"/>
      <c r="T183" s="98"/>
      <c r="U183" s="123">
        <f t="shared" si="41"/>
        <v>866.96960907775997</v>
      </c>
      <c r="V183" s="123"/>
      <c r="W183" s="123"/>
      <c r="X183" s="123"/>
      <c r="Y183" s="123">
        <f t="shared" si="48"/>
        <v>886.97037064547476</v>
      </c>
      <c r="Z183" s="123"/>
      <c r="AA183" s="123"/>
      <c r="AB183" s="123"/>
      <c r="AC183" s="123">
        <f t="shared" si="49"/>
        <v>911.97132260511819</v>
      </c>
      <c r="AD183" s="123"/>
      <c r="AE183" s="123"/>
      <c r="AF183" s="123"/>
      <c r="AG183" s="123">
        <f t="shared" si="50"/>
        <v>961.97322652440505</v>
      </c>
      <c r="AH183" s="123"/>
      <c r="AI183" s="123"/>
      <c r="AJ183" s="123"/>
      <c r="AK183" s="98">
        <f t="shared" si="42"/>
        <v>866.96960907775997</v>
      </c>
      <c r="AL183" s="98">
        <f t="shared" si="43"/>
        <v>886.97037064547476</v>
      </c>
      <c r="AM183" s="98">
        <f t="shared" si="44"/>
        <v>911.97132260511819</v>
      </c>
      <c r="AN183" s="98">
        <f t="shared" si="45"/>
        <v>961.97322652440505</v>
      </c>
      <c r="AO183" s="142"/>
    </row>
    <row r="184" spans="3:41" x14ac:dyDescent="0.3">
      <c r="C184" s="141"/>
      <c r="D184" s="332"/>
      <c r="E184" s="332"/>
      <c r="F184" s="332"/>
      <c r="G184" s="332"/>
      <c r="H184" s="98"/>
      <c r="I184" s="98"/>
      <c r="J184" s="345"/>
      <c r="K184" s="345"/>
      <c r="L184" s="345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142"/>
    </row>
    <row r="185" spans="3:41" x14ac:dyDescent="0.3">
      <c r="C185" s="141"/>
      <c r="D185" s="98"/>
      <c r="E185" s="98"/>
      <c r="F185" s="98"/>
      <c r="G185" s="98"/>
      <c r="H185" s="98"/>
      <c r="I185" s="98"/>
      <c r="J185" s="123"/>
      <c r="K185" s="123"/>
      <c r="L185" s="123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345"/>
      <c r="Z185" s="345"/>
      <c r="AA185" s="345"/>
      <c r="AB185" s="345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142"/>
    </row>
    <row r="186" spans="3:41" ht="15" thickBot="1" x14ac:dyDescent="0.35">
      <c r="C186" s="143"/>
      <c r="D186" s="11"/>
      <c r="E186" s="11"/>
      <c r="F186" s="11"/>
      <c r="G186" s="11"/>
      <c r="H186" s="11"/>
      <c r="I186" s="11"/>
      <c r="J186" s="192"/>
      <c r="K186" s="192"/>
      <c r="L186" s="192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44"/>
    </row>
    <row r="187" spans="3:41" x14ac:dyDescent="0.3">
      <c r="J187" s="1"/>
      <c r="K187" s="1"/>
      <c r="L187" s="1"/>
    </row>
    <row r="188" spans="3:41" x14ac:dyDescent="0.3">
      <c r="J188" s="1"/>
      <c r="K188" s="1"/>
      <c r="L188" s="1"/>
    </row>
    <row r="189" spans="3:41" x14ac:dyDescent="0.3">
      <c r="J189" s="1"/>
      <c r="K189" s="1"/>
      <c r="L189" s="1"/>
    </row>
    <row r="190" spans="3:41" x14ac:dyDescent="0.3">
      <c r="J190" s="1"/>
      <c r="K190" s="1"/>
      <c r="L190" s="1"/>
    </row>
  </sheetData>
  <sheetProtection algorithmName="SHA-512" hashValue="6x3r1jbQ0bCFVxN0VSR7XlHQAFxyTxgghuvezkS1BQ02Ilk1p934KomA6Mj9moYWf8QVYnIGq90/ntRUWpF0Nw==" saltValue="pojEQlm5zQhOWfEuhZUkIQ==" spinCount="100000" sheet="1" formatCells="0" formatColumns="0" formatRows="0" insertColumns="0" insertRows="0" insertHyperlinks="0" deleteColumns="0" deleteRows="0" sort="0" autoFilter="0" pivotTables="0"/>
  <mergeCells count="744">
    <mergeCell ref="F15:G15"/>
    <mergeCell ref="F16:G16"/>
    <mergeCell ref="D15:E15"/>
    <mergeCell ref="D16:E16"/>
    <mergeCell ref="P5:Q5"/>
    <mergeCell ref="P2:Q4"/>
    <mergeCell ref="R2:T4"/>
    <mergeCell ref="R6:T6"/>
    <mergeCell ref="D3:E4"/>
    <mergeCell ref="F3:G4"/>
    <mergeCell ref="D5:E5"/>
    <mergeCell ref="F5:G5"/>
    <mergeCell ref="D2:E2"/>
    <mergeCell ref="F2:G2"/>
    <mergeCell ref="N2:O4"/>
    <mergeCell ref="N5:O5"/>
    <mergeCell ref="D6:E6"/>
    <mergeCell ref="K14:L14"/>
    <mergeCell ref="K15:L15"/>
    <mergeCell ref="K16:L16"/>
    <mergeCell ref="K8:L8"/>
    <mergeCell ref="K9:L9"/>
    <mergeCell ref="K10:L10"/>
    <mergeCell ref="K11:L11"/>
    <mergeCell ref="K12:L12"/>
    <mergeCell ref="K13:L13"/>
    <mergeCell ref="K86:L86"/>
    <mergeCell ref="K87:L87"/>
    <mergeCell ref="K59:L59"/>
    <mergeCell ref="K60:L60"/>
    <mergeCell ref="K61:L61"/>
    <mergeCell ref="K62:L62"/>
    <mergeCell ref="K20:L20"/>
    <mergeCell ref="K21:L21"/>
    <mergeCell ref="K63:L63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44:L44"/>
    <mergeCell ref="K45:L45"/>
    <mergeCell ref="K46:L46"/>
    <mergeCell ref="K47:L47"/>
    <mergeCell ref="K6:L6"/>
    <mergeCell ref="K7:L7"/>
    <mergeCell ref="K17:L17"/>
    <mergeCell ref="K18:L18"/>
    <mergeCell ref="K19:L19"/>
    <mergeCell ref="K42:L42"/>
    <mergeCell ref="K43:L43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39:L39"/>
    <mergeCell ref="K40:L40"/>
    <mergeCell ref="K41:L41"/>
    <mergeCell ref="K28:L28"/>
    <mergeCell ref="K29:L29"/>
    <mergeCell ref="K30:L30"/>
    <mergeCell ref="K34:L34"/>
    <mergeCell ref="K35:L35"/>
    <mergeCell ref="D7:E7"/>
    <mergeCell ref="D8:E8"/>
    <mergeCell ref="D9:E9"/>
    <mergeCell ref="D10:E10"/>
    <mergeCell ref="D23:E23"/>
    <mergeCell ref="D24:E24"/>
    <mergeCell ref="D29:E29"/>
    <mergeCell ref="D30:E30"/>
    <mergeCell ref="D31:E31"/>
    <mergeCell ref="D25:E25"/>
    <mergeCell ref="D26:E26"/>
    <mergeCell ref="D27:E27"/>
    <mergeCell ref="D28:E28"/>
    <mergeCell ref="D17:E17"/>
    <mergeCell ref="D18:E18"/>
    <mergeCell ref="D19:E19"/>
    <mergeCell ref="D20:E20"/>
    <mergeCell ref="D21:E21"/>
    <mergeCell ref="D22:E22"/>
    <mergeCell ref="D11:E11"/>
    <mergeCell ref="D12:E12"/>
    <mergeCell ref="D13:E13"/>
    <mergeCell ref="D14:E14"/>
    <mergeCell ref="D32:E32"/>
    <mergeCell ref="D33:E33"/>
    <mergeCell ref="D34:E34"/>
    <mergeCell ref="D47:E47"/>
    <mergeCell ref="D48:E48"/>
    <mergeCell ref="D49:E49"/>
    <mergeCell ref="D41:E41"/>
    <mergeCell ref="D42:E42"/>
    <mergeCell ref="D43:E43"/>
    <mergeCell ref="D44:E44"/>
    <mergeCell ref="D45:E45"/>
    <mergeCell ref="D46:E46"/>
    <mergeCell ref="D35:E35"/>
    <mergeCell ref="D36:E36"/>
    <mergeCell ref="D37:E37"/>
    <mergeCell ref="D38:E38"/>
    <mergeCell ref="D39:E39"/>
    <mergeCell ref="D40:E40"/>
    <mergeCell ref="J184:L184"/>
    <mergeCell ref="K178:L178"/>
    <mergeCell ref="K179:L179"/>
    <mergeCell ref="K164:L164"/>
    <mergeCell ref="K165:L165"/>
    <mergeCell ref="D50:E50"/>
    <mergeCell ref="D51:E51"/>
    <mergeCell ref="D52:E52"/>
    <mergeCell ref="K128:L128"/>
    <mergeCell ref="K129:L129"/>
    <mergeCell ref="K114:L114"/>
    <mergeCell ref="K115:L115"/>
    <mergeCell ref="K106:L106"/>
    <mergeCell ref="K107:L107"/>
    <mergeCell ref="K92:L92"/>
    <mergeCell ref="K93:L93"/>
    <mergeCell ref="K100:L100"/>
    <mergeCell ref="K101:L101"/>
    <mergeCell ref="D71:E71"/>
    <mergeCell ref="D72:E72"/>
    <mergeCell ref="D73:E73"/>
    <mergeCell ref="D74:E74"/>
    <mergeCell ref="D75:E75"/>
    <mergeCell ref="D76:E76"/>
    <mergeCell ref="D53:E53"/>
    <mergeCell ref="D54:E54"/>
    <mergeCell ref="D55:E55"/>
    <mergeCell ref="D56:E56"/>
    <mergeCell ref="D57:E57"/>
    <mergeCell ref="D58:E58"/>
    <mergeCell ref="D70:E70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91:E91"/>
    <mergeCell ref="D92:E92"/>
    <mergeCell ref="D93:E93"/>
    <mergeCell ref="D94:E94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124:E124"/>
    <mergeCell ref="D113:E113"/>
    <mergeCell ref="D114:E114"/>
    <mergeCell ref="D115:E115"/>
    <mergeCell ref="D116:E116"/>
    <mergeCell ref="D117:E117"/>
    <mergeCell ref="D118:E118"/>
    <mergeCell ref="D77:E77"/>
    <mergeCell ref="D78:E78"/>
    <mergeCell ref="D79:E79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89:E89"/>
    <mergeCell ref="D90:E90"/>
    <mergeCell ref="D107:E107"/>
    <mergeCell ref="D108:E108"/>
    <mergeCell ref="D109:E109"/>
    <mergeCell ref="D110:E110"/>
    <mergeCell ref="D111:E111"/>
    <mergeCell ref="D112:E112"/>
    <mergeCell ref="D146:E146"/>
    <mergeCell ref="D147:E147"/>
    <mergeCell ref="D148:E148"/>
    <mergeCell ref="D137:E137"/>
    <mergeCell ref="D138:E138"/>
    <mergeCell ref="D139:E139"/>
    <mergeCell ref="D140:E140"/>
    <mergeCell ref="D141:E141"/>
    <mergeCell ref="D142:E142"/>
    <mergeCell ref="D131:E131"/>
    <mergeCell ref="D132:E132"/>
    <mergeCell ref="D133:E133"/>
    <mergeCell ref="D134:E134"/>
    <mergeCell ref="D135:E135"/>
    <mergeCell ref="D136:E136"/>
    <mergeCell ref="D125:E125"/>
    <mergeCell ref="D122:E122"/>
    <mergeCell ref="D123:E123"/>
    <mergeCell ref="D181:E181"/>
    <mergeCell ref="D182:E182"/>
    <mergeCell ref="D183:E183"/>
    <mergeCell ref="D184:E184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43:E143"/>
    <mergeCell ref="D144:E144"/>
    <mergeCell ref="D145:E145"/>
    <mergeCell ref="F17:G17"/>
    <mergeCell ref="F18:G18"/>
    <mergeCell ref="F19:G19"/>
    <mergeCell ref="F20:G20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D128:E128"/>
    <mergeCell ref="D129:E129"/>
    <mergeCell ref="D130:E130"/>
    <mergeCell ref="D126:E126"/>
    <mergeCell ref="D127:E127"/>
    <mergeCell ref="D119:E119"/>
    <mergeCell ref="D120:E120"/>
    <mergeCell ref="D121:E121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66:E166"/>
    <mergeCell ref="D167:E167"/>
    <mergeCell ref="D168:E168"/>
    <mergeCell ref="D169:E169"/>
    <mergeCell ref="D170:E170"/>
    <mergeCell ref="D171:E171"/>
    <mergeCell ref="D172:E172"/>
    <mergeCell ref="D161:E161"/>
    <mergeCell ref="D162:E162"/>
    <mergeCell ref="D163:E163"/>
    <mergeCell ref="D164:E164"/>
    <mergeCell ref="D165:E165"/>
    <mergeCell ref="F39:G39"/>
    <mergeCell ref="F40:G40"/>
    <mergeCell ref="F41:G41"/>
    <mergeCell ref="F42:G42"/>
    <mergeCell ref="F43:G43"/>
    <mergeCell ref="F44:G44"/>
    <mergeCell ref="F21:G21"/>
    <mergeCell ref="F22:G22"/>
    <mergeCell ref="F23:G23"/>
    <mergeCell ref="F24:G24"/>
    <mergeCell ref="F25:G25"/>
    <mergeCell ref="F26:G26"/>
    <mergeCell ref="F38:G38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45:G45"/>
    <mergeCell ref="F46:G46"/>
    <mergeCell ref="F47:G47"/>
    <mergeCell ref="F69:G69"/>
    <mergeCell ref="F70:G70"/>
    <mergeCell ref="F71:G71"/>
    <mergeCell ref="F57:G57"/>
    <mergeCell ref="F58:G58"/>
    <mergeCell ref="F59:G59"/>
    <mergeCell ref="F60:G60"/>
    <mergeCell ref="F61:G61"/>
    <mergeCell ref="F62:G62"/>
    <mergeCell ref="F48:G48"/>
    <mergeCell ref="F49:G49"/>
    <mergeCell ref="F50:G50"/>
    <mergeCell ref="F75:G75"/>
    <mergeCell ref="F76:G76"/>
    <mergeCell ref="F77:G77"/>
    <mergeCell ref="F78:G78"/>
    <mergeCell ref="F79:G79"/>
    <mergeCell ref="F80:G80"/>
    <mergeCell ref="F51:G51"/>
    <mergeCell ref="F52:G52"/>
    <mergeCell ref="F53:G53"/>
    <mergeCell ref="F54:G54"/>
    <mergeCell ref="F55:G55"/>
    <mergeCell ref="F56:G56"/>
    <mergeCell ref="F72:G72"/>
    <mergeCell ref="F73:G73"/>
    <mergeCell ref="F74:G74"/>
    <mergeCell ref="F63:G63"/>
    <mergeCell ref="F64:G64"/>
    <mergeCell ref="F65:G65"/>
    <mergeCell ref="F66:G66"/>
    <mergeCell ref="F67:G67"/>
    <mergeCell ref="F68:G68"/>
    <mergeCell ref="F97:G97"/>
    <mergeCell ref="F98:G98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118:G118"/>
    <mergeCell ref="F119:G119"/>
    <mergeCell ref="F120:G120"/>
    <mergeCell ref="F121:G121"/>
    <mergeCell ref="F122:G122"/>
    <mergeCell ref="F81:G81"/>
    <mergeCell ref="F82:G82"/>
    <mergeCell ref="F83:G83"/>
    <mergeCell ref="F108:G108"/>
    <mergeCell ref="F109:G109"/>
    <mergeCell ref="F110:G110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93:G93"/>
    <mergeCell ref="F94:G94"/>
    <mergeCell ref="F95:G95"/>
    <mergeCell ref="F96:G96"/>
    <mergeCell ref="F167:G167"/>
    <mergeCell ref="F168:G168"/>
    <mergeCell ref="F144:G144"/>
    <mergeCell ref="F145:G145"/>
    <mergeCell ref="F146:G146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63:G163"/>
    <mergeCell ref="F164:G164"/>
    <mergeCell ref="F153:G153"/>
    <mergeCell ref="F154:G154"/>
    <mergeCell ref="F155:G155"/>
    <mergeCell ref="F156:G156"/>
    <mergeCell ref="F157:G157"/>
    <mergeCell ref="F158:G158"/>
    <mergeCell ref="F166:G166"/>
    <mergeCell ref="F147:G147"/>
    <mergeCell ref="F183:G183"/>
    <mergeCell ref="F184:G184"/>
    <mergeCell ref="K2:L4"/>
    <mergeCell ref="K5:L5"/>
    <mergeCell ref="H2:J4"/>
    <mergeCell ref="F177:G177"/>
    <mergeCell ref="F178:G178"/>
    <mergeCell ref="F179:G179"/>
    <mergeCell ref="F180:G180"/>
    <mergeCell ref="F181:G181"/>
    <mergeCell ref="F182:G182"/>
    <mergeCell ref="F171:G171"/>
    <mergeCell ref="F172:G172"/>
    <mergeCell ref="F173:G173"/>
    <mergeCell ref="F174:G174"/>
    <mergeCell ref="F175:G175"/>
    <mergeCell ref="F176:G176"/>
    <mergeCell ref="F165:G165"/>
    <mergeCell ref="F169:G169"/>
    <mergeCell ref="F170:G170"/>
    <mergeCell ref="F159:G159"/>
    <mergeCell ref="F160:G160"/>
    <mergeCell ref="F161:G161"/>
    <mergeCell ref="F162:G162"/>
    <mergeCell ref="F148:G148"/>
    <mergeCell ref="F149:G149"/>
    <mergeCell ref="F150:G150"/>
    <mergeCell ref="F151:G151"/>
    <mergeCell ref="F152:G152"/>
    <mergeCell ref="F111:G111"/>
    <mergeCell ref="F112:G112"/>
    <mergeCell ref="F113:G113"/>
    <mergeCell ref="F114:G114"/>
    <mergeCell ref="F115:G115"/>
    <mergeCell ref="F116:G116"/>
    <mergeCell ref="F129:G129"/>
    <mergeCell ref="F130:G130"/>
    <mergeCell ref="F131:G131"/>
    <mergeCell ref="F132:G132"/>
    <mergeCell ref="F133:G133"/>
    <mergeCell ref="F134:G134"/>
    <mergeCell ref="F123:G123"/>
    <mergeCell ref="F124:G124"/>
    <mergeCell ref="F125:G125"/>
    <mergeCell ref="F126:G126"/>
    <mergeCell ref="F127:G127"/>
    <mergeCell ref="F128:G128"/>
    <mergeCell ref="F117:G117"/>
    <mergeCell ref="K48:L48"/>
    <mergeCell ref="K49:L49"/>
    <mergeCell ref="K36:L36"/>
    <mergeCell ref="K37:L37"/>
    <mergeCell ref="K38:L38"/>
    <mergeCell ref="K80:L80"/>
    <mergeCell ref="K81:L81"/>
    <mergeCell ref="K82:L82"/>
    <mergeCell ref="K83:L83"/>
    <mergeCell ref="K84:L84"/>
    <mergeCell ref="K85:L85"/>
    <mergeCell ref="K72:L72"/>
    <mergeCell ref="K73:L73"/>
    <mergeCell ref="K74:L74"/>
    <mergeCell ref="K75:L75"/>
    <mergeCell ref="K76:L76"/>
    <mergeCell ref="K77:L77"/>
    <mergeCell ref="K64:L64"/>
    <mergeCell ref="K65:L65"/>
    <mergeCell ref="K66:L66"/>
    <mergeCell ref="K67:L67"/>
    <mergeCell ref="K68:L68"/>
    <mergeCell ref="K69:L69"/>
    <mergeCell ref="K78:L78"/>
    <mergeCell ref="K79:L79"/>
    <mergeCell ref="K70:L70"/>
    <mergeCell ref="K71:L71"/>
    <mergeCell ref="K88:L88"/>
    <mergeCell ref="K89:L89"/>
    <mergeCell ref="K90:L90"/>
    <mergeCell ref="K91:L91"/>
    <mergeCell ref="K122:L122"/>
    <mergeCell ref="K123:L123"/>
    <mergeCell ref="K124:L124"/>
    <mergeCell ref="K125:L125"/>
    <mergeCell ref="K126:L126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127:L127"/>
    <mergeCell ref="K116:L116"/>
    <mergeCell ref="K117:L117"/>
    <mergeCell ref="K118:L118"/>
    <mergeCell ref="K119:L119"/>
    <mergeCell ref="K120:L120"/>
    <mergeCell ref="K121:L121"/>
    <mergeCell ref="K108:L108"/>
    <mergeCell ref="K109:L109"/>
    <mergeCell ref="K110:L110"/>
    <mergeCell ref="K111:L111"/>
    <mergeCell ref="K112:L112"/>
    <mergeCell ref="K113:L113"/>
    <mergeCell ref="K157:L157"/>
    <mergeCell ref="K144:L144"/>
    <mergeCell ref="K145:L145"/>
    <mergeCell ref="K146:L146"/>
    <mergeCell ref="K147:L147"/>
    <mergeCell ref="K148:L148"/>
    <mergeCell ref="K149:L149"/>
    <mergeCell ref="K136:L136"/>
    <mergeCell ref="K137:L137"/>
    <mergeCell ref="K138:L138"/>
    <mergeCell ref="K139:L139"/>
    <mergeCell ref="K140:L140"/>
    <mergeCell ref="K141:L141"/>
    <mergeCell ref="K152:L152"/>
    <mergeCell ref="K153:L153"/>
    <mergeCell ref="K154:L154"/>
    <mergeCell ref="K155:L155"/>
    <mergeCell ref="K156:L156"/>
    <mergeCell ref="K130:L130"/>
    <mergeCell ref="K131:L131"/>
    <mergeCell ref="K132:L132"/>
    <mergeCell ref="K133:L133"/>
    <mergeCell ref="K134:L134"/>
    <mergeCell ref="K135:L135"/>
    <mergeCell ref="K150:L150"/>
    <mergeCell ref="K151:L151"/>
    <mergeCell ref="K142:L142"/>
    <mergeCell ref="K143:L143"/>
    <mergeCell ref="R7:T7"/>
    <mergeCell ref="Y2:AB4"/>
    <mergeCell ref="K180:L180"/>
    <mergeCell ref="K181:L181"/>
    <mergeCell ref="K182:L182"/>
    <mergeCell ref="K183:L183"/>
    <mergeCell ref="K172:L172"/>
    <mergeCell ref="K173:L173"/>
    <mergeCell ref="K174:L174"/>
    <mergeCell ref="K175:L175"/>
    <mergeCell ref="K176:L176"/>
    <mergeCell ref="K177:L177"/>
    <mergeCell ref="K166:L166"/>
    <mergeCell ref="K167:L167"/>
    <mergeCell ref="K168:L168"/>
    <mergeCell ref="K169:L169"/>
    <mergeCell ref="K170:L170"/>
    <mergeCell ref="K171:L171"/>
    <mergeCell ref="K158:L158"/>
    <mergeCell ref="K159:L159"/>
    <mergeCell ref="K160:L160"/>
    <mergeCell ref="K161:L161"/>
    <mergeCell ref="K162:L162"/>
    <mergeCell ref="K163:L163"/>
    <mergeCell ref="Y185:AB185"/>
    <mergeCell ref="AC2:AF4"/>
    <mergeCell ref="AG2:AJ4"/>
    <mergeCell ref="Q13:R13"/>
    <mergeCell ref="Q14:R14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28:O28"/>
    <mergeCell ref="N29:O29"/>
    <mergeCell ref="N30:O30"/>
    <mergeCell ref="N31:O31"/>
    <mergeCell ref="N32:O32"/>
    <mergeCell ref="N21:O21"/>
    <mergeCell ref="N22:O22"/>
    <mergeCell ref="N23:O23"/>
    <mergeCell ref="N24:O24"/>
    <mergeCell ref="N25:O25"/>
    <mergeCell ref="N26:O26"/>
    <mergeCell ref="N15:O15"/>
    <mergeCell ref="N16:O16"/>
    <mergeCell ref="N17:O17"/>
    <mergeCell ref="N18:O18"/>
    <mergeCell ref="N19:O19"/>
    <mergeCell ref="N20:O20"/>
    <mergeCell ref="N45:O45"/>
    <mergeCell ref="N33:O33"/>
    <mergeCell ref="N34:O34"/>
    <mergeCell ref="N35:O35"/>
    <mergeCell ref="N36:O36"/>
    <mergeCell ref="N37:O37"/>
    <mergeCell ref="N38:O38"/>
    <mergeCell ref="N49:O49"/>
    <mergeCell ref="N50:O50"/>
    <mergeCell ref="N39:O39"/>
    <mergeCell ref="N40:O40"/>
    <mergeCell ref="N41:O41"/>
    <mergeCell ref="N42:O42"/>
    <mergeCell ref="N43:O43"/>
    <mergeCell ref="N44:O44"/>
    <mergeCell ref="N69:O69"/>
    <mergeCell ref="N57:O57"/>
    <mergeCell ref="N58:O58"/>
    <mergeCell ref="N59:O59"/>
    <mergeCell ref="N51:O51"/>
    <mergeCell ref="N52:O52"/>
    <mergeCell ref="N53:O53"/>
    <mergeCell ref="N54:O54"/>
    <mergeCell ref="N55:O55"/>
    <mergeCell ref="N56:O56"/>
    <mergeCell ref="N46:O46"/>
    <mergeCell ref="N47:O47"/>
    <mergeCell ref="N48:O48"/>
    <mergeCell ref="N70:O70"/>
    <mergeCell ref="N71:O71"/>
    <mergeCell ref="N72:O72"/>
    <mergeCell ref="N73:O73"/>
    <mergeCell ref="N74:O74"/>
    <mergeCell ref="N60:O60"/>
    <mergeCell ref="N61:O61"/>
    <mergeCell ref="N62:O62"/>
    <mergeCell ref="N63:O63"/>
    <mergeCell ref="N64:O64"/>
    <mergeCell ref="N65:O65"/>
    <mergeCell ref="N66:O66"/>
    <mergeCell ref="N67:O67"/>
    <mergeCell ref="N68:O68"/>
    <mergeCell ref="N84:O84"/>
    <mergeCell ref="N85:O85"/>
    <mergeCell ref="N86:O86"/>
    <mergeCell ref="N75:O75"/>
    <mergeCell ref="N76:O76"/>
    <mergeCell ref="N77:O77"/>
    <mergeCell ref="N78:O78"/>
    <mergeCell ref="N79:O79"/>
    <mergeCell ref="N80:O80"/>
    <mergeCell ref="N81:O81"/>
    <mergeCell ref="N82:O82"/>
    <mergeCell ref="N83:O83"/>
    <mergeCell ref="N117:O117"/>
    <mergeCell ref="N118:O118"/>
    <mergeCell ref="N119:O119"/>
    <mergeCell ref="N105:O105"/>
    <mergeCell ref="N106:O106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116:O116"/>
    <mergeCell ref="N87:O87"/>
    <mergeCell ref="N88:O88"/>
    <mergeCell ref="N89:O89"/>
    <mergeCell ref="N90:O90"/>
    <mergeCell ref="N91:O91"/>
    <mergeCell ref="N92:O92"/>
    <mergeCell ref="N99:O99"/>
    <mergeCell ref="N100:O100"/>
    <mergeCell ref="N101:O101"/>
    <mergeCell ref="N102:O102"/>
    <mergeCell ref="N103:O103"/>
    <mergeCell ref="N104:O104"/>
    <mergeCell ref="N93:O93"/>
    <mergeCell ref="N94:O94"/>
    <mergeCell ref="N95:O95"/>
    <mergeCell ref="N96:O96"/>
    <mergeCell ref="N97:O97"/>
    <mergeCell ref="N98:O98"/>
    <mergeCell ref="N129:O129"/>
    <mergeCell ref="N130:O130"/>
    <mergeCell ref="N131:O131"/>
    <mergeCell ref="N132:O132"/>
    <mergeCell ref="N133:O133"/>
    <mergeCell ref="N134:O134"/>
    <mergeCell ref="N120:O120"/>
    <mergeCell ref="N121:O121"/>
    <mergeCell ref="N122:O122"/>
    <mergeCell ref="N149:O149"/>
    <mergeCell ref="N150:O150"/>
    <mergeCell ref="N151:O151"/>
    <mergeCell ref="N152:O152"/>
    <mergeCell ref="N141:O141"/>
    <mergeCell ref="N142:O142"/>
    <mergeCell ref="N143:O143"/>
    <mergeCell ref="N144:O144"/>
    <mergeCell ref="N135:O135"/>
    <mergeCell ref="N136:O136"/>
    <mergeCell ref="N137:O137"/>
    <mergeCell ref="N138:O138"/>
    <mergeCell ref="N139:O139"/>
    <mergeCell ref="N140:O140"/>
    <mergeCell ref="N183:O183"/>
    <mergeCell ref="Q9:R11"/>
    <mergeCell ref="S9:T10"/>
    <mergeCell ref="R8:T8"/>
    <mergeCell ref="R5:T5"/>
    <mergeCell ref="U2:X4"/>
    <mergeCell ref="N177:O177"/>
    <mergeCell ref="N178:O178"/>
    <mergeCell ref="N179:O179"/>
    <mergeCell ref="N180:O180"/>
    <mergeCell ref="N181:O181"/>
    <mergeCell ref="N182:O182"/>
    <mergeCell ref="N171:O171"/>
    <mergeCell ref="N172:O172"/>
    <mergeCell ref="N173:O173"/>
    <mergeCell ref="N174:O174"/>
    <mergeCell ref="N175:O175"/>
    <mergeCell ref="N176:O176"/>
    <mergeCell ref="N165:O165"/>
    <mergeCell ref="N166:O166"/>
    <mergeCell ref="N167:O167"/>
    <mergeCell ref="N168:O168"/>
    <mergeCell ref="N123:O123"/>
    <mergeCell ref="N124:O124"/>
    <mergeCell ref="N169:O169"/>
    <mergeCell ref="N170:O170"/>
    <mergeCell ref="N159:O159"/>
    <mergeCell ref="N160:O160"/>
    <mergeCell ref="N161:O161"/>
    <mergeCell ref="N162:O162"/>
    <mergeCell ref="Q15:R15"/>
    <mergeCell ref="Q12:R12"/>
    <mergeCell ref="N145:O145"/>
    <mergeCell ref="N146:O146"/>
    <mergeCell ref="N125:O125"/>
    <mergeCell ref="N126:O126"/>
    <mergeCell ref="N127:O127"/>
    <mergeCell ref="N128:O128"/>
    <mergeCell ref="N163:O163"/>
    <mergeCell ref="N164:O164"/>
    <mergeCell ref="N153:O153"/>
    <mergeCell ref="N154:O154"/>
    <mergeCell ref="N155:O155"/>
    <mergeCell ref="N156:O156"/>
    <mergeCell ref="N157:O157"/>
    <mergeCell ref="N158:O158"/>
    <mergeCell ref="N147:O147"/>
    <mergeCell ref="N148:O148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CW845"/>
  <sheetViews>
    <sheetView zoomScale="70" zoomScaleNormal="70" workbookViewId="0">
      <selection activeCell="R12" sqref="R12"/>
    </sheetView>
  </sheetViews>
  <sheetFormatPr defaultRowHeight="14.4" x14ac:dyDescent="0.3"/>
  <cols>
    <col min="4" max="4" width="9.6640625" customWidth="1"/>
    <col min="5" max="5" width="9.88671875" customWidth="1"/>
    <col min="6" max="6" width="9" customWidth="1"/>
    <col min="7" max="7" width="7.33203125" customWidth="1"/>
    <col min="9" max="9" width="10.5546875" customWidth="1"/>
    <col min="10" max="10" width="10.88671875" customWidth="1"/>
    <col min="11" max="11" width="5.6640625" customWidth="1"/>
    <col min="12" max="12" width="9.6640625" customWidth="1"/>
    <col min="15" max="15" width="11.44140625" customWidth="1"/>
    <col min="16" max="16" width="10.33203125" customWidth="1"/>
    <col min="17" max="17" width="7.44140625" customWidth="1"/>
    <col min="18" max="18" width="7" customWidth="1"/>
    <col min="19" max="19" width="10.88671875" customWidth="1"/>
    <col min="20" max="20" width="11.6640625" customWidth="1"/>
    <col min="21" max="21" width="9.88671875" customWidth="1"/>
    <col min="22" max="22" width="11.5546875" customWidth="1"/>
    <col min="23" max="23" width="29.33203125" customWidth="1"/>
    <col min="24" max="24" width="26.5546875" customWidth="1"/>
    <col min="25" max="25" width="34" customWidth="1"/>
    <col min="26" max="26" width="10.6640625" customWidth="1"/>
    <col min="27" max="27" width="11.109375" customWidth="1"/>
    <col min="28" max="28" width="17.6640625" customWidth="1"/>
    <col min="29" max="29" width="16.109375" customWidth="1"/>
    <col min="34" max="34" width="13.44140625" customWidth="1"/>
    <col min="36" max="36" width="12.88671875" customWidth="1"/>
    <col min="45" max="45" width="15.6640625" customWidth="1"/>
    <col min="46" max="46" width="21.33203125" customWidth="1"/>
    <col min="53" max="53" width="15.6640625" customWidth="1"/>
    <col min="55" max="55" width="9.109375" customWidth="1"/>
    <col min="56" max="57" width="11.44140625" customWidth="1"/>
    <col min="58" max="58" width="11.33203125" customWidth="1"/>
    <col min="61" max="61" width="13.44140625" customWidth="1"/>
    <col min="72" max="72" width="15.44140625" bestFit="1" customWidth="1"/>
    <col min="74" max="74" width="14.109375" customWidth="1"/>
    <col min="75" max="75" width="10.109375" customWidth="1"/>
    <col min="76" max="76" width="12.5546875" customWidth="1"/>
    <col min="77" max="77" width="14" customWidth="1"/>
    <col min="78" max="78" width="17.44140625" customWidth="1"/>
    <col min="79" max="79" width="18.88671875" customWidth="1"/>
    <col min="92" max="92" width="14.6640625" bestFit="1" customWidth="1"/>
    <col min="99" max="99" width="16.33203125" customWidth="1"/>
    <col min="100" max="100" width="13.109375" customWidth="1"/>
  </cols>
  <sheetData>
    <row r="1" spans="1:101" ht="78.75" customHeight="1" thickTop="1" thickBot="1" x14ac:dyDescent="0.4">
      <c r="B1" s="139"/>
      <c r="C1" s="547" t="s">
        <v>63</v>
      </c>
      <c r="D1" s="547"/>
      <c r="E1" s="547"/>
      <c r="F1" s="547"/>
      <c r="G1" s="548" t="s">
        <v>64</v>
      </c>
      <c r="H1" s="548"/>
      <c r="I1" s="548"/>
      <c r="J1" s="548"/>
      <c r="K1" s="173"/>
      <c r="L1" s="173"/>
      <c r="M1" s="549" t="s">
        <v>65</v>
      </c>
      <c r="N1" s="549"/>
      <c r="O1" s="549"/>
      <c r="P1" s="549"/>
      <c r="Q1" s="187" t="s">
        <v>66</v>
      </c>
      <c r="R1" s="187"/>
      <c r="S1" s="187"/>
      <c r="T1" s="187"/>
      <c r="U1" s="209" t="s">
        <v>79</v>
      </c>
      <c r="V1" s="210" t="s">
        <v>80</v>
      </c>
      <c r="W1" s="210" t="s">
        <v>142</v>
      </c>
      <c r="X1" s="300" t="s">
        <v>141</v>
      </c>
      <c r="Y1" s="211" t="s">
        <v>47</v>
      </c>
      <c r="Z1" s="513" t="s">
        <v>139</v>
      </c>
      <c r="AA1" s="514"/>
      <c r="AB1" s="482" t="s">
        <v>140</v>
      </c>
      <c r="AC1" s="483"/>
      <c r="AD1" s="522" t="s">
        <v>14</v>
      </c>
      <c r="AE1" s="523"/>
      <c r="AF1" s="524"/>
      <c r="AG1" s="10"/>
      <c r="AH1" s="448" t="s">
        <v>68</v>
      </c>
      <c r="AI1" s="449"/>
      <c r="AJ1" s="449"/>
      <c r="AK1" s="449"/>
      <c r="AL1" s="449"/>
      <c r="AM1" s="450"/>
      <c r="AN1" s="10"/>
      <c r="AO1" s="10"/>
      <c r="AP1" s="10"/>
      <c r="AQ1" s="10"/>
      <c r="AR1" s="10"/>
      <c r="AS1" s="529" t="str">
        <f>IF(AND(F3&gt;0,P3&gt;0),AS2,IF(AND(F3&lt;0,P3&gt;0),AS3,IF(AND(F3&gt;0,P3&lt;0),AS4,IF(AND(F3&lt;0,P3&lt;0),AS5,"Error"))))</f>
        <v>CZintersectsW.C.</v>
      </c>
      <c r="AT1" s="530"/>
      <c r="AU1" s="10"/>
      <c r="AV1" s="10"/>
      <c r="AW1" s="10"/>
      <c r="AX1" s="558" t="s">
        <v>81</v>
      </c>
      <c r="AY1" s="558"/>
      <c r="AZ1" s="558" t="s">
        <v>82</v>
      </c>
      <c r="BA1" s="559"/>
    </row>
    <row r="2" spans="1:101" ht="31.5" customHeight="1" thickBot="1" x14ac:dyDescent="0.4">
      <c r="B2" s="141"/>
      <c r="C2" s="128" t="s">
        <v>15</v>
      </c>
      <c r="D2" s="55" t="s">
        <v>29</v>
      </c>
      <c r="E2" s="55" t="s">
        <v>17</v>
      </c>
      <c r="F2" s="30" t="s">
        <v>16</v>
      </c>
      <c r="G2" s="23" t="s">
        <v>22</v>
      </c>
      <c r="H2" s="24" t="s">
        <v>27</v>
      </c>
      <c r="I2" s="23" t="s">
        <v>25</v>
      </c>
      <c r="J2" s="23" t="s">
        <v>21</v>
      </c>
      <c r="K2" s="98"/>
      <c r="L2" s="98"/>
      <c r="M2" s="12" t="s">
        <v>20</v>
      </c>
      <c r="N2" s="13" t="s">
        <v>30</v>
      </c>
      <c r="O2" s="14" t="s">
        <v>18</v>
      </c>
      <c r="P2" s="14" t="s">
        <v>19</v>
      </c>
      <c r="Q2" s="124" t="s">
        <v>23</v>
      </c>
      <c r="R2" s="14" t="s">
        <v>28</v>
      </c>
      <c r="S2" s="14" t="s">
        <v>26</v>
      </c>
      <c r="T2" s="14" t="s">
        <v>24</v>
      </c>
      <c r="U2" s="206">
        <f>IF(Z4="B=1",MATCH(V2,Data!AK5:AK183,0),IF('θ ϵ (0,90)'!Z4="B=5",MATCH('θ ϵ (0,90)'!V2,Data!AL5:AL183,0),IF('θ ϵ (0,90)'!Z4="B=10",MATCH('θ ϵ (0,90)'!V2,Data!AM5:AM183,0),IF(Z4="B=20",MATCH(V2,Data!AN5:AN183,0),"Error"))))</f>
        <v>96</v>
      </c>
      <c r="V2" s="207">
        <f>IF(Z4="B=1",MIN(Data!AK5:AK183),IF('θ ϵ (0,90)'!Z4="B=5",MIN(Data!AL5:AL183),IF('θ ϵ (0,90)'!Z4="B=10",MIN(Data!AM5:AM183),IF('θ ϵ (0,90)'!Z4="B=20",MIN(Data!AN5:AN183),"Error"))))</f>
        <v>23.019437818328569</v>
      </c>
      <c r="W2" s="208">
        <f>MATCH(Z3,Data!H5:H183,0)</f>
        <v>10</v>
      </c>
      <c r="X2" s="208">
        <f>MATCH(Z4,Data!AK4:AN4,0)</f>
        <v>1</v>
      </c>
      <c r="Y2" s="212">
        <f>INDEX(Data!AK5:AN183,MATCH(Z3,Data!H5:H183,0),MATCH(Z4,Data!AK4:AN4,0))</f>
        <v>746.7833275618234</v>
      </c>
      <c r="Z2" s="511" t="s">
        <v>0</v>
      </c>
      <c r="AA2" s="512"/>
      <c r="AB2" s="596" t="s">
        <v>32</v>
      </c>
      <c r="AC2" s="597"/>
      <c r="AD2" s="86" t="s">
        <v>4</v>
      </c>
      <c r="AE2" s="87" t="s">
        <v>6</v>
      </c>
      <c r="AF2" s="88">
        <f>AB3</f>
        <v>65</v>
      </c>
      <c r="AG2" s="98"/>
      <c r="AH2" s="451"/>
      <c r="AI2" s="452"/>
      <c r="AJ2" s="452"/>
      <c r="AK2" s="452"/>
      <c r="AL2" s="452"/>
      <c r="AM2" s="453"/>
      <c r="AN2" s="98"/>
      <c r="AO2" s="98"/>
      <c r="AP2" s="98"/>
      <c r="AQ2" s="98"/>
      <c r="AR2" s="98"/>
      <c r="AS2" s="520" t="str">
        <f>IF(AND(F3&gt;0,P3&gt;0,AB11&gt;V6),"CZintersectsW.C.",IF(AND(F3&gt;0,P3&gt;0,AB11=V6),"Accepted",IF(AND(F3&gt;0,P3&gt;0,AB11&lt;V6),"CZnotTouchingW.C.(move it closer to the W.C.)","NotThisCase")))</f>
        <v>NotThisCase</v>
      </c>
      <c r="AT2" s="521"/>
      <c r="AU2" s="98"/>
      <c r="AV2" s="98"/>
      <c r="AW2" s="98"/>
      <c r="AX2" s="345" t="s">
        <v>83</v>
      </c>
      <c r="AY2" s="345"/>
      <c r="AZ2" s="345" t="s">
        <v>84</v>
      </c>
      <c r="BA2" s="526"/>
    </row>
    <row r="3" spans="1:101" ht="49.5" customHeight="1" thickTop="1" thickBot="1" x14ac:dyDescent="0.55000000000000004">
      <c r="B3" s="141"/>
      <c r="C3" s="56">
        <f>D3*E3+F3</f>
        <v>4.106158456677198</v>
      </c>
      <c r="D3" s="22">
        <f>TAN($Z3*PI()/180)</f>
        <v>0.17632698070846498</v>
      </c>
      <c r="E3" s="22">
        <v>80</v>
      </c>
      <c r="F3" s="99">
        <f>'Input-Output Sheet'!B3</f>
        <v>-10</v>
      </c>
      <c r="G3" s="26">
        <f>H3*I3+J3</f>
        <v>-57.186380737150181</v>
      </c>
      <c r="H3" s="26">
        <f>TAN(Z3*PI()/180)</f>
        <v>0.17632698070846498</v>
      </c>
      <c r="I3" s="137">
        <v>50</v>
      </c>
      <c r="J3" s="27">
        <f>IF(F3&gt;0,AB3/(COS($Z$3*PI()/180)),IF(F3&lt;0,-AB3/(COS($Z$3*PI()/180)),0))</f>
        <v>-66.002729772573431</v>
      </c>
      <c r="K3" s="98"/>
      <c r="L3" s="98"/>
      <c r="M3" s="15">
        <f>N3*O3+P3</f>
        <v>10</v>
      </c>
      <c r="N3" s="158">
        <f>0</f>
        <v>0</v>
      </c>
      <c r="O3" s="126">
        <v>100</v>
      </c>
      <c r="P3" s="99">
        <f>'Input-Output Sheet'!B4</f>
        <v>10</v>
      </c>
      <c r="Q3" s="126">
        <f>R3*S3+T3</f>
        <v>65</v>
      </c>
      <c r="R3" s="126">
        <f>N$3</f>
        <v>0</v>
      </c>
      <c r="S3" s="158">
        <v>80</v>
      </c>
      <c r="T3" s="205">
        <f>IF(P3&gt;0,$AB$3,IF(P3&lt;0,-$AB$3,0))</f>
        <v>65</v>
      </c>
      <c r="U3" s="446" t="s">
        <v>102</v>
      </c>
      <c r="V3" s="447"/>
      <c r="W3" s="447"/>
      <c r="X3" s="447"/>
      <c r="Y3" s="447"/>
      <c r="Z3" s="593">
        <f>'Input-Output Sheet'!B5</f>
        <v>10</v>
      </c>
      <c r="AA3" s="594"/>
      <c r="AB3" s="598">
        <f>'Input-Output Sheet'!B2</f>
        <v>65</v>
      </c>
      <c r="AC3" s="599"/>
      <c r="AD3" s="86" t="s">
        <v>5</v>
      </c>
      <c r="AE3" s="87" t="s">
        <v>7</v>
      </c>
      <c r="AF3" s="88">
        <v>0</v>
      </c>
      <c r="AG3" s="98"/>
      <c r="AH3" s="454"/>
      <c r="AI3" s="455"/>
      <c r="AJ3" s="455"/>
      <c r="AK3" s="455"/>
      <c r="AL3" s="455"/>
      <c r="AM3" s="456"/>
      <c r="AN3" s="98"/>
      <c r="AO3" s="98"/>
      <c r="AP3" s="98"/>
      <c r="AQ3" s="98"/>
      <c r="AR3" s="98"/>
      <c r="AS3" s="525" t="str">
        <f>IF(AND(F3&lt;0,P3&gt;0,AB11&gt;V7),"CZintersectsW.C.",IF(AND(F3&lt;0,P3&gt;0,AB11=V7),"Accepted",IF(AND(F3&lt;0,P3&gt;0,AB11&lt;V7),"CZnotTouchingW.C.(move it closer to the W.C.)","NotThisCase")))</f>
        <v>CZintersectsW.C.</v>
      </c>
      <c r="AT3" s="526"/>
      <c r="AU3" s="98"/>
      <c r="AV3" s="98"/>
      <c r="AW3" s="98"/>
      <c r="AX3" s="345" t="s">
        <v>14</v>
      </c>
      <c r="AY3" s="345"/>
      <c r="AZ3" s="535" t="s">
        <v>86</v>
      </c>
      <c r="BA3" s="521"/>
    </row>
    <row r="4" spans="1:101" ht="25.5" customHeight="1" thickBot="1" x14ac:dyDescent="0.35">
      <c r="B4" s="141"/>
      <c r="C4" s="175">
        <f>D3*E4+F3</f>
        <v>-9.8236730192915349</v>
      </c>
      <c r="D4" s="175"/>
      <c r="E4" s="175">
        <v>1</v>
      </c>
      <c r="F4" s="175">
        <v>0</v>
      </c>
      <c r="G4" s="170">
        <f>H3*I4+J3</f>
        <v>-65.826402791864965</v>
      </c>
      <c r="H4" s="170"/>
      <c r="I4" s="190">
        <v>1</v>
      </c>
      <c r="J4" s="171"/>
      <c r="K4" s="98"/>
      <c r="L4" s="98"/>
      <c r="M4" s="176">
        <f>N3*O4+P3</f>
        <v>10</v>
      </c>
      <c r="N4" s="177"/>
      <c r="O4" s="176">
        <v>-80</v>
      </c>
      <c r="P4" s="176"/>
      <c r="Q4" s="176">
        <f>R3*S4+T3</f>
        <v>65</v>
      </c>
      <c r="R4" s="176"/>
      <c r="S4" s="177">
        <v>-80</v>
      </c>
      <c r="T4" s="178"/>
      <c r="U4" s="466" t="str">
        <f>AS1</f>
        <v>CZintersectsW.C.</v>
      </c>
      <c r="V4" s="467"/>
      <c r="W4" s="467"/>
      <c r="X4" s="467"/>
      <c r="Y4" s="467"/>
      <c r="Z4" s="593" t="str">
        <f>'Input-Output Sheet'!B6</f>
        <v>B=1</v>
      </c>
      <c r="AA4" s="595"/>
      <c r="AB4" s="98"/>
      <c r="AC4" s="98"/>
      <c r="AD4" s="86"/>
      <c r="AE4" s="87" t="s">
        <v>8</v>
      </c>
      <c r="AF4" s="88">
        <v>0</v>
      </c>
      <c r="AG4" s="98"/>
      <c r="AH4" s="141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525" t="str">
        <f>IF(AND(F3&gt;0,P3&lt;0,AB11&gt;V7),"CZintersectsW.C.",IF(AND(F3&gt;0,P3&lt;0,AB11=V7),"Accepted",IF(AND(F3&gt;0,P3&lt;0,AB11&lt;V7),"CZnotTouchingW.C.(move it closer to the W.C.)","NotThisCase")))</f>
        <v>NotThisCase</v>
      </c>
      <c r="AT4" s="526"/>
      <c r="AU4" s="98"/>
      <c r="AV4" s="98"/>
      <c r="AW4" s="98"/>
      <c r="AX4" s="535" t="s">
        <v>87</v>
      </c>
      <c r="AY4" s="535"/>
      <c r="AZ4" s="535" t="s">
        <v>85</v>
      </c>
      <c r="BA4" s="521"/>
    </row>
    <row r="5" spans="1:101" ht="15.6" thickTop="1" thickBot="1" x14ac:dyDescent="0.35">
      <c r="B5" s="141"/>
      <c r="C5" s="175"/>
      <c r="D5" s="175"/>
      <c r="E5" s="351" t="s">
        <v>144</v>
      </c>
      <c r="F5" s="352"/>
      <c r="G5" s="170"/>
      <c r="H5" s="170"/>
      <c r="I5" s="357" t="s">
        <v>144</v>
      </c>
      <c r="J5" s="358"/>
      <c r="K5" s="98"/>
      <c r="L5" s="98"/>
      <c r="M5" s="176"/>
      <c r="N5" s="177"/>
      <c r="O5" s="363" t="s">
        <v>145</v>
      </c>
      <c r="P5" s="364"/>
      <c r="Q5" s="176"/>
      <c r="R5" s="176"/>
      <c r="S5" s="363" t="s">
        <v>146</v>
      </c>
      <c r="T5" s="364"/>
      <c r="U5" s="217" t="s">
        <v>33</v>
      </c>
      <c r="V5" s="218" t="s">
        <v>43</v>
      </c>
      <c r="W5" s="560" t="s">
        <v>55</v>
      </c>
      <c r="X5" s="560"/>
      <c r="Y5" s="561"/>
      <c r="Z5" s="152"/>
      <c r="AA5" s="98"/>
      <c r="AB5" s="98"/>
      <c r="AC5" s="98"/>
      <c r="AD5" s="86"/>
      <c r="AE5" s="89"/>
      <c r="AF5" s="88"/>
      <c r="AG5" s="98"/>
      <c r="AH5" s="141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527" t="str">
        <f>IF(AND(F3&lt;0,P3&lt;0,AB11&gt;V6),"CZintersectsW.C.",IF(AND(F3&lt;0,P3&lt;0,AB11=V6),"Accepted",IF(AND(F3&lt;0,P3&lt;0,AB11&lt;V6),"CZnotTouchingW.C.(move it closer to the W.C.)","NotThisCase")))</f>
        <v>NotThisCase</v>
      </c>
      <c r="AT5" s="528"/>
      <c r="AU5" s="98"/>
      <c r="AV5" s="98"/>
      <c r="AW5" s="98"/>
      <c r="AX5" s="345" t="s">
        <v>75</v>
      </c>
      <c r="AY5" s="345"/>
      <c r="AZ5" s="345"/>
      <c r="BA5" s="526"/>
    </row>
    <row r="6" spans="1:101" ht="16.2" thickBot="1" x14ac:dyDescent="0.35">
      <c r="B6" s="141"/>
      <c r="C6" s="175">
        <f>C3</f>
        <v>4.106158456677198</v>
      </c>
      <c r="D6" s="175">
        <f>E3</f>
        <v>80</v>
      </c>
      <c r="E6" s="353"/>
      <c r="F6" s="354"/>
      <c r="G6" s="170">
        <f>G3</f>
        <v>-57.186380737150181</v>
      </c>
      <c r="H6" s="170">
        <f>I3</f>
        <v>50</v>
      </c>
      <c r="I6" s="359"/>
      <c r="J6" s="360"/>
      <c r="K6" s="98"/>
      <c r="L6" s="98"/>
      <c r="M6" s="176">
        <f>M3</f>
        <v>10</v>
      </c>
      <c r="N6" s="177">
        <f>O3</f>
        <v>100</v>
      </c>
      <c r="O6" s="365"/>
      <c r="P6" s="366"/>
      <c r="Q6" s="176">
        <f>Q3</f>
        <v>65</v>
      </c>
      <c r="R6" s="176">
        <f>S3</f>
        <v>80</v>
      </c>
      <c r="S6" s="365"/>
      <c r="T6" s="366"/>
      <c r="U6" s="219">
        <f>AB3/COS((Z3/2)*PI()/180)</f>
        <v>65.248289440317578</v>
      </c>
      <c r="V6" s="220">
        <f>U6-AB3</f>
        <v>0.24828944031757771</v>
      </c>
      <c r="W6" s="487">
        <f>U6-AB11</f>
        <v>-681.53503812150586</v>
      </c>
      <c r="X6" s="487"/>
      <c r="Y6" s="488"/>
      <c r="Z6" s="479" t="s">
        <v>90</v>
      </c>
      <c r="AA6" s="480"/>
      <c r="AB6" s="480"/>
      <c r="AC6" s="481"/>
      <c r="AD6" s="86"/>
      <c r="AE6" s="89"/>
      <c r="AF6" s="88"/>
      <c r="AG6" s="98"/>
      <c r="AH6" s="141"/>
      <c r="AI6" s="98"/>
      <c r="AJ6" s="98"/>
      <c r="AK6" s="98"/>
      <c r="AL6" s="98"/>
      <c r="AM6" s="98"/>
      <c r="AN6" s="98"/>
      <c r="AO6" s="98"/>
      <c r="AP6" s="98"/>
      <c r="AQ6" s="562" t="s">
        <v>48</v>
      </c>
      <c r="AR6" s="558"/>
      <c r="AS6" s="558"/>
      <c r="AT6" s="531" t="s">
        <v>52</v>
      </c>
      <c r="AU6" s="531"/>
      <c r="AV6" s="532"/>
      <c r="AW6" s="98"/>
      <c r="AX6" s="345" t="s">
        <v>88</v>
      </c>
      <c r="AY6" s="345"/>
      <c r="AZ6" s="345" t="s">
        <v>89</v>
      </c>
      <c r="BA6" s="526"/>
    </row>
    <row r="7" spans="1:101" ht="15" thickBot="1" x14ac:dyDescent="0.35">
      <c r="B7" s="141"/>
      <c r="C7" s="175">
        <f>C4</f>
        <v>-9.8236730192915349</v>
      </c>
      <c r="D7" s="175">
        <f>E4</f>
        <v>1</v>
      </c>
      <c r="E7" s="355">
        <f>IF(AND(F3&gt;0,P3&gt;0),-F3/D3,IF(AND(F3&lt;0,P3&gt;0),-F3/D3,IF(AND(F3&gt;0,P3&lt;0),-F3/D3,IF(AND(F3&lt;0,P3&lt;0),-F3/D3,"error"))))</f>
        <v>56.712818196177096</v>
      </c>
      <c r="F7" s="356"/>
      <c r="G7" s="170">
        <f>G4</f>
        <v>-65.826402791864965</v>
      </c>
      <c r="H7" s="170">
        <f>I4</f>
        <v>1</v>
      </c>
      <c r="I7" s="361">
        <f>IF(AND(J3&gt;0,P3&gt;0),-J3/H3,IF(AND(J3&lt;0,P3&gt;0),-J3/H3,IF(AND(J3&gt;0,P3&lt;0),-J3/H3,IF(AND(J3&lt;0,P3&lt;0),-J3/H3,"error"))))</f>
        <v>374.32008140433624</v>
      </c>
      <c r="J7" s="362"/>
      <c r="K7" s="98"/>
      <c r="L7" s="98"/>
      <c r="M7" s="176">
        <f>M4</f>
        <v>10</v>
      </c>
      <c r="N7" s="177">
        <f>O4</f>
        <v>-80</v>
      </c>
      <c r="O7" s="367">
        <f>P3</f>
        <v>10</v>
      </c>
      <c r="P7" s="368"/>
      <c r="Q7" s="176">
        <f>Q4</f>
        <v>65</v>
      </c>
      <c r="R7" s="176">
        <f>S4</f>
        <v>-80</v>
      </c>
      <c r="S7" s="367">
        <f>T3</f>
        <v>65</v>
      </c>
      <c r="T7" s="368"/>
      <c r="U7" s="221">
        <f>AB3/AN17</f>
        <v>745.79136096854074</v>
      </c>
      <c r="V7" s="222">
        <f>U7-AB3</f>
        <v>680.79136096854074</v>
      </c>
      <c r="W7" s="489">
        <f>U7-AB11</f>
        <v>-0.99196659328265469</v>
      </c>
      <c r="X7" s="489"/>
      <c r="Y7" s="490"/>
      <c r="Z7" s="129" t="s">
        <v>35</v>
      </c>
      <c r="AA7" s="130" t="s">
        <v>36</v>
      </c>
      <c r="AB7" s="130" t="s">
        <v>37</v>
      </c>
      <c r="AC7" s="131" t="s">
        <v>38</v>
      </c>
      <c r="AD7" s="86" t="s">
        <v>9</v>
      </c>
      <c r="AE7" s="90" t="s">
        <v>12</v>
      </c>
      <c r="AF7" s="91" t="s">
        <v>13</v>
      </c>
      <c r="AG7" s="98"/>
      <c r="AH7" s="141"/>
      <c r="AI7" s="98"/>
      <c r="AJ7" s="98"/>
      <c r="AK7" s="98"/>
      <c r="AL7" s="98"/>
      <c r="AM7" s="98"/>
      <c r="AN7" s="98"/>
      <c r="AO7" s="98"/>
      <c r="AP7" s="98"/>
      <c r="AQ7" s="525" t="s">
        <v>49</v>
      </c>
      <c r="AR7" s="345"/>
      <c r="AS7" s="345"/>
      <c r="AT7" s="345" t="s">
        <v>53</v>
      </c>
      <c r="AU7" s="345"/>
      <c r="AV7" s="526"/>
      <c r="AW7" s="98"/>
      <c r="AX7" s="345"/>
      <c r="AY7" s="345"/>
      <c r="AZ7" s="98"/>
      <c r="BA7" s="142"/>
    </row>
    <row r="8" spans="1:101" ht="21.75" customHeight="1" thickTop="1" thickBot="1" x14ac:dyDescent="0.35">
      <c r="B8" s="141"/>
      <c r="C8" s="139"/>
      <c r="D8" s="140"/>
      <c r="E8" s="98"/>
      <c r="F8" s="98"/>
      <c r="G8" s="139">
        <f>G6</f>
        <v>-57.186380737150181</v>
      </c>
      <c r="H8" s="140"/>
      <c r="I8" s="98"/>
      <c r="J8" s="98"/>
      <c r="K8" s="98"/>
      <c r="L8" s="180"/>
      <c r="M8" s="139"/>
      <c r="N8" s="140"/>
      <c r="O8" s="98"/>
      <c r="P8" s="152"/>
      <c r="Q8" s="139"/>
      <c r="R8" s="140"/>
      <c r="S8" s="98"/>
      <c r="T8" s="98"/>
      <c r="U8" s="98"/>
      <c r="V8" s="98"/>
      <c r="W8" s="491" t="e">
        <f>IF(AND(AT31&lt;0,AT31&gt;-AB3),"Flow 1 of Moved CZ Touches W.C.",IF(AND(AT31&gt;0,AT31&lt;AB3),"Flow 1 of Moved CZ TouchesW.C.","Flow 1 of Moved CZ On Safe Dist From W.C."))</f>
        <v>#N/A</v>
      </c>
      <c r="X8" s="492"/>
      <c r="Y8" s="497" t="str">
        <f>IF(AND(AV19&lt;0,AV19&gt;Q3),"Flow 2 of Moved CZ Touches W.C.",IF(AND(AV19&gt;0,AV19&lt;Q3),"Flow 2 of Moved CZ Touches W.C.","Flow 2 of Moved CZ On Safe Dist. From W.C."))</f>
        <v>Flow 2 of Moved CZ On Safe Dist. From W.C.</v>
      </c>
      <c r="Z8" s="133">
        <f>IF(T3&gt;0,AB3,IF(T3&lt;0,-AB3,0))</f>
        <v>65</v>
      </c>
      <c r="AA8" s="133">
        <f>IF(AND(F3&gt;0,T3&gt;0),AU11,IF(AND(F3&lt;0,T3&gt;0),AU12,IF(AND(F3&gt;0,T3&lt;0),AU13,IF(AND(F3&lt;0,T3&lt;0),AU14,"Error"))))</f>
        <v>8.7488663525923993E-2</v>
      </c>
      <c r="AB8" s="134">
        <f>Z8/AA8</f>
        <v>742.95339967948735</v>
      </c>
      <c r="AC8" s="133">
        <v>0</v>
      </c>
      <c r="AD8" s="86">
        <v>0</v>
      </c>
      <c r="AE8" s="89">
        <f>$AF$2*COS($AD8*PI()/180)+$AF$3</f>
        <v>65</v>
      </c>
      <c r="AF8" s="88">
        <f>$AF$2*SIN($AD8*PI()/180)+$AF$4</f>
        <v>0</v>
      </c>
      <c r="AG8" s="98"/>
      <c r="AH8" s="141"/>
      <c r="AI8" s="98"/>
      <c r="AJ8" s="98"/>
      <c r="AK8" s="98"/>
      <c r="AL8" s="98"/>
      <c r="AM8" s="98"/>
      <c r="AN8" s="98"/>
      <c r="AO8" s="98"/>
      <c r="AP8" s="98"/>
      <c r="AQ8" s="525" t="s">
        <v>50</v>
      </c>
      <c r="AR8" s="345"/>
      <c r="AS8" s="345"/>
      <c r="AT8" s="563" t="s">
        <v>54</v>
      </c>
      <c r="AU8" s="563"/>
      <c r="AV8" s="564"/>
      <c r="AW8" s="98"/>
      <c r="AX8" s="345"/>
      <c r="AY8" s="345"/>
      <c r="AZ8" s="98"/>
      <c r="BA8" s="142"/>
    </row>
    <row r="9" spans="1:101" ht="21" customHeight="1" thickBot="1" x14ac:dyDescent="0.4">
      <c r="B9" s="141"/>
      <c r="C9" s="141"/>
      <c r="D9" s="142"/>
      <c r="E9" s="98"/>
      <c r="F9" s="98"/>
      <c r="G9" s="141">
        <f>G8-$A$10</f>
        <v>-57.186380737150181</v>
      </c>
      <c r="H9" s="142"/>
      <c r="I9" s="98"/>
      <c r="J9" s="98"/>
      <c r="K9" s="98"/>
      <c r="L9" s="180"/>
      <c r="M9" s="141"/>
      <c r="N9" s="142"/>
      <c r="O9" s="98"/>
      <c r="P9" s="98"/>
      <c r="Q9" s="141"/>
      <c r="R9" s="142"/>
      <c r="S9" s="98"/>
      <c r="T9" s="98"/>
      <c r="U9" s="468" t="s">
        <v>75</v>
      </c>
      <c r="V9" s="469"/>
      <c r="W9" s="493"/>
      <c r="X9" s="494"/>
      <c r="Y9" s="498"/>
      <c r="Z9" s="136">
        <v>0</v>
      </c>
      <c r="AA9" s="136"/>
      <c r="AB9" s="136">
        <f>Z9/AA8</f>
        <v>0</v>
      </c>
      <c r="AC9" s="136"/>
      <c r="AD9" s="86">
        <v>1</v>
      </c>
      <c r="AE9" s="89">
        <f t="shared" ref="AE9:AE72" si="0">$AF$2*COS($AD9*PI()/180)+$AF$3</f>
        <v>64.990100185165431</v>
      </c>
      <c r="AF9" s="88">
        <f t="shared" ref="AF9:AF72" si="1">$AF$2*SIN($AD9*PI()/180)+$AF$4</f>
        <v>1.1344064184234282</v>
      </c>
      <c r="AG9" s="98"/>
      <c r="AH9" s="141"/>
      <c r="AI9" s="98"/>
      <c r="AJ9" s="98"/>
      <c r="AK9" s="98"/>
      <c r="AL9" s="98"/>
      <c r="AM9" s="98"/>
      <c r="AN9" s="98"/>
      <c r="AO9" s="98"/>
      <c r="AP9" s="98"/>
      <c r="AQ9" s="527" t="s">
        <v>51</v>
      </c>
      <c r="AR9" s="342"/>
      <c r="AS9" s="342"/>
      <c r="AT9" s="565"/>
      <c r="AU9" s="565"/>
      <c r="AV9" s="566"/>
      <c r="AW9" s="98"/>
      <c r="AX9" s="98"/>
      <c r="AY9" s="98"/>
      <c r="AZ9" s="98"/>
      <c r="BA9" s="142"/>
    </row>
    <row r="10" spans="1:101" ht="24" customHeight="1" thickTop="1" thickBot="1" x14ac:dyDescent="0.4">
      <c r="B10" s="141"/>
      <c r="C10" s="143" t="s">
        <v>11</v>
      </c>
      <c r="D10" s="144" t="s">
        <v>10</v>
      </c>
      <c r="E10" s="98"/>
      <c r="F10" s="98"/>
      <c r="G10" s="143" t="s">
        <v>11</v>
      </c>
      <c r="H10" s="144" t="s">
        <v>10</v>
      </c>
      <c r="I10" s="98"/>
      <c r="J10" s="98"/>
      <c r="K10" s="98"/>
      <c r="L10" s="180"/>
      <c r="M10" s="143" t="s">
        <v>11</v>
      </c>
      <c r="N10" s="144" t="s">
        <v>10</v>
      </c>
      <c r="O10" s="98"/>
      <c r="P10" s="98"/>
      <c r="Q10" s="143" t="s">
        <v>11</v>
      </c>
      <c r="R10" s="144" t="s">
        <v>10</v>
      </c>
      <c r="S10" s="98"/>
      <c r="T10" s="98"/>
      <c r="U10" s="141" t="s">
        <v>11</v>
      </c>
      <c r="V10" s="98" t="s">
        <v>10</v>
      </c>
      <c r="W10" s="495"/>
      <c r="X10" s="496"/>
      <c r="Y10" s="499"/>
      <c r="Z10" s="469" t="s">
        <v>39</v>
      </c>
      <c r="AA10" s="469"/>
      <c r="AB10" s="478"/>
      <c r="AC10" s="193" t="s">
        <v>2</v>
      </c>
      <c r="AD10" s="86">
        <v>2</v>
      </c>
      <c r="AE10" s="89">
        <f t="shared" si="0"/>
        <v>64.96040375624122</v>
      </c>
      <c r="AF10" s="88">
        <f t="shared" si="1"/>
        <v>2.2684672856625632</v>
      </c>
      <c r="AG10" s="98"/>
      <c r="AH10" s="197"/>
      <c r="AL10" s="556" t="s">
        <v>71</v>
      </c>
      <c r="AM10" s="557"/>
      <c r="AN10" s="101" t="s">
        <v>69</v>
      </c>
      <c r="AO10" s="102" t="s">
        <v>13</v>
      </c>
      <c r="AP10" s="98"/>
      <c r="AQ10" s="98"/>
      <c r="AR10" s="98"/>
      <c r="AS10" s="98"/>
      <c r="AT10" s="98"/>
      <c r="AU10" s="67" t="s">
        <v>56</v>
      </c>
      <c r="AV10" s="100" t="s">
        <v>34</v>
      </c>
      <c r="AW10" s="98"/>
      <c r="AX10" s="98"/>
      <c r="AY10" s="98"/>
      <c r="AZ10" s="98"/>
      <c r="BA10" s="142"/>
    </row>
    <row r="11" spans="1:101" ht="40.5" customHeight="1" thickTop="1" thickBot="1" x14ac:dyDescent="0.4">
      <c r="A11" s="172">
        <v>1</v>
      </c>
      <c r="B11" s="141"/>
      <c r="C11" s="139">
        <f>$D$3*D11+$F$3</f>
        <v>3.9298314759687329</v>
      </c>
      <c r="D11" s="140">
        <f>$E$3-A11</f>
        <v>79</v>
      </c>
      <c r="E11" s="98"/>
      <c r="F11" s="98"/>
      <c r="G11" s="139">
        <f>$H$3*H11+$J$3</f>
        <v>-57.362707717858648</v>
      </c>
      <c r="H11" s="140">
        <f>$I$3-$A$11</f>
        <v>49</v>
      </c>
      <c r="I11" s="98"/>
      <c r="J11" s="98"/>
      <c r="K11" s="98"/>
      <c r="L11" s="180"/>
      <c r="M11" s="139">
        <f>$M$3</f>
        <v>10</v>
      </c>
      <c r="N11" s="140">
        <f>$O$3</f>
        <v>100</v>
      </c>
      <c r="O11" s="98"/>
      <c r="P11" s="98"/>
      <c r="Q11" s="139">
        <f>$Q$3</f>
        <v>65</v>
      </c>
      <c r="R11" s="140">
        <f>$S$3</f>
        <v>80</v>
      </c>
      <c r="S11" s="98"/>
      <c r="T11" s="98"/>
      <c r="U11" s="141">
        <f>$AA$8*$V11+$AC$8</f>
        <v>0</v>
      </c>
      <c r="V11" s="99">
        <v>0</v>
      </c>
      <c r="W11" s="500" t="s">
        <v>115</v>
      </c>
      <c r="X11" s="501"/>
      <c r="Y11" s="503" t="s">
        <v>116</v>
      </c>
      <c r="Z11" s="79" t="s">
        <v>4</v>
      </c>
      <c r="AA11" s="77" t="s">
        <v>40</v>
      </c>
      <c r="AB11" s="78">
        <f>Y2</f>
        <v>746.7833275618234</v>
      </c>
      <c r="AC11" s="195">
        <f>ATAN(AA8)</f>
        <v>8.726646259971646E-2</v>
      </c>
      <c r="AD11" s="86">
        <v>3</v>
      </c>
      <c r="AE11" s="89">
        <f t="shared" si="0"/>
        <v>64.910919759047303</v>
      </c>
      <c r="AF11" s="88">
        <f t="shared" si="1"/>
        <v>3.4018371557913487</v>
      </c>
      <c r="AG11" s="98"/>
      <c r="AH11" s="198"/>
      <c r="AL11" s="115" t="str">
        <f>IF(AND(F3&gt;0,P3&gt;0,AB12&lt;0),AB12-AN11,IF(AND(F3&gt;0,P3&gt;0,AB12&gt;0),AB12+AN11,"Error"))</f>
        <v>Error</v>
      </c>
      <c r="AM11" s="116" t="str">
        <f>IF(AND(F3&gt;0,P3&gt;0,AB13&lt;0),AB13-AO11,IF(AND(F3&gt;0,P3&gt;0,AB13&gt;0),AB13+AO11,"Error"))</f>
        <v>Error</v>
      </c>
      <c r="AN11" s="103">
        <f>IF(V6&lt;AB11,(U6-V6-W6)*SIN((Z3/2)*PI()/180),IF(V6&gt;AB11,-(U6-V6-W6)*SIN((Z3/2)*PI()/180),0))</f>
        <v>65.064815734631154</v>
      </c>
      <c r="AO11" s="104">
        <f>IF(V6&lt;AB11,(U6-V6-W6)*COS((Z3/2)*PI()/180),IF(V6&gt;AB11,-(U6-V6-W6)*COS((Z3/2)*PI()/180),0))</f>
        <v>743.69424691636334</v>
      </c>
      <c r="AP11" s="62"/>
      <c r="AQ11" s="58"/>
      <c r="AR11" s="59" t="s">
        <v>57</v>
      </c>
      <c r="AS11" s="59"/>
      <c r="AT11" s="59"/>
      <c r="AU11" s="59">
        <f>TAN((90+Z3/2)*PI()/180)</f>
        <v>-11.430052302761336</v>
      </c>
      <c r="AV11" s="59" t="s">
        <v>61</v>
      </c>
      <c r="AW11" s="98"/>
      <c r="AX11" s="98"/>
      <c r="AY11" s="98"/>
      <c r="AZ11" s="98"/>
      <c r="BA11" s="142"/>
    </row>
    <row r="12" spans="1:101" ht="39.75" customHeight="1" thickBot="1" x14ac:dyDescent="0.5">
      <c r="B12" s="141"/>
      <c r="C12" s="141">
        <f>$D$3*D12+$F$3</f>
        <v>3.7535044952602679</v>
      </c>
      <c r="D12" s="142">
        <f>$D11-$A$11</f>
        <v>78</v>
      </c>
      <c r="E12" s="98"/>
      <c r="F12" s="98"/>
      <c r="G12" s="141">
        <f>$H$3*H12+$J$3</f>
        <v>-57.539034698567114</v>
      </c>
      <c r="H12" s="142">
        <f>$H11-$A$11</f>
        <v>48</v>
      </c>
      <c r="I12" s="98"/>
      <c r="J12" s="98"/>
      <c r="K12" s="98"/>
      <c r="L12" s="98"/>
      <c r="M12" s="141">
        <f>$M$3</f>
        <v>10</v>
      </c>
      <c r="N12" s="142">
        <f>$N11-$A$11</f>
        <v>99</v>
      </c>
      <c r="O12" s="98"/>
      <c r="P12" s="152"/>
      <c r="Q12" s="141">
        <f>$Q$3</f>
        <v>65</v>
      </c>
      <c r="R12" s="142">
        <f>$R11-$A$11</f>
        <v>79</v>
      </c>
      <c r="S12" s="98"/>
      <c r="T12" s="98"/>
      <c r="U12" s="141">
        <f>$AA$8*$V12+$AC$8</f>
        <v>-8.7488663525923993E-2</v>
      </c>
      <c r="V12" s="98">
        <f>$V11-$A$11</f>
        <v>-1</v>
      </c>
      <c r="W12" s="460"/>
      <c r="X12" s="502"/>
      <c r="Y12" s="504"/>
      <c r="Z12" s="79" t="s">
        <v>5</v>
      </c>
      <c r="AA12" s="77" t="s">
        <v>41</v>
      </c>
      <c r="AB12" s="78">
        <f>AB8</f>
        <v>742.95339967948735</v>
      </c>
      <c r="AC12" s="194" t="s">
        <v>103</v>
      </c>
      <c r="AD12" s="86">
        <v>4</v>
      </c>
      <c r="AE12" s="89">
        <f t="shared" si="0"/>
        <v>64.841663266888574</v>
      </c>
      <c r="AF12" s="88">
        <f t="shared" si="1"/>
        <v>4.534170793368145</v>
      </c>
      <c r="AG12" s="98"/>
      <c r="AH12" s="484" t="s">
        <v>70</v>
      </c>
      <c r="AI12" s="485"/>
      <c r="AJ12" s="486"/>
      <c r="AK12" s="98"/>
      <c r="AL12" s="108">
        <f>IF(AND(F3&lt;0,P3&gt;0,AB12&lt;0),AB12-AN12,IF(AND(F3&lt;0,P3&gt;0,AB12&gt;0),AB12+AN12,"Error"))</f>
        <v>808.69424691636311</v>
      </c>
      <c r="AM12" s="110">
        <f>IF(AND(F3&lt;0,P3&gt;0,AB13&lt;0),AB13-AO12,IF(AND(F3&lt;0,P3&gt;0,AB13&gt;0),AB13+AO12,"Error"))</f>
        <v>70.751578863816192</v>
      </c>
      <c r="AN12" s="103">
        <f>IF(V7&lt;AB11,(AB11-V7)*COS(AN16),IF(V7&gt;AB11,-(V7-AB11)*COS(AN16),0))</f>
        <v>65.740847236875766</v>
      </c>
      <c r="AO12" s="104">
        <f>IF(V7&lt;AB11,(AB11-V7)*SIN((Z3/2)*PI()/180),IF(V7&gt;AB11,-(V7-AB11)*SIN((Z3/2)*PI()/180),0))</f>
        <v>5.7515788638161949</v>
      </c>
      <c r="AP12" s="62"/>
      <c r="AQ12" s="61"/>
      <c r="AR12" s="62" t="s">
        <v>59</v>
      </c>
      <c r="AS12" s="62"/>
      <c r="AT12" s="62"/>
      <c r="AU12" s="62">
        <f>SIN(Z3*PI()/180)/(1+COS(Z3*PI()/180))</f>
        <v>8.7488663525923993E-2</v>
      </c>
      <c r="AV12" s="62" t="s">
        <v>62</v>
      </c>
      <c r="AW12" s="98"/>
      <c r="AX12" s="567" t="s">
        <v>31</v>
      </c>
      <c r="AY12" s="544"/>
      <c r="AZ12" s="544" t="s">
        <v>67</v>
      </c>
      <c r="BA12" s="545"/>
      <c r="BC12" s="139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40"/>
      <c r="CB12" s="139"/>
      <c r="CC12" s="10"/>
      <c r="CD12" s="214"/>
      <c r="CE12" s="214"/>
      <c r="CF12" s="214"/>
      <c r="CG12" s="214"/>
      <c r="CH12" s="214"/>
      <c r="CI12" s="214"/>
      <c r="CJ12" s="214"/>
      <c r="CK12" s="214"/>
      <c r="CL12" s="214"/>
      <c r="CM12" s="214"/>
      <c r="CN12" s="214"/>
      <c r="CO12" s="214"/>
      <c r="CP12" s="214"/>
      <c r="CQ12" s="214"/>
      <c r="CR12" s="214"/>
      <c r="CS12" s="214"/>
      <c r="CT12" s="214"/>
      <c r="CU12" s="214"/>
      <c r="CV12" s="215"/>
      <c r="CW12" s="168"/>
    </row>
    <row r="13" spans="1:101" ht="18.600000000000001" thickBot="1" x14ac:dyDescent="0.4">
      <c r="B13" s="141"/>
      <c r="C13" s="141">
        <f t="shared" ref="C13:C76" si="2">$D$3*D13+$F$3</f>
        <v>3.5771775145518028</v>
      </c>
      <c r="D13" s="142">
        <f>$D12-$A$11</f>
        <v>77</v>
      </c>
      <c r="E13" s="98"/>
      <c r="F13" s="98"/>
      <c r="G13" s="141">
        <f t="shared" ref="G13:G76" si="3">$H$3*H13+$J$3</f>
        <v>-57.715361679275574</v>
      </c>
      <c r="H13" s="142">
        <f>$H12-$A$11</f>
        <v>47</v>
      </c>
      <c r="I13" s="98"/>
      <c r="J13" s="98"/>
      <c r="K13" s="98"/>
      <c r="L13" s="180"/>
      <c r="M13" s="141">
        <f t="shared" ref="M13:M76" si="4">$M$3</f>
        <v>10</v>
      </c>
      <c r="N13" s="142">
        <f>$N12-$A$11</f>
        <v>98</v>
      </c>
      <c r="O13" s="98"/>
      <c r="P13" s="152"/>
      <c r="Q13" s="141">
        <f t="shared" ref="Q13:Q76" si="5">$Q$3</f>
        <v>65</v>
      </c>
      <c r="R13" s="142">
        <f>$R12-$A$11</f>
        <v>78</v>
      </c>
      <c r="S13" s="98"/>
      <c r="T13" s="98"/>
      <c r="U13" s="141">
        <f t="shared" ref="U13:U76" si="6">$AA$8*$V13+$AC$8</f>
        <v>-0.17497732705184799</v>
      </c>
      <c r="V13" s="98">
        <f>$V12-$A$11</f>
        <v>-2</v>
      </c>
      <c r="W13" s="470">
        <f>ABS((AB12-(AB13/TAN(Z3*PI()/180)))-(AJ14-(AJ15/TAN(Z3*PI()/180))))</f>
        <v>33.122022592417522</v>
      </c>
      <c r="X13" s="471"/>
      <c r="Y13" s="474">
        <f>IF(P3&gt;0,AB3-AV19,IF(P3&lt;0,-AB3-AV19,100))</f>
        <v>-5.7515788638161922</v>
      </c>
      <c r="Z13" s="79"/>
      <c r="AA13" s="77" t="s">
        <v>42</v>
      </c>
      <c r="AB13" s="78">
        <f>Z8</f>
        <v>65</v>
      </c>
      <c r="AC13" s="196">
        <f>IF(AND(F3&gt;0,P3&gt;0),180+DEGREES(AC11),IF(AND(F3&lt;0,P3&gt;0),DEGREES(AC11),IF(AND(F3&gt;0,P3&lt;0),180+DEGREES(AC11),IF(AND(F3&lt;0,P3&lt;0),360+DEGREES(AC11),"Error"))))</f>
        <v>4.9999999999999991</v>
      </c>
      <c r="AD13" s="86">
        <v>5</v>
      </c>
      <c r="AE13" s="89">
        <f t="shared" si="0"/>
        <v>64.752655375963457</v>
      </c>
      <c r="AF13" s="88">
        <f t="shared" si="1"/>
        <v>5.6651232785977808</v>
      </c>
      <c r="AG13" s="98"/>
      <c r="AH13" s="108" t="s">
        <v>4</v>
      </c>
      <c r="AI13" s="109" t="s">
        <v>40</v>
      </c>
      <c r="AJ13" s="110">
        <f>AB11</f>
        <v>746.7833275618234</v>
      </c>
      <c r="AK13" s="98"/>
      <c r="AL13" s="108" t="str">
        <f>IF(AND(F3&gt;0,P3&lt;0,AB12&lt;0),AB12-AN13,IF(AND(F3&gt;0,P3&lt;0,AB12&gt;0),AB12+AN13,"Error"))</f>
        <v>Error</v>
      </c>
      <c r="AM13" s="110" t="str">
        <f>IF(AND(F3&gt;0,P3&lt;0,AB13&lt;0),AB13-AO13,IF(AND(F3&gt;0,P3&lt;0,AB13&gt;0),AB13+AO13,"Error"))</f>
        <v>Error</v>
      </c>
      <c r="AN13" s="103">
        <f>IF(V7&lt;AB11,(AB11-V7)*COS(AN16),IF(V7&gt;AB11,-(V7-AB11)*COS(AN16),0))</f>
        <v>65.740847236875766</v>
      </c>
      <c r="AO13" s="104">
        <f>IF(V7&lt;AB11,(AB3-W7)*SIN((Z3/2)*PI()/180),IF(V7&gt;AB11,-(AB3-W7)*SIN((Z3/2)*PI()/180),0))</f>
        <v>5.7515788638161949</v>
      </c>
      <c r="AP13" s="62"/>
      <c r="AQ13" s="61"/>
      <c r="AR13" s="62" t="s">
        <v>60</v>
      </c>
      <c r="AS13" s="62"/>
      <c r="AT13" s="62"/>
      <c r="AU13" s="62">
        <f>SIN(Z3*PI()/180)/(1+COS(Z3*PI()/180))</f>
        <v>8.7488663525923993E-2</v>
      </c>
      <c r="AV13" s="62" t="s">
        <v>61</v>
      </c>
      <c r="AW13" s="98"/>
      <c r="AX13" s="95" t="s">
        <v>0</v>
      </c>
      <c r="AY13" s="174"/>
      <c r="AZ13" s="96" t="s">
        <v>32</v>
      </c>
      <c r="BA13" s="181"/>
      <c r="BC13" s="141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142"/>
      <c r="CB13" s="141"/>
      <c r="CC13" s="9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216"/>
      <c r="CW13" s="168"/>
    </row>
    <row r="14" spans="1:101" ht="24.75" customHeight="1" thickBot="1" x14ac:dyDescent="0.35">
      <c r="B14" s="141"/>
      <c r="C14" s="141">
        <f t="shared" si="2"/>
        <v>3.4008505338433377</v>
      </c>
      <c r="D14" s="142">
        <f t="shared" ref="D14:D77" si="7">$D13-$A$11</f>
        <v>76</v>
      </c>
      <c r="E14" s="98"/>
      <c r="F14" s="98"/>
      <c r="G14" s="141">
        <f t="shared" si="3"/>
        <v>-57.891688659984041</v>
      </c>
      <c r="H14" s="142">
        <f t="shared" ref="H14:H77" si="8">$H13-$A$11</f>
        <v>46</v>
      </c>
      <c r="I14" s="98"/>
      <c r="J14" s="98"/>
      <c r="K14" s="98"/>
      <c r="L14" s="180"/>
      <c r="M14" s="141">
        <f t="shared" si="4"/>
        <v>10</v>
      </c>
      <c r="N14" s="142">
        <f t="shared" ref="N14:N77" si="9">$N13-$A$11</f>
        <v>97</v>
      </c>
      <c r="O14" s="98"/>
      <c r="P14" s="152"/>
      <c r="Q14" s="141">
        <f t="shared" si="5"/>
        <v>65</v>
      </c>
      <c r="R14" s="142">
        <f t="shared" ref="R14:R77" si="10">$R13-$A$11</f>
        <v>77</v>
      </c>
      <c r="S14" s="98"/>
      <c r="T14" s="98"/>
      <c r="U14" s="141">
        <f t="shared" si="6"/>
        <v>-0.26246599057777198</v>
      </c>
      <c r="V14" s="98">
        <f t="shared" ref="V14:V77" si="11">$V13-$A$11</f>
        <v>-3</v>
      </c>
      <c r="W14" s="472"/>
      <c r="X14" s="473"/>
      <c r="Y14" s="475"/>
      <c r="Z14" s="79"/>
      <c r="AA14" s="79"/>
      <c r="AB14" s="78"/>
      <c r="AC14" s="476" t="s">
        <v>106</v>
      </c>
      <c r="AD14" s="86">
        <v>6</v>
      </c>
      <c r="AE14" s="89">
        <f t="shared" si="0"/>
        <v>64.64392319893777</v>
      </c>
      <c r="AF14" s="88">
        <f t="shared" si="1"/>
        <v>6.794350112397475</v>
      </c>
      <c r="AG14" s="98"/>
      <c r="AH14" s="108" t="s">
        <v>5</v>
      </c>
      <c r="AI14" s="109" t="s">
        <v>41</v>
      </c>
      <c r="AJ14" s="110">
        <f>AL27</f>
        <v>808.69424691636311</v>
      </c>
      <c r="AK14" s="182"/>
      <c r="AL14" s="114" t="str">
        <f>IF(AND(F3&lt;0,P3&lt;0,AB12&lt;0),AB12-AN14,IF(AND(F3&lt;0,P3&lt;0,AB12&gt;0),AB12+AN14,"Error"))</f>
        <v>Error</v>
      </c>
      <c r="AM14" s="117" t="str">
        <f>IF(AND(F3&lt;0,P3&lt;0,AB13&lt;0),AB13-AO14,IF(AND(F3&lt;0,P3&lt;0,AB13&gt;0),AB13+AO14,"Error"))</f>
        <v>Error</v>
      </c>
      <c r="AN14" s="103">
        <f>IF(V6&lt;AB11,(U6-V6-W6)*SIN((Z3/2)*PI()/180),IF(V6&gt;AB11,-(U6-V6-W6)*SIN((Z3/2)*PI()/180),0))</f>
        <v>65.064815734631154</v>
      </c>
      <c r="AO14" s="104">
        <f>IF(V6&lt;AB11,(U6-V6-W6)*COS((Z3/2)*PI()/180),IF(V6&gt;AB11,-(U6-V6-W6)*COS((Z3/2)*PI()/180),0))</f>
        <v>743.69424691636334</v>
      </c>
      <c r="AP14" s="62"/>
      <c r="AQ14" s="64"/>
      <c r="AR14" s="65" t="s">
        <v>58</v>
      </c>
      <c r="AS14" s="65"/>
      <c r="AT14" s="65"/>
      <c r="AU14" s="62">
        <f>TAN((90+Z3/2)*PI()/180)</f>
        <v>-11.430052302761336</v>
      </c>
      <c r="AV14" s="62" t="s">
        <v>62</v>
      </c>
      <c r="AW14" s="98"/>
      <c r="AX14" s="97">
        <v>80</v>
      </c>
      <c r="AY14" s="98"/>
      <c r="AZ14" s="99"/>
      <c r="BA14" s="142"/>
      <c r="BC14" s="141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142"/>
      <c r="CB14" s="141"/>
      <c r="CC14" s="9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216"/>
      <c r="CW14" s="168"/>
    </row>
    <row r="15" spans="1:101" ht="21.75" customHeight="1" thickTop="1" thickBot="1" x14ac:dyDescent="0.35">
      <c r="B15" s="141"/>
      <c r="C15" s="141">
        <f t="shared" si="2"/>
        <v>3.2245235531348726</v>
      </c>
      <c r="D15" s="142">
        <f t="shared" si="7"/>
        <v>75</v>
      </c>
      <c r="E15" s="98"/>
      <c r="F15" s="98"/>
      <c r="G15" s="141">
        <f t="shared" si="3"/>
        <v>-58.068015640692508</v>
      </c>
      <c r="H15" s="142">
        <f t="shared" si="8"/>
        <v>45</v>
      </c>
      <c r="I15" s="98"/>
      <c r="J15" s="98"/>
      <c r="K15" s="98"/>
      <c r="L15" s="180"/>
      <c r="M15" s="141">
        <f t="shared" si="4"/>
        <v>10</v>
      </c>
      <c r="N15" s="142">
        <f t="shared" si="9"/>
        <v>96</v>
      </c>
      <c r="O15" s="98"/>
      <c r="P15" s="152"/>
      <c r="Q15" s="141">
        <f t="shared" si="5"/>
        <v>65</v>
      </c>
      <c r="R15" s="142">
        <f t="shared" si="10"/>
        <v>76</v>
      </c>
      <c r="S15" s="98"/>
      <c r="T15" s="98"/>
      <c r="U15" s="141">
        <f t="shared" si="6"/>
        <v>-0.34995465410369597</v>
      </c>
      <c r="V15" s="98">
        <f t="shared" si="11"/>
        <v>-4</v>
      </c>
      <c r="W15" s="416" t="s">
        <v>101</v>
      </c>
      <c r="X15" s="417"/>
      <c r="Y15" s="418"/>
      <c r="Z15" s="79"/>
      <c r="AA15" s="79"/>
      <c r="AB15" s="78"/>
      <c r="AC15" s="477"/>
      <c r="AD15" s="86">
        <v>7</v>
      </c>
      <c r="AE15" s="89">
        <f t="shared" si="0"/>
        <v>64.515499856685935</v>
      </c>
      <c r="AF15" s="88">
        <f t="shared" si="1"/>
        <v>7.9215073213345857</v>
      </c>
      <c r="AG15" s="98"/>
      <c r="AH15" s="108"/>
      <c r="AI15" s="109" t="s">
        <v>42</v>
      </c>
      <c r="AJ15" s="110">
        <f>AM27</f>
        <v>70.751578863816192</v>
      </c>
      <c r="AK15" s="98"/>
      <c r="AL15" s="108"/>
      <c r="AM15" s="111"/>
      <c r="AN15" s="111"/>
      <c r="AO15" s="110"/>
      <c r="AP15" s="98"/>
      <c r="AQ15" s="98"/>
      <c r="AR15" s="98"/>
      <c r="AS15" s="98"/>
      <c r="AT15" s="98"/>
      <c r="AU15" s="98"/>
      <c r="AV15" s="98"/>
      <c r="AW15" s="98"/>
      <c r="AX15" s="179" t="s">
        <v>3</v>
      </c>
      <c r="AY15" s="98"/>
      <c r="AZ15" s="98">
        <v>50</v>
      </c>
      <c r="BA15" s="142"/>
      <c r="BC15" s="141"/>
      <c r="BD15" s="98"/>
      <c r="BE15" s="98"/>
      <c r="BF15" s="98"/>
      <c r="BG15" s="98"/>
      <c r="BH15" s="542" t="s">
        <v>105</v>
      </c>
      <c r="BI15" s="542"/>
      <c r="BJ15" s="542"/>
      <c r="BK15" s="542"/>
      <c r="BL15" s="542"/>
      <c r="BM15" s="542"/>
      <c r="BN15" s="542"/>
      <c r="BO15" s="542"/>
      <c r="BP15" s="542"/>
      <c r="BQ15" s="542"/>
      <c r="BR15" s="542"/>
      <c r="BS15" s="542"/>
      <c r="BT15" s="542"/>
      <c r="BU15" s="542"/>
      <c r="BV15" s="542"/>
      <c r="BW15" s="542"/>
      <c r="BX15" s="542"/>
      <c r="BY15" s="542"/>
      <c r="BZ15" s="542"/>
      <c r="CA15" s="543"/>
      <c r="CB15" s="141"/>
      <c r="CC15" s="612" t="s">
        <v>104</v>
      </c>
      <c r="CD15" s="612"/>
      <c r="CE15" s="612"/>
      <c r="CF15" s="612"/>
      <c r="CG15" s="612"/>
      <c r="CH15" s="612"/>
      <c r="CI15" s="612"/>
      <c r="CJ15" s="612"/>
      <c r="CK15" s="612"/>
      <c r="CL15" s="612"/>
      <c r="CM15" s="612"/>
      <c r="CN15" s="612"/>
      <c r="CO15" s="612"/>
      <c r="CP15" s="612"/>
      <c r="CQ15" s="612"/>
      <c r="CR15" s="612"/>
      <c r="CS15" s="612"/>
      <c r="CT15" s="612"/>
      <c r="CU15" s="612"/>
      <c r="CV15" s="613"/>
      <c r="CW15" s="213"/>
    </row>
    <row r="16" spans="1:101" ht="25.5" customHeight="1" thickBot="1" x14ac:dyDescent="0.35">
      <c r="B16" s="141"/>
      <c r="C16" s="141">
        <f t="shared" si="2"/>
        <v>3.0481965724264075</v>
      </c>
      <c r="D16" s="142">
        <f t="shared" si="7"/>
        <v>74</v>
      </c>
      <c r="E16" s="123"/>
      <c r="F16" s="98"/>
      <c r="G16" s="141">
        <f t="shared" si="3"/>
        <v>-58.244342621400975</v>
      </c>
      <c r="H16" s="142">
        <f t="shared" si="8"/>
        <v>44</v>
      </c>
      <c r="I16" s="98"/>
      <c r="J16" s="98"/>
      <c r="K16" s="98"/>
      <c r="L16" s="180"/>
      <c r="M16" s="141">
        <f t="shared" si="4"/>
        <v>10</v>
      </c>
      <c r="N16" s="142">
        <f t="shared" si="9"/>
        <v>95</v>
      </c>
      <c r="O16" s="98"/>
      <c r="P16" s="152"/>
      <c r="Q16" s="141">
        <f t="shared" si="5"/>
        <v>65</v>
      </c>
      <c r="R16" s="142">
        <f t="shared" si="10"/>
        <v>75</v>
      </c>
      <c r="S16" s="98"/>
      <c r="T16" s="98"/>
      <c r="U16" s="141">
        <f t="shared" si="6"/>
        <v>-0.43744331762961997</v>
      </c>
      <c r="V16" s="98">
        <f t="shared" si="11"/>
        <v>-5</v>
      </c>
      <c r="W16" s="419"/>
      <c r="X16" s="420"/>
      <c r="Y16" s="421"/>
      <c r="Z16" s="79" t="s">
        <v>9</v>
      </c>
      <c r="AA16" s="80" t="s">
        <v>12</v>
      </c>
      <c r="AB16" s="81" t="s">
        <v>13</v>
      </c>
      <c r="AC16" s="477"/>
      <c r="AD16" s="86">
        <v>8</v>
      </c>
      <c r="AE16" s="89">
        <f t="shared" si="0"/>
        <v>64.367424468202074</v>
      </c>
      <c r="AF16" s="88">
        <f t="shared" si="1"/>
        <v>9.0462515624042528</v>
      </c>
      <c r="AG16" s="98"/>
      <c r="AH16" s="108"/>
      <c r="AI16" s="111"/>
      <c r="AJ16" s="110"/>
      <c r="AK16" s="98"/>
      <c r="AL16" s="118">
        <f>IF(NOT(AL11="Error"),AL11,IF(NOT(AL12="Error"),AL12,IF(NOT(AL13="Error"),AL13,IF(NOT(AL14="Error"),AL14,"prc"))))</f>
        <v>808.69424691636311</v>
      </c>
      <c r="AM16" s="119">
        <f>IF(NOT(AM11="Error"),AM11,IF(NOT(AM12="Error"),AM12,IF(NOT(AM13="Error"),AM13,IF(NOT(AM14="Error"),AM14,"prc"))))</f>
        <v>70.751578863816192</v>
      </c>
      <c r="AN16" s="120">
        <f>ATAN(AU12)</f>
        <v>8.726646259971646E-2</v>
      </c>
      <c r="AO16" s="110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142"/>
      <c r="BC16" s="141"/>
      <c r="BD16" s="98"/>
      <c r="BE16" s="98"/>
      <c r="BF16" s="98"/>
      <c r="BG16" s="98"/>
      <c r="BH16" s="542"/>
      <c r="BI16" s="542"/>
      <c r="BJ16" s="542"/>
      <c r="BK16" s="542"/>
      <c r="BL16" s="542"/>
      <c r="BM16" s="542"/>
      <c r="BN16" s="542"/>
      <c r="BO16" s="542"/>
      <c r="BP16" s="542"/>
      <c r="BQ16" s="542"/>
      <c r="BR16" s="542"/>
      <c r="BS16" s="542"/>
      <c r="BT16" s="542"/>
      <c r="BU16" s="542"/>
      <c r="BV16" s="542"/>
      <c r="BW16" s="542"/>
      <c r="BX16" s="542"/>
      <c r="BY16" s="542"/>
      <c r="BZ16" s="542"/>
      <c r="CA16" s="543"/>
      <c r="CB16" s="141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3"/>
      <c r="CW16" s="213"/>
    </row>
    <row r="17" spans="2:101" ht="21.75" customHeight="1" thickBot="1" x14ac:dyDescent="0.45">
      <c r="B17" s="141"/>
      <c r="C17" s="141">
        <f t="shared" si="2"/>
        <v>2.8718695917179424</v>
      </c>
      <c r="D17" s="142">
        <f t="shared" si="7"/>
        <v>73</v>
      </c>
      <c r="E17" s="98"/>
      <c r="F17" s="98"/>
      <c r="G17" s="141">
        <f t="shared" si="3"/>
        <v>-58.420669602109434</v>
      </c>
      <c r="H17" s="142">
        <f t="shared" si="8"/>
        <v>43</v>
      </c>
      <c r="I17" s="98"/>
      <c r="J17" s="98"/>
      <c r="K17" s="98"/>
      <c r="L17" s="180"/>
      <c r="M17" s="141">
        <f t="shared" si="4"/>
        <v>10</v>
      </c>
      <c r="N17" s="142">
        <f t="shared" si="9"/>
        <v>94</v>
      </c>
      <c r="O17" s="98"/>
      <c r="P17" s="152"/>
      <c r="Q17" s="141">
        <f t="shared" si="5"/>
        <v>65</v>
      </c>
      <c r="R17" s="142">
        <f t="shared" si="10"/>
        <v>74</v>
      </c>
      <c r="S17" s="98"/>
      <c r="T17" s="98"/>
      <c r="U17" s="141">
        <f t="shared" si="6"/>
        <v>-0.52493198115554396</v>
      </c>
      <c r="V17" s="98">
        <f t="shared" si="11"/>
        <v>-6</v>
      </c>
      <c r="W17" s="378" t="str">
        <f>IF(AND($F$3&gt;0,$P$3&gt;0),BX39,IF(AND($F$3&lt;0,$P$3&lt;0),BX39,IF(AND($F$3&gt;0,$P$3&lt;0),CS39,IF(AND($F$3&lt;0,$P$3&gt;0),CS39,IF(AND($F$3=0,$P$3&gt;0),"n1(Flow1)=0,n2(Flow2)&gt;0",IF(AND($F$3=0,$P$3&lt;0),"n1(Flow1)=0,n2(Flow2)&lt;0",IF(AND($F$3&gt;0,$P$3=0),"n1(Flow1)&gt;0,n2(Flow2)=0",IF(AND($F$3&lt;0,$P$3=0),"n1(Flow1)&lt;0,n2(Flow2)=0","Error"))))))))</f>
        <v>FlowsOfCZoptNotIntersectW.C.</v>
      </c>
      <c r="X17" s="379"/>
      <c r="Y17" s="380"/>
      <c r="Z17" s="79">
        <v>0</v>
      </c>
      <c r="AA17" s="79">
        <f>$AB$11*COS($Z17*PI()/180)+$AB$12</f>
        <v>1489.7367272413107</v>
      </c>
      <c r="AB17" s="78">
        <f>$AB$11*SIN($Z17*PI()/180)+$AB$13</f>
        <v>65</v>
      </c>
      <c r="AC17" s="477"/>
      <c r="AD17" s="86">
        <v>9</v>
      </c>
      <c r="AE17" s="89">
        <f t="shared" si="0"/>
        <v>64.199742138683959</v>
      </c>
      <c r="AF17" s="88">
        <f t="shared" si="1"/>
        <v>10.168240227615007</v>
      </c>
      <c r="AG17" s="98"/>
      <c r="AH17" s="108"/>
      <c r="AI17" s="111"/>
      <c r="AJ17" s="110"/>
      <c r="AK17" s="98"/>
      <c r="AL17" s="108"/>
      <c r="AM17" s="111"/>
      <c r="AN17" s="121">
        <f>SIN(AN16)</f>
        <v>8.7155742747658152E-2</v>
      </c>
      <c r="AO17" s="110"/>
      <c r="AP17" s="98"/>
      <c r="AQ17" s="550" t="s">
        <v>73</v>
      </c>
      <c r="AR17" s="551"/>
      <c r="AS17" s="551"/>
      <c r="AT17" s="552"/>
      <c r="AU17" s="189"/>
      <c r="AV17" s="553" t="s">
        <v>74</v>
      </c>
      <c r="AW17" s="554"/>
      <c r="AX17" s="554"/>
      <c r="AY17" s="554"/>
      <c r="AZ17" s="555"/>
      <c r="BA17" s="142"/>
      <c r="BC17" s="141"/>
      <c r="BD17" s="536" t="s">
        <v>130</v>
      </c>
      <c r="BE17" s="537"/>
      <c r="BF17" s="538"/>
      <c r="BG17" s="98"/>
      <c r="BH17" s="546" t="s">
        <v>100</v>
      </c>
      <c r="BI17" s="546"/>
      <c r="BJ17" s="546"/>
      <c r="BK17" s="546"/>
      <c r="BL17" s="189"/>
      <c r="BM17" s="546" t="s">
        <v>99</v>
      </c>
      <c r="BN17" s="546"/>
      <c r="BO17" s="546"/>
      <c r="BP17" s="546"/>
      <c r="BQ17" s="546"/>
      <c r="BR17" s="189"/>
      <c r="BS17" s="406" t="s">
        <v>91</v>
      </c>
      <c r="BT17" s="406"/>
      <c r="BU17" s="406"/>
      <c r="BV17" s="406"/>
      <c r="BW17" s="98"/>
      <c r="BX17" s="600" t="s">
        <v>143</v>
      </c>
      <c r="BY17" s="518"/>
      <c r="BZ17" s="519"/>
      <c r="CA17" s="169" t="s">
        <v>98</v>
      </c>
      <c r="CB17" s="141"/>
      <c r="CC17" s="516" t="s">
        <v>99</v>
      </c>
      <c r="CD17" s="516"/>
      <c r="CE17" s="516"/>
      <c r="CF17" s="516"/>
      <c r="CG17" s="189"/>
      <c r="CH17" s="516" t="s">
        <v>100</v>
      </c>
      <c r="CI17" s="516"/>
      <c r="CJ17" s="516"/>
      <c r="CK17" s="516"/>
      <c r="CL17" s="516"/>
      <c r="CM17" s="189"/>
      <c r="CN17" s="406" t="s">
        <v>91</v>
      </c>
      <c r="CO17" s="406"/>
      <c r="CP17" s="406"/>
      <c r="CQ17" s="406"/>
      <c r="CR17" s="98"/>
      <c r="CS17" s="517" t="s">
        <v>108</v>
      </c>
      <c r="CT17" s="518"/>
      <c r="CU17" s="519"/>
      <c r="CV17" s="169" t="s">
        <v>109</v>
      </c>
      <c r="CW17" s="191"/>
    </row>
    <row r="18" spans="2:101" ht="23.25" customHeight="1" thickTop="1" thickBot="1" x14ac:dyDescent="0.35">
      <c r="B18" s="141"/>
      <c r="C18" s="141">
        <f t="shared" si="2"/>
        <v>2.6955426110094791</v>
      </c>
      <c r="D18" s="142">
        <f t="shared" si="7"/>
        <v>72</v>
      </c>
      <c r="E18" s="98"/>
      <c r="F18" s="98"/>
      <c r="G18" s="141">
        <f t="shared" si="3"/>
        <v>-58.596996582817901</v>
      </c>
      <c r="H18" s="142">
        <f t="shared" si="8"/>
        <v>42</v>
      </c>
      <c r="I18" s="98"/>
      <c r="J18" s="98"/>
      <c r="K18" s="98"/>
      <c r="L18" s="180"/>
      <c r="M18" s="141">
        <f t="shared" si="4"/>
        <v>10</v>
      </c>
      <c r="N18" s="142">
        <f t="shared" si="9"/>
        <v>93</v>
      </c>
      <c r="O18" s="98"/>
      <c r="P18" s="152"/>
      <c r="Q18" s="141">
        <f t="shared" si="5"/>
        <v>65</v>
      </c>
      <c r="R18" s="142">
        <f t="shared" si="10"/>
        <v>73</v>
      </c>
      <c r="S18" s="98"/>
      <c r="T18" s="98"/>
      <c r="U18" s="141">
        <f t="shared" si="6"/>
        <v>-0.61242064468146795</v>
      </c>
      <c r="V18" s="98">
        <f t="shared" si="11"/>
        <v>-7</v>
      </c>
      <c r="W18" s="457" t="s">
        <v>123</v>
      </c>
      <c r="X18" s="458"/>
      <c r="Y18" s="459"/>
      <c r="Z18" s="79">
        <v>1</v>
      </c>
      <c r="AA18" s="79">
        <f>$AB$11*COS($Z18*PI()/180)+$AB$12</f>
        <v>1489.622988523397</v>
      </c>
      <c r="AB18" s="78">
        <f t="shared" ref="AB18:AB81" si="12">$AB$11*SIN($Z18*PI()/180)+$AB$13</f>
        <v>78.033166153195964</v>
      </c>
      <c r="AC18" s="477"/>
      <c r="AD18" s="86">
        <v>10</v>
      </c>
      <c r="AE18" s="89">
        <f t="shared" si="0"/>
        <v>64.012503945793526</v>
      </c>
      <c r="AF18" s="88">
        <f t="shared" si="1"/>
        <v>11.287131548350471</v>
      </c>
      <c r="AG18" s="98"/>
      <c r="AH18" s="108" t="s">
        <v>9</v>
      </c>
      <c r="AI18" s="112" t="s">
        <v>12</v>
      </c>
      <c r="AJ18" s="113" t="s">
        <v>13</v>
      </c>
      <c r="AK18" s="98"/>
      <c r="AL18" s="533" t="s">
        <v>72</v>
      </c>
      <c r="AM18" s="534"/>
      <c r="AN18" s="101" t="s">
        <v>69</v>
      </c>
      <c r="AO18" s="106" t="s">
        <v>13</v>
      </c>
      <c r="AP18" s="98"/>
      <c r="AQ18" s="162" t="s">
        <v>22</v>
      </c>
      <c r="AR18" s="24" t="s">
        <v>27</v>
      </c>
      <c r="AS18" s="23" t="s">
        <v>25</v>
      </c>
      <c r="AT18" s="25" t="s">
        <v>21</v>
      </c>
      <c r="AU18" s="98"/>
      <c r="AV18" s="12" t="s">
        <v>23</v>
      </c>
      <c r="AW18" s="14" t="s">
        <v>28</v>
      </c>
      <c r="AX18" s="14"/>
      <c r="AY18" s="14" t="s">
        <v>26</v>
      </c>
      <c r="AZ18" s="125" t="s">
        <v>24</v>
      </c>
      <c r="BA18" s="142"/>
      <c r="BC18" s="141"/>
      <c r="BD18" s="539"/>
      <c r="BE18" s="540"/>
      <c r="BF18" s="541"/>
      <c r="BG18" s="98"/>
      <c r="BH18" s="284" t="s">
        <v>22</v>
      </c>
      <c r="BI18" s="285" t="s">
        <v>27</v>
      </c>
      <c r="BJ18" s="284" t="s">
        <v>25</v>
      </c>
      <c r="BK18" s="286" t="s">
        <v>21</v>
      </c>
      <c r="BL18" s="98"/>
      <c r="BM18" s="291" t="s">
        <v>23</v>
      </c>
      <c r="BN18" s="284" t="s">
        <v>28</v>
      </c>
      <c r="BO18" s="284"/>
      <c r="BP18" s="284" t="s">
        <v>26</v>
      </c>
      <c r="BQ18" s="286" t="s">
        <v>24</v>
      </c>
      <c r="BR18" s="98"/>
      <c r="BS18" s="23" t="s">
        <v>22</v>
      </c>
      <c r="BT18" s="24" t="s">
        <v>27</v>
      </c>
      <c r="BU18" s="23" t="s">
        <v>25</v>
      </c>
      <c r="BV18" s="25" t="s">
        <v>21</v>
      </c>
      <c r="BW18" s="98"/>
      <c r="BX18" s="386">
        <f>AC13-90</f>
        <v>-85</v>
      </c>
      <c r="BY18" s="387"/>
      <c r="BZ18" s="388"/>
      <c r="CA18" s="392">
        <f>(180-U2)/2</f>
        <v>42</v>
      </c>
      <c r="CB18" s="141"/>
      <c r="CC18" s="242" t="s">
        <v>22</v>
      </c>
      <c r="CD18" s="243" t="s">
        <v>27</v>
      </c>
      <c r="CE18" s="242" t="s">
        <v>25</v>
      </c>
      <c r="CF18" s="244" t="s">
        <v>21</v>
      </c>
      <c r="CG18" s="98"/>
      <c r="CH18" s="253" t="s">
        <v>23</v>
      </c>
      <c r="CI18" s="242" t="s">
        <v>28</v>
      </c>
      <c r="CJ18" s="242"/>
      <c r="CK18" s="242" t="s">
        <v>26</v>
      </c>
      <c r="CL18" s="244" t="s">
        <v>24</v>
      </c>
      <c r="CM18" s="98"/>
      <c r="CN18" s="23" t="s">
        <v>22</v>
      </c>
      <c r="CO18" s="24" t="s">
        <v>27</v>
      </c>
      <c r="CP18" s="23" t="s">
        <v>25</v>
      </c>
      <c r="CQ18" s="25" t="s">
        <v>21</v>
      </c>
      <c r="CR18" s="98"/>
      <c r="CS18" s="386">
        <f>AC13-90</f>
        <v>-85</v>
      </c>
      <c r="CT18" s="387"/>
      <c r="CU18" s="388"/>
      <c r="CV18" s="392">
        <f>(U2)/2</f>
        <v>48</v>
      </c>
      <c r="CW18" s="515"/>
    </row>
    <row r="19" spans="2:101" ht="24" customHeight="1" thickBot="1" x14ac:dyDescent="0.35">
      <c r="B19" s="141"/>
      <c r="C19" s="141">
        <f t="shared" si="2"/>
        <v>2.519215630301014</v>
      </c>
      <c r="D19" s="142">
        <f t="shared" si="7"/>
        <v>71</v>
      </c>
      <c r="E19" s="98"/>
      <c r="F19" s="98"/>
      <c r="G19" s="141">
        <f t="shared" si="3"/>
        <v>-58.773323563526368</v>
      </c>
      <c r="H19" s="142">
        <f t="shared" si="8"/>
        <v>41</v>
      </c>
      <c r="I19" s="98"/>
      <c r="J19" s="98"/>
      <c r="K19" s="98"/>
      <c r="L19" s="180"/>
      <c r="M19" s="141">
        <f t="shared" si="4"/>
        <v>10</v>
      </c>
      <c r="N19" s="142">
        <f t="shared" si="9"/>
        <v>92</v>
      </c>
      <c r="O19" s="98"/>
      <c r="P19" s="152"/>
      <c r="Q19" s="141">
        <f t="shared" si="5"/>
        <v>65</v>
      </c>
      <c r="R19" s="142">
        <f t="shared" si="10"/>
        <v>72</v>
      </c>
      <c r="S19" s="98"/>
      <c r="T19" s="98"/>
      <c r="U19" s="141">
        <f t="shared" si="6"/>
        <v>-0.69990930820739194</v>
      </c>
      <c r="V19" s="98">
        <f t="shared" si="11"/>
        <v>-8</v>
      </c>
      <c r="W19" s="460"/>
      <c r="X19" s="461"/>
      <c r="Y19" s="462"/>
      <c r="Z19" s="79">
        <v>2</v>
      </c>
      <c r="AA19" s="79">
        <f>$AB$11*COS($Z19*PI()/180)+$AB$12</f>
        <v>1489.2818070155704</v>
      </c>
      <c r="AB19" s="78">
        <f t="shared" si="12"/>
        <v>91.06236227772655</v>
      </c>
      <c r="AC19" s="477"/>
      <c r="AD19" s="86">
        <v>11</v>
      </c>
      <c r="AE19" s="89">
        <f t="shared" si="0"/>
        <v>63.805766924098158</v>
      </c>
      <c r="AF19" s="88">
        <f t="shared" si="1"/>
        <v>12.402584699475412</v>
      </c>
      <c r="AG19" s="98"/>
      <c r="AH19" s="108">
        <v>0</v>
      </c>
      <c r="AI19" s="111">
        <f t="shared" ref="AI19:AI82" si="13">$AJ$13*COS($AH19*PI()/180)+$AJ$14</f>
        <v>1555.4775744781864</v>
      </c>
      <c r="AJ19" s="110">
        <f t="shared" ref="AJ19:AJ82" si="14">$AJ$13*SIN($AH19*PI()/180)+$AJ$15</f>
        <v>70.751578863816192</v>
      </c>
      <c r="AK19" s="98"/>
      <c r="AL19" s="115" t="str">
        <f>IF(AND(F3&gt;0,P3&gt;0,AB12&lt;0),AB12+AN19,IF(AND(F3&gt;0,P3&gt;0,AB12&gt;0),AB12-AN19,"Error"))</f>
        <v>Error</v>
      </c>
      <c r="AM19" s="116" t="str">
        <f>IF(AND(F3&gt;0,P3&gt;0,AB13&lt;0),AB13+AO19,IF(AND(F3&gt;0,P3&gt;0,AB13&gt;0),AB13-AO19,"Error"))</f>
        <v>Error</v>
      </c>
      <c r="AN19" s="103" t="str">
        <f>IF(V6&gt;AB11,(V6-AB11)*SIN((Z3/2)*PI()/180),"idess")</f>
        <v>idess</v>
      </c>
      <c r="AO19" s="63" t="str">
        <f>IF(V6&gt;AB11,(V6-AB11)*COS((Z3/2)*PI()/180),"idess")</f>
        <v>idess</v>
      </c>
      <c r="AP19" s="98"/>
      <c r="AQ19" s="183">
        <f>AJ15</f>
        <v>70.751578863816192</v>
      </c>
      <c r="AR19" s="26">
        <f>H3</f>
        <v>0.17632698070846498</v>
      </c>
      <c r="AS19" s="296">
        <f>AJ14</f>
        <v>808.69424691636311</v>
      </c>
      <c r="AT19" s="27">
        <f>AQ19-AR19*AS19</f>
        <v>-71.843036011251982</v>
      </c>
      <c r="AU19" s="98"/>
      <c r="AV19" s="15">
        <f>AJ15</f>
        <v>70.751578863816192</v>
      </c>
      <c r="AW19" s="126">
        <f>M$3</f>
        <v>10</v>
      </c>
      <c r="AX19" s="126"/>
      <c r="AY19" s="158">
        <f>AJ14</f>
        <v>808.69424691636311</v>
      </c>
      <c r="AZ19" s="127">
        <v>0</v>
      </c>
      <c r="BA19" s="142"/>
      <c r="BC19" s="141"/>
      <c r="BD19" s="235" t="s">
        <v>4</v>
      </c>
      <c r="BE19" s="236" t="s">
        <v>40</v>
      </c>
      <c r="BF19" s="237">
        <f>V2</f>
        <v>23.019437818328569</v>
      </c>
      <c r="BG19" s="98"/>
      <c r="BH19" s="287">
        <f>BA15</f>
        <v>0</v>
      </c>
      <c r="BI19" s="238">
        <f>(BY25-BF21)/(BX25-BF20)</f>
        <v>1.0723687100246826</v>
      </c>
      <c r="BJ19" s="288">
        <f>BA14</f>
        <v>0</v>
      </c>
      <c r="BK19" s="289">
        <f>BX31</f>
        <v>-86.358711761926713</v>
      </c>
      <c r="BL19" s="98"/>
      <c r="BM19" s="287">
        <f>BA15</f>
        <v>0</v>
      </c>
      <c r="BN19" s="238">
        <f>(BY27-BF21)/(BX27-BF20)</f>
        <v>-0.75355405010279419</v>
      </c>
      <c r="BO19" s="287"/>
      <c r="BP19" s="288">
        <f>BA14</f>
        <v>0</v>
      </c>
      <c r="BQ19" s="292">
        <f>BY31</f>
        <v>73.746407538598348</v>
      </c>
      <c r="BR19" s="98"/>
      <c r="BS19" s="26">
        <f>BT19*BU19+BV19</f>
        <v>-1143.0052302761349</v>
      </c>
      <c r="BT19" s="26">
        <f>TAN(BX18*PI()/180)</f>
        <v>-11.430052302761348</v>
      </c>
      <c r="BU19" s="137">
        <v>100</v>
      </c>
      <c r="BV19" s="27">
        <v>0</v>
      </c>
      <c r="BW19" s="98"/>
      <c r="BX19" s="389"/>
      <c r="BY19" s="390"/>
      <c r="BZ19" s="391"/>
      <c r="CA19" s="393"/>
      <c r="CB19" s="141"/>
      <c r="CC19" s="245">
        <f>BV15</f>
        <v>0</v>
      </c>
      <c r="CD19" s="246">
        <f>(CT25-BF21)/(CS25-BF20)</f>
        <v>1.3270448216204098</v>
      </c>
      <c r="CE19" s="247">
        <f>BV14</f>
        <v>0</v>
      </c>
      <c r="CF19" s="248">
        <f>CS31</f>
        <v>-108.68985857734896</v>
      </c>
      <c r="CG19" s="98"/>
      <c r="CH19" s="245">
        <f>BV15</f>
        <v>0</v>
      </c>
      <c r="CI19" s="246">
        <f>(CT27-BF21)/(CS27-BF20)</f>
        <v>-0.93251508613766154</v>
      </c>
      <c r="CJ19" s="245"/>
      <c r="CK19" s="247">
        <f>BV14</f>
        <v>0</v>
      </c>
      <c r="CL19" s="254">
        <f>CT31</f>
        <v>89.438516016674185</v>
      </c>
      <c r="CM19" s="98"/>
      <c r="CN19" s="26">
        <f>CO19*CP19+CQ19</f>
        <v>-1143.0052302761349</v>
      </c>
      <c r="CO19" s="26">
        <f>TAN(CS18*PI()/180)</f>
        <v>-11.430052302761348</v>
      </c>
      <c r="CP19" s="137">
        <v>100</v>
      </c>
      <c r="CQ19" s="27">
        <v>0</v>
      </c>
      <c r="CR19" s="98"/>
      <c r="CS19" s="389"/>
      <c r="CT19" s="390"/>
      <c r="CU19" s="391"/>
      <c r="CV19" s="393"/>
      <c r="CW19" s="515"/>
    </row>
    <row r="20" spans="2:101" ht="28.5" customHeight="1" thickBot="1" x14ac:dyDescent="0.35">
      <c r="B20" s="141"/>
      <c r="C20" s="141">
        <f t="shared" si="2"/>
        <v>2.3428886495925489</v>
      </c>
      <c r="D20" s="142">
        <f t="shared" si="7"/>
        <v>70</v>
      </c>
      <c r="E20" s="98"/>
      <c r="F20" s="98"/>
      <c r="G20" s="141">
        <f t="shared" si="3"/>
        <v>-58.949650544234835</v>
      </c>
      <c r="H20" s="142">
        <f t="shared" si="8"/>
        <v>40</v>
      </c>
      <c r="I20" s="98"/>
      <c r="J20" s="98"/>
      <c r="K20" s="98"/>
      <c r="L20" s="180"/>
      <c r="M20" s="141">
        <f t="shared" si="4"/>
        <v>10</v>
      </c>
      <c r="N20" s="142">
        <f t="shared" si="9"/>
        <v>91</v>
      </c>
      <c r="O20" s="98"/>
      <c r="P20" s="152"/>
      <c r="Q20" s="141">
        <f t="shared" si="5"/>
        <v>65</v>
      </c>
      <c r="R20" s="142">
        <f t="shared" si="10"/>
        <v>71</v>
      </c>
      <c r="S20" s="98"/>
      <c r="T20" s="98"/>
      <c r="U20" s="141">
        <f t="shared" si="6"/>
        <v>-0.78739797173331594</v>
      </c>
      <c r="V20" s="98">
        <f t="shared" si="11"/>
        <v>-9</v>
      </c>
      <c r="W20" s="463" t="str">
        <f>IF(IF(AND($F$3&gt;0,$P$3&gt;0),$AB$3-BX35,IF(AND($F$3&lt;0,$P$3&lt;0),$AB$3-BX35,IF(AND($F$3&gt;0,$P$3&lt;0),$AB$3-CS35,IF(AND($F$3&lt;0,$P$3&gt;0),$AB$3-CS35,IF(AND($F$3=0,$P$3&gt;0),"n1(Flow1)=0,n2(Flow2)&gt;0",IF(AND($F$3=0,$P$3&lt;0),"n1(Flow1)=0,n2(Flow2)&lt;0",IF(AND($F$3&gt;0,$P$3=0),"n1(Flow1)&gt;0,n2(Flow2)=0",IF(AND($F$3&lt;0,$P$3=0),"n1(Flow1)&lt;0,n2(Flow2)=0","Error"))))))))&lt;0,"Projected Flow lines Do Not Intersect W.C.",IF(AND($F$3&gt;0,$P$3&gt;0),$AB$3-BX35,IF(AND($F$3&lt;0,P3&lt;0),$AB$3-BX35,IF(AND($F$3&gt;0,P3&lt;0),$AB$3-CS35,IF(AND($F$3&lt;0,$P$3&gt;0),$AB$3-CS35,IF(AND($F$3=0,$P$3&gt;0),"n1(Flow1)=0,n2(Flow2)&gt;0",IF(AND($F$3=0,$P$3&lt;0),"n1(Flow1)=0,n2(Flow2)&lt;0",IF(AND($F$3&gt;0,$P$3=0),"n1(Flow1)&gt;0,n2(Flow2)=0",IF(AND($F$3&lt;0,$P$3=0),"n1(Flow1)&lt;0,n2(Flow2)=0","Error")))))))))</f>
        <v>Projected Flow lines Do Not Intersect W.C.</v>
      </c>
      <c r="X20" s="464"/>
      <c r="Y20" s="465"/>
      <c r="Z20" s="79">
        <v>3</v>
      </c>
      <c r="AA20" s="79">
        <f t="shared" ref="AA20:AA81" si="15">$AB$11*COS($Z20*PI()/180)+$AB$12</f>
        <v>1488.7132866450236</v>
      </c>
      <c r="AB20" s="78">
        <f t="shared" si="12"/>
        <v>104.08361955423558</v>
      </c>
      <c r="AC20" s="477"/>
      <c r="AD20" s="86">
        <v>12</v>
      </c>
      <c r="AE20" s="89">
        <f t="shared" si="0"/>
        <v>63.57959404769737</v>
      </c>
      <c r="AF20" s="88">
        <f t="shared" si="1"/>
        <v>13.514259903154356</v>
      </c>
      <c r="AG20" s="98"/>
      <c r="AH20" s="108">
        <v>1</v>
      </c>
      <c r="AI20" s="111">
        <f t="shared" si="13"/>
        <v>1555.3638357602727</v>
      </c>
      <c r="AJ20" s="110">
        <f t="shared" si="14"/>
        <v>83.784745017012156</v>
      </c>
      <c r="AK20" s="98"/>
      <c r="AL20" s="108" t="e">
        <f>IF(AND(F3&lt;0,P3&gt;0,AB12&lt;0),AB12+AN20,IF(AND(F3&lt;0,P3&gt;0,AB12&gt;0),AB12-AN20,"Error"))</f>
        <v>#VALUE!</v>
      </c>
      <c r="AM20" s="110" t="e">
        <f>IF(AND(F3&lt;0,P3&gt;0,AB13&lt;0),AB13+AO20,IF(AND(F3&lt;0,P3&gt;0,AB13&gt;0),AB13-AO20,"Error"))</f>
        <v>#VALUE!</v>
      </c>
      <c r="AN20" s="103" t="str">
        <f>IF(V7&gt;AB11,(V7-AB11)*COS(AN16),"idess")</f>
        <v>idess</v>
      </c>
      <c r="AO20" s="63" t="str">
        <f>IF(V7&gt;AB11,(V7-AB11)*SIN((Z3/2)*PI()/180),"idess")</f>
        <v>idess</v>
      </c>
      <c r="AP20" s="98"/>
      <c r="AQ20" s="163">
        <f>AR19*AS20+AT19</f>
        <v>-71.666709030543515</v>
      </c>
      <c r="AR20" s="170"/>
      <c r="AS20" s="190">
        <v>1</v>
      </c>
      <c r="AT20" s="184"/>
      <c r="AU20" s="98"/>
      <c r="AV20" s="185">
        <f>AW19*AY20+AZ19</f>
        <v>10</v>
      </c>
      <c r="AW20" s="176"/>
      <c r="AX20" s="176"/>
      <c r="AY20" s="177">
        <v>1</v>
      </c>
      <c r="AZ20" s="186"/>
      <c r="BA20" s="142"/>
      <c r="BC20" s="141"/>
      <c r="BD20" s="235" t="s">
        <v>5</v>
      </c>
      <c r="BE20" s="236" t="s">
        <v>41</v>
      </c>
      <c r="BF20" s="237">
        <f>IF(AND(F3&gt;0,P3&gt;0),-(AB3+V2)*COS(AC11),IF(AND(F3&lt;0,P3&gt;0),(AB3+V2)*COS(AC11),IF(AND(F3&gt;0,P3&lt;0),-(AB3+V2)*COS(AC11),IF(AND(F3&lt;0,P3&lt;0),(AB3+V2)*COS(AC11),"Error"))))</f>
        <v>87.684497283634997</v>
      </c>
      <c r="BG20" s="98"/>
      <c r="BH20" s="238" t="e">
        <f>#REF!*BJ20+BK19</f>
        <v>#REF!</v>
      </c>
      <c r="BI20" s="238"/>
      <c r="BJ20" s="239">
        <v>1</v>
      </c>
      <c r="BK20" s="290"/>
      <c r="BL20" s="98"/>
      <c r="BM20" s="238">
        <f>BV26*BP20+BQ19</f>
        <v>73.746407538598348</v>
      </c>
      <c r="BN20" s="238"/>
      <c r="BO20" s="238"/>
      <c r="BP20" s="239">
        <v>1</v>
      </c>
      <c r="BQ20" s="290"/>
      <c r="BR20" s="98"/>
      <c r="BS20" s="170">
        <f>BT19*BU20+BV19</f>
        <v>-11.430052302761348</v>
      </c>
      <c r="BT20" s="170"/>
      <c r="BU20" s="190">
        <v>1</v>
      </c>
      <c r="BV20" s="171"/>
      <c r="BW20" s="98"/>
      <c r="BX20" s="98"/>
      <c r="BY20" s="98"/>
      <c r="BZ20" s="98"/>
      <c r="CA20" s="142"/>
      <c r="CB20" s="141"/>
      <c r="CC20" s="246" t="e">
        <f>#REF!*CE20+CF19</f>
        <v>#REF!</v>
      </c>
      <c r="CD20" s="246"/>
      <c r="CE20" s="249">
        <v>1</v>
      </c>
      <c r="CF20" s="250"/>
      <c r="CG20" s="98"/>
      <c r="CH20" s="246">
        <f>CQ26*CK20+CL19</f>
        <v>89.438516016674185</v>
      </c>
      <c r="CI20" s="246"/>
      <c r="CJ20" s="246"/>
      <c r="CK20" s="249">
        <v>1</v>
      </c>
      <c r="CL20" s="250"/>
      <c r="CM20" s="98"/>
      <c r="CN20" s="170">
        <f>CO19*CP20+CQ19</f>
        <v>-11.430052302761348</v>
      </c>
      <c r="CO20" s="170"/>
      <c r="CP20" s="190">
        <v>1</v>
      </c>
      <c r="CQ20" s="171"/>
      <c r="CR20" s="98"/>
      <c r="CS20" s="98"/>
      <c r="CT20" s="98"/>
      <c r="CU20" s="98"/>
      <c r="CV20" s="142"/>
      <c r="CW20" s="168"/>
    </row>
    <row r="21" spans="2:101" ht="15" customHeight="1" thickTop="1" thickBot="1" x14ac:dyDescent="0.35">
      <c r="B21" s="141"/>
      <c r="C21" s="141">
        <f t="shared" si="2"/>
        <v>2.1665616688840839</v>
      </c>
      <c r="D21" s="142">
        <f t="shared" si="7"/>
        <v>69</v>
      </c>
      <c r="E21" s="98"/>
      <c r="F21" s="98"/>
      <c r="G21" s="141">
        <f t="shared" si="3"/>
        <v>-59.125977524943295</v>
      </c>
      <c r="H21" s="142">
        <f t="shared" si="8"/>
        <v>39</v>
      </c>
      <c r="I21" s="98"/>
      <c r="J21" s="98"/>
      <c r="K21" s="98"/>
      <c r="L21" s="180"/>
      <c r="M21" s="141">
        <f t="shared" si="4"/>
        <v>10</v>
      </c>
      <c r="N21" s="142">
        <f t="shared" si="9"/>
        <v>90</v>
      </c>
      <c r="O21" s="98"/>
      <c r="P21" s="152"/>
      <c r="Q21" s="141">
        <f t="shared" si="5"/>
        <v>65</v>
      </c>
      <c r="R21" s="142">
        <f t="shared" si="10"/>
        <v>70</v>
      </c>
      <c r="S21" s="98"/>
      <c r="T21" s="98"/>
      <c r="U21" s="141">
        <f t="shared" si="6"/>
        <v>-0.87488663525923993</v>
      </c>
      <c r="V21" s="142">
        <f t="shared" si="11"/>
        <v>-10</v>
      </c>
      <c r="W21" s="202"/>
      <c r="X21" s="203"/>
      <c r="Y21" s="204"/>
      <c r="Z21" s="76">
        <v>4</v>
      </c>
      <c r="AA21" s="79">
        <f t="shared" si="15"/>
        <v>1487.9176005885688</v>
      </c>
      <c r="AB21" s="78">
        <f t="shared" si="12"/>
        <v>117.09297158161687</v>
      </c>
      <c r="AC21" s="477"/>
      <c r="AD21" s="86">
        <v>13</v>
      </c>
      <c r="AE21" s="89">
        <f t="shared" si="0"/>
        <v>63.334054211040289</v>
      </c>
      <c r="AF21" s="88">
        <f t="shared" si="1"/>
        <v>14.621818532351226</v>
      </c>
      <c r="AG21" s="98"/>
      <c r="AH21" s="108">
        <v>2</v>
      </c>
      <c r="AI21" s="111">
        <f t="shared" si="13"/>
        <v>1555.022654252446</v>
      </c>
      <c r="AJ21" s="110">
        <f t="shared" si="14"/>
        <v>96.813941141542756</v>
      </c>
      <c r="AK21" s="98"/>
      <c r="AL21" s="108" t="str">
        <f>IF(AND(F3&gt;0,P3&lt;0,AB12&lt;0),AB12+AN21,IF(AND(F3&gt;0,P3&lt;0,AB12&gt;0),AB12-AN21,"Error"))</f>
        <v>Error</v>
      </c>
      <c r="AM21" s="110" t="str">
        <f>IF(AND(F3&gt;0,P3&lt;0,AB13&lt;0),AB13+AO21,IF(AND(F3&gt;0,P3&lt;0,AB13&gt;0),AB13-AO21,"Error"))</f>
        <v>Error</v>
      </c>
      <c r="AN21" s="103" t="str">
        <f>IF(V7&gt;AB11,(V7-AB11)*COS(AN16),"idess")</f>
        <v>idess</v>
      </c>
      <c r="AO21" s="63" t="str">
        <f>IF(V7&gt;AB11,(V7-AB11)*SIN((Z3/2)*PI()/180),"idess")</f>
        <v>idess</v>
      </c>
      <c r="AP21" s="98"/>
      <c r="AQ21" s="163"/>
      <c r="AR21" s="170"/>
      <c r="AS21" s="170"/>
      <c r="AT21" s="184"/>
      <c r="AU21" s="98"/>
      <c r="AV21" s="185"/>
      <c r="AW21" s="176"/>
      <c r="AX21" s="176"/>
      <c r="AY21" s="176"/>
      <c r="AZ21" s="186"/>
      <c r="BA21" s="142"/>
      <c r="BC21" s="141"/>
      <c r="BD21" s="235"/>
      <c r="BE21" s="236" t="s">
        <v>42</v>
      </c>
      <c r="BF21" s="237">
        <f>IF(AND(F3&gt;0,P3&gt;0),-(AB3+V2)*SIN(AC11),IF(AND(F3&lt;0,P3&gt;0),(AB3+V2)*SIN(AC11),IF(AND(F3&gt;0,P3&lt;0),-(AB3+V2)*SIN(AC11),IF(AND(F3&lt;0,P3&lt;0),(AB3+V2)*SIN(AC11),"Error"))))</f>
        <v>7.6713994792877376</v>
      </c>
      <c r="BG21" s="98"/>
      <c r="BH21" s="238"/>
      <c r="BI21" s="238"/>
      <c r="BJ21" s="238"/>
      <c r="BK21" s="290"/>
      <c r="BL21" s="98"/>
      <c r="BM21" s="238"/>
      <c r="BN21" s="238"/>
      <c r="BO21" s="238"/>
      <c r="BP21" s="238"/>
      <c r="BQ21" s="290"/>
      <c r="BR21" s="98"/>
      <c r="BS21" s="170"/>
      <c r="BT21" s="170"/>
      <c r="BU21" s="170"/>
      <c r="BV21" s="171"/>
      <c r="BW21" s="98"/>
      <c r="BX21" s="394" t="s">
        <v>97</v>
      </c>
      <c r="BY21" s="395"/>
      <c r="BZ21" s="396"/>
      <c r="CA21" s="142"/>
      <c r="CB21" s="141"/>
      <c r="CC21" s="246"/>
      <c r="CD21" s="246"/>
      <c r="CE21" s="246"/>
      <c r="CF21" s="250"/>
      <c r="CG21" s="98"/>
      <c r="CH21" s="246"/>
      <c r="CI21" s="246"/>
      <c r="CJ21" s="246"/>
      <c r="CK21" s="246"/>
      <c r="CL21" s="250"/>
      <c r="CM21" s="98"/>
      <c r="CN21" s="170"/>
      <c r="CO21" s="170"/>
      <c r="CP21" s="170"/>
      <c r="CQ21" s="171"/>
      <c r="CR21" s="98"/>
      <c r="CS21" s="394" t="s">
        <v>97</v>
      </c>
      <c r="CT21" s="395"/>
      <c r="CU21" s="396"/>
      <c r="CV21" s="142"/>
      <c r="CW21" s="168"/>
    </row>
    <row r="22" spans="2:101" ht="15.75" customHeight="1" thickTop="1" thickBot="1" x14ac:dyDescent="0.35">
      <c r="B22" s="141"/>
      <c r="C22" s="141">
        <f t="shared" si="2"/>
        <v>1.9902346881756188</v>
      </c>
      <c r="D22" s="142">
        <f t="shared" si="7"/>
        <v>68</v>
      </c>
      <c r="E22" s="98"/>
      <c r="F22" s="98"/>
      <c r="G22" s="141">
        <f t="shared" si="3"/>
        <v>-59.302304505651762</v>
      </c>
      <c r="H22" s="142">
        <f t="shared" si="8"/>
        <v>38</v>
      </c>
      <c r="I22" s="98"/>
      <c r="J22" s="98"/>
      <c r="K22" s="98"/>
      <c r="L22" s="180"/>
      <c r="M22" s="141">
        <f t="shared" si="4"/>
        <v>10</v>
      </c>
      <c r="N22" s="142">
        <f t="shared" si="9"/>
        <v>89</v>
      </c>
      <c r="O22" s="98"/>
      <c r="P22" s="152"/>
      <c r="Q22" s="141">
        <f t="shared" si="5"/>
        <v>65</v>
      </c>
      <c r="R22" s="142">
        <f t="shared" si="10"/>
        <v>69</v>
      </c>
      <c r="S22" s="98"/>
      <c r="T22" s="98"/>
      <c r="U22" s="141">
        <f t="shared" si="6"/>
        <v>-0.96237529878516392</v>
      </c>
      <c r="V22" s="98">
        <f t="shared" si="11"/>
        <v>-11</v>
      </c>
      <c r="W22" s="505" t="s">
        <v>110</v>
      </c>
      <c r="X22" s="506"/>
      <c r="Y22" s="507"/>
      <c r="Z22" s="79">
        <v>5</v>
      </c>
      <c r="AA22" s="79">
        <f t="shared" si="15"/>
        <v>1486.8949912198873</v>
      </c>
      <c r="AB22" s="78">
        <f t="shared" si="12"/>
        <v>130.0864555852184</v>
      </c>
      <c r="AC22" s="477"/>
      <c r="AD22" s="86">
        <v>14</v>
      </c>
      <c r="AE22" s="89">
        <f t="shared" si="0"/>
        <v>63.069222207939774</v>
      </c>
      <c r="AF22" s="88">
        <f t="shared" si="1"/>
        <v>15.724923213978402</v>
      </c>
      <c r="AG22" s="98"/>
      <c r="AH22" s="108">
        <v>3</v>
      </c>
      <c r="AI22" s="111">
        <f t="shared" si="13"/>
        <v>1554.4541338818995</v>
      </c>
      <c r="AJ22" s="110">
        <f t="shared" si="14"/>
        <v>109.83519841805176</v>
      </c>
      <c r="AK22" s="98"/>
      <c r="AL22" s="114" t="str">
        <f>IF(AND(F3&lt;0,P3&lt;0,AB12&lt;0),AB12+AN22,IF(AND(F3&lt;0,P3&lt;0,AB12&gt;0),AB12-AN22,"Error"))</f>
        <v>Error</v>
      </c>
      <c r="AM22" s="117" t="str">
        <f>IF(AND(F3&lt;0,P3&lt;0,AB13&lt;0),AB13+AO22,IF(AND(F3&lt;0,P3&lt;0,AB13&gt;0),AB13-AO22,"Error"))</f>
        <v>Error</v>
      </c>
      <c r="AN22" s="105" t="str">
        <f>IF(V6&gt;AB11,(V6-AB11)*SIN((Z3/2)*PI()/180),"idess")</f>
        <v>idess</v>
      </c>
      <c r="AO22" s="107" t="str">
        <f>IF(V6&gt;AB11,(V6-AB11)*COS((Z3/2)*PI()/180),"idess")</f>
        <v>idess</v>
      </c>
      <c r="AP22" s="98"/>
      <c r="AQ22" s="163">
        <f>AQ19</f>
        <v>70.751578863816192</v>
      </c>
      <c r="AR22" s="170">
        <f>AS19</f>
        <v>808.69424691636311</v>
      </c>
      <c r="AS22" s="170"/>
      <c r="AT22" s="184"/>
      <c r="AU22" s="98"/>
      <c r="AV22" s="185">
        <f>AV19</f>
        <v>70.751578863816192</v>
      </c>
      <c r="AW22" s="176">
        <f>AY19</f>
        <v>808.69424691636311</v>
      </c>
      <c r="AX22" s="176"/>
      <c r="AY22" s="176"/>
      <c r="AZ22" s="186"/>
      <c r="BA22" s="142"/>
      <c r="BC22" s="141"/>
      <c r="BD22" s="235"/>
      <c r="BE22" s="238"/>
      <c r="BF22" s="237"/>
      <c r="BG22" s="98"/>
      <c r="BH22" s="238">
        <f>BH19</f>
        <v>0</v>
      </c>
      <c r="BI22" s="238">
        <f>BJ19</f>
        <v>0</v>
      </c>
      <c r="BJ22" s="238"/>
      <c r="BK22" s="290"/>
      <c r="BL22" s="98"/>
      <c r="BM22" s="238">
        <f>BM19</f>
        <v>0</v>
      </c>
      <c r="BN22" s="238">
        <f>BP19</f>
        <v>0</v>
      </c>
      <c r="BO22" s="238"/>
      <c r="BP22" s="238"/>
      <c r="BQ22" s="290"/>
      <c r="BR22" s="98"/>
      <c r="BS22" s="170">
        <f>BS19</f>
        <v>-1143.0052302761349</v>
      </c>
      <c r="BT22" s="170">
        <f>BU19</f>
        <v>100</v>
      </c>
      <c r="BU22" s="170"/>
      <c r="BV22" s="171"/>
      <c r="BW22" s="98"/>
      <c r="BX22" s="397"/>
      <c r="BY22" s="398"/>
      <c r="BZ22" s="399"/>
      <c r="CA22" s="142"/>
      <c r="CB22" s="141"/>
      <c r="CC22" s="246">
        <f>CC19</f>
        <v>0</v>
      </c>
      <c r="CD22" s="246">
        <f>CE19</f>
        <v>0</v>
      </c>
      <c r="CE22" s="246"/>
      <c r="CF22" s="250"/>
      <c r="CG22" s="98"/>
      <c r="CH22" s="246">
        <f>CH19</f>
        <v>0</v>
      </c>
      <c r="CI22" s="246">
        <f>CK19</f>
        <v>0</v>
      </c>
      <c r="CJ22" s="246"/>
      <c r="CK22" s="246"/>
      <c r="CL22" s="250"/>
      <c r="CM22" s="98"/>
      <c r="CN22" s="170">
        <f>CN19</f>
        <v>-1143.0052302761349</v>
      </c>
      <c r="CO22" s="170">
        <f>CP19</f>
        <v>100</v>
      </c>
      <c r="CP22" s="170"/>
      <c r="CQ22" s="171"/>
      <c r="CR22" s="98"/>
      <c r="CS22" s="397"/>
      <c r="CT22" s="398"/>
      <c r="CU22" s="399"/>
      <c r="CV22" s="142"/>
      <c r="CW22" s="168"/>
    </row>
    <row r="23" spans="2:101" ht="15.75" customHeight="1" thickBot="1" x14ac:dyDescent="0.35">
      <c r="B23" s="141"/>
      <c r="C23" s="141">
        <f t="shared" si="2"/>
        <v>1.8139077074671537</v>
      </c>
      <c r="D23" s="142">
        <f t="shared" si="7"/>
        <v>67</v>
      </c>
      <c r="E23" s="98"/>
      <c r="F23" s="98"/>
      <c r="G23" s="141">
        <f t="shared" si="3"/>
        <v>-59.478631486360229</v>
      </c>
      <c r="H23" s="142">
        <f t="shared" si="8"/>
        <v>37</v>
      </c>
      <c r="I23" s="98"/>
      <c r="J23" s="98"/>
      <c r="K23" s="98"/>
      <c r="L23" s="180"/>
      <c r="M23" s="141">
        <f t="shared" si="4"/>
        <v>10</v>
      </c>
      <c r="N23" s="142">
        <f t="shared" si="9"/>
        <v>88</v>
      </c>
      <c r="O23" s="98"/>
      <c r="P23" s="152"/>
      <c r="Q23" s="141">
        <f t="shared" si="5"/>
        <v>65</v>
      </c>
      <c r="R23" s="142">
        <f t="shared" si="10"/>
        <v>68</v>
      </c>
      <c r="S23" s="98"/>
      <c r="T23" s="98"/>
      <c r="U23" s="141">
        <f t="shared" si="6"/>
        <v>-1.0498639623110879</v>
      </c>
      <c r="V23" s="98">
        <f t="shared" si="11"/>
        <v>-12</v>
      </c>
      <c r="W23" s="508"/>
      <c r="X23" s="509"/>
      <c r="Y23" s="510"/>
      <c r="Z23" s="79">
        <v>6</v>
      </c>
      <c r="AA23" s="79">
        <f t="shared" si="15"/>
        <v>1485.6457700356982</v>
      </c>
      <c r="AB23" s="78">
        <f t="shared" si="12"/>
        <v>143.06011362394207</v>
      </c>
      <c r="AC23" s="477"/>
      <c r="AD23" s="86">
        <v>15</v>
      </c>
      <c r="AE23" s="89">
        <f t="shared" si="0"/>
        <v>62.785178708789438</v>
      </c>
      <c r="AF23" s="88">
        <f t="shared" si="1"/>
        <v>16.823237931663847</v>
      </c>
      <c r="AG23" s="98"/>
      <c r="AH23" s="108">
        <v>4</v>
      </c>
      <c r="AI23" s="111">
        <f t="shared" si="13"/>
        <v>1553.6584478254447</v>
      </c>
      <c r="AJ23" s="110">
        <f t="shared" si="14"/>
        <v>122.84455044543304</v>
      </c>
      <c r="AK23" s="98"/>
      <c r="AL23" s="108"/>
      <c r="AM23" s="111"/>
      <c r="AN23" s="111"/>
      <c r="AO23" s="110"/>
      <c r="AP23" s="98"/>
      <c r="AQ23" s="163">
        <f>AQ20</f>
        <v>-71.666709030543515</v>
      </c>
      <c r="AR23" s="170">
        <f>AS20</f>
        <v>1</v>
      </c>
      <c r="AS23" s="170"/>
      <c r="AT23" s="184"/>
      <c r="AU23" s="98"/>
      <c r="AV23" s="185">
        <f>AV20</f>
        <v>10</v>
      </c>
      <c r="AW23" s="176">
        <f>AY20</f>
        <v>1</v>
      </c>
      <c r="AX23" s="176"/>
      <c r="AY23" s="176"/>
      <c r="AZ23" s="186"/>
      <c r="BA23" s="142"/>
      <c r="BC23" s="141"/>
      <c r="BD23" s="235"/>
      <c r="BE23" s="238"/>
      <c r="BF23" s="237"/>
      <c r="BG23" s="98"/>
      <c r="BH23" s="238" t="e">
        <f>BH20</f>
        <v>#REF!</v>
      </c>
      <c r="BI23" s="238">
        <f>BJ20</f>
        <v>1</v>
      </c>
      <c r="BJ23" s="238"/>
      <c r="BK23" s="290"/>
      <c r="BL23" s="98"/>
      <c r="BM23" s="238">
        <f>BM20</f>
        <v>73.746407538598348</v>
      </c>
      <c r="BN23" s="238">
        <f>BP20</f>
        <v>1</v>
      </c>
      <c r="BO23" s="238"/>
      <c r="BP23" s="238"/>
      <c r="BQ23" s="290"/>
      <c r="BR23" s="98"/>
      <c r="BS23" s="170">
        <f>BS20</f>
        <v>-11.430052302761348</v>
      </c>
      <c r="BT23" s="170">
        <f>BU20</f>
        <v>1</v>
      </c>
      <c r="BU23" s="170"/>
      <c r="BV23" s="171"/>
      <c r="BW23" s="98"/>
      <c r="BX23" s="400">
        <f>(V2+AB3)*TAN(((180-U2)/2)*PI()/180)</f>
        <v>79.25305778844529</v>
      </c>
      <c r="BY23" s="401"/>
      <c r="BZ23" s="402"/>
      <c r="CA23" s="142"/>
      <c r="CB23" s="141"/>
      <c r="CC23" s="246" t="e">
        <f>CC20</f>
        <v>#REF!</v>
      </c>
      <c r="CD23" s="246">
        <f>CE20</f>
        <v>1</v>
      </c>
      <c r="CE23" s="246"/>
      <c r="CF23" s="250"/>
      <c r="CG23" s="98"/>
      <c r="CH23" s="246">
        <f>CH20</f>
        <v>89.438516016674185</v>
      </c>
      <c r="CI23" s="246">
        <f>CK20</f>
        <v>1</v>
      </c>
      <c r="CJ23" s="246"/>
      <c r="CK23" s="246"/>
      <c r="CL23" s="250"/>
      <c r="CM23" s="98"/>
      <c r="CN23" s="170">
        <f>CN20</f>
        <v>-11.430052302761348</v>
      </c>
      <c r="CO23" s="170">
        <f>CP20</f>
        <v>1</v>
      </c>
      <c r="CP23" s="170"/>
      <c r="CQ23" s="171"/>
      <c r="CR23" s="98"/>
      <c r="CS23" s="400">
        <f>(V2+AB3)*TAN((U2/2)*PI()/180)</f>
        <v>97.755489189265646</v>
      </c>
      <c r="CT23" s="401"/>
      <c r="CU23" s="402"/>
      <c r="CV23" s="142"/>
      <c r="CW23" s="168"/>
    </row>
    <row r="24" spans="2:101" ht="14.25" customHeight="1" thickBot="1" x14ac:dyDescent="0.35">
      <c r="B24" s="141"/>
      <c r="C24" s="141">
        <f t="shared" si="2"/>
        <v>1.6375807267586886</v>
      </c>
      <c r="D24" s="142">
        <f t="shared" si="7"/>
        <v>66</v>
      </c>
      <c r="E24" s="98"/>
      <c r="F24" s="98"/>
      <c r="G24" s="141">
        <f t="shared" si="3"/>
        <v>-59.654958467068695</v>
      </c>
      <c r="H24" s="142">
        <f t="shared" si="8"/>
        <v>36</v>
      </c>
      <c r="I24" s="98"/>
      <c r="J24" s="98"/>
      <c r="K24" s="98"/>
      <c r="L24" s="180"/>
      <c r="M24" s="141">
        <f t="shared" si="4"/>
        <v>10</v>
      </c>
      <c r="N24" s="142">
        <f t="shared" si="9"/>
        <v>87</v>
      </c>
      <c r="O24" s="98"/>
      <c r="P24" s="152"/>
      <c r="Q24" s="141">
        <f t="shared" si="5"/>
        <v>65</v>
      </c>
      <c r="R24" s="142">
        <f t="shared" si="10"/>
        <v>67</v>
      </c>
      <c r="S24" s="98"/>
      <c r="T24" s="98"/>
      <c r="U24" s="141">
        <f t="shared" si="6"/>
        <v>-1.1373526258370119</v>
      </c>
      <c r="V24" s="98">
        <f t="shared" si="11"/>
        <v>-13</v>
      </c>
      <c r="W24" s="508"/>
      <c r="X24" s="509"/>
      <c r="Y24" s="510"/>
      <c r="Z24" s="79">
        <v>7</v>
      </c>
      <c r="AA24" s="79">
        <f t="shared" si="15"/>
        <v>1484.1703175608759</v>
      </c>
      <c r="AB24" s="78">
        <f t="shared" si="12"/>
        <v>156.00999379587057</v>
      </c>
      <c r="AC24" s="477"/>
      <c r="AD24" s="86">
        <v>16</v>
      </c>
      <c r="AE24" s="89">
        <f t="shared" si="0"/>
        <v>62.482010235990728</v>
      </c>
      <c r="AF24" s="88">
        <f t="shared" si="1"/>
        <v>17.916428128104947</v>
      </c>
      <c r="AG24" s="98"/>
      <c r="AH24" s="108">
        <v>5</v>
      </c>
      <c r="AI24" s="111">
        <f t="shared" si="13"/>
        <v>1552.6358384567629</v>
      </c>
      <c r="AJ24" s="110">
        <f t="shared" si="14"/>
        <v>135.83803444903461</v>
      </c>
      <c r="AK24" s="98"/>
      <c r="AL24" s="118" t="e">
        <f>IF(NOT(AL19="Error"),AL19,IF(NOT(AL20="Error"),AL20,IF(NOT(AL21="Error"),AL21,IF(NOT(AL22="Error"),AL22,"prc"))))</f>
        <v>#VALUE!</v>
      </c>
      <c r="AM24" s="119" t="e">
        <f>IF(NOT(AM19="Error"),AM19,IF(NOT(AM20="Error"),AM20,IF(NOT(AM21="Error"),AM21,IF(NOT(AM22="Error"),AM22,"prc"))))</f>
        <v>#VALUE!</v>
      </c>
      <c r="AN24" s="111"/>
      <c r="AO24" s="110"/>
      <c r="AP24" s="98"/>
      <c r="AQ24" s="141"/>
      <c r="AR24" s="98"/>
      <c r="AS24" s="98"/>
      <c r="AT24" s="142"/>
      <c r="AU24" s="98"/>
      <c r="AV24" s="141"/>
      <c r="AW24" s="98"/>
      <c r="AX24" s="98"/>
      <c r="AY24" s="98"/>
      <c r="AZ24" s="142"/>
      <c r="BA24" s="142"/>
      <c r="BC24" s="141"/>
      <c r="BD24" s="235" t="s">
        <v>9</v>
      </c>
      <c r="BE24" s="239" t="s">
        <v>12</v>
      </c>
      <c r="BF24" s="240" t="s">
        <v>13</v>
      </c>
      <c r="BG24" s="98"/>
      <c r="BH24" s="238" t="s">
        <v>11</v>
      </c>
      <c r="BI24" s="238" t="s">
        <v>10</v>
      </c>
      <c r="BJ24" s="98"/>
      <c r="BK24" s="98"/>
      <c r="BL24" s="98"/>
      <c r="BM24" s="235" t="s">
        <v>11</v>
      </c>
      <c r="BN24" s="237" t="s">
        <v>10</v>
      </c>
      <c r="BO24" s="98"/>
      <c r="BP24" s="98"/>
      <c r="BQ24" s="98"/>
      <c r="BR24" s="98"/>
      <c r="BS24" s="170"/>
      <c r="BT24" s="170"/>
      <c r="BU24" s="98"/>
      <c r="BV24" s="98"/>
      <c r="BW24" s="98"/>
      <c r="BX24" s="132" t="s">
        <v>92</v>
      </c>
      <c r="BY24" s="166" t="s">
        <v>93</v>
      </c>
      <c r="BZ24" s="98"/>
      <c r="CA24" s="142"/>
      <c r="CB24" s="141"/>
      <c r="CC24" s="246" t="s">
        <v>11</v>
      </c>
      <c r="CD24" s="246" t="s">
        <v>10</v>
      </c>
      <c r="CE24" s="98"/>
      <c r="CF24" s="98"/>
      <c r="CG24" s="98"/>
      <c r="CH24" s="251" t="s">
        <v>11</v>
      </c>
      <c r="CI24" s="252" t="s">
        <v>10</v>
      </c>
      <c r="CJ24" s="98"/>
      <c r="CK24" s="98"/>
      <c r="CL24" s="98"/>
      <c r="CM24" s="98"/>
      <c r="CN24" s="170"/>
      <c r="CO24" s="170"/>
      <c r="CP24" s="98"/>
      <c r="CQ24" s="98"/>
      <c r="CR24" s="98"/>
      <c r="CS24" s="132" t="s">
        <v>92</v>
      </c>
      <c r="CT24" s="166" t="s">
        <v>93</v>
      </c>
      <c r="CU24" s="98"/>
      <c r="CV24" s="142"/>
      <c r="CW24" s="168"/>
    </row>
    <row r="25" spans="2:101" ht="15" customHeight="1" x14ac:dyDescent="0.3">
      <c r="B25" s="141"/>
      <c r="C25" s="141">
        <f t="shared" si="2"/>
        <v>1.4612537460502235</v>
      </c>
      <c r="D25" s="142">
        <f t="shared" si="7"/>
        <v>65</v>
      </c>
      <c r="E25" s="98"/>
      <c r="F25" s="98"/>
      <c r="G25" s="141">
        <f t="shared" si="3"/>
        <v>-59.831285447777155</v>
      </c>
      <c r="H25" s="142">
        <f t="shared" si="8"/>
        <v>35</v>
      </c>
      <c r="I25" s="98"/>
      <c r="J25" s="98"/>
      <c r="K25" s="98"/>
      <c r="L25" s="180"/>
      <c r="M25" s="141">
        <f t="shared" si="4"/>
        <v>10</v>
      </c>
      <c r="N25" s="142">
        <f t="shared" si="9"/>
        <v>86</v>
      </c>
      <c r="O25" s="98"/>
      <c r="P25" s="152"/>
      <c r="Q25" s="141">
        <f t="shared" si="5"/>
        <v>65</v>
      </c>
      <c r="R25" s="142">
        <f t="shared" si="10"/>
        <v>66</v>
      </c>
      <c r="S25" s="98"/>
      <c r="T25" s="98"/>
      <c r="U25" s="141">
        <f t="shared" si="6"/>
        <v>-1.2248412893629359</v>
      </c>
      <c r="V25" s="98">
        <f t="shared" si="11"/>
        <v>-14</v>
      </c>
      <c r="W25" s="508" t="s">
        <v>111</v>
      </c>
      <c r="X25" s="509"/>
      <c r="Y25" s="510"/>
      <c r="Z25" s="79">
        <v>8</v>
      </c>
      <c r="AA25" s="79">
        <f t="shared" si="15"/>
        <v>1482.4690832325377</v>
      </c>
      <c r="AB25" s="78">
        <f t="shared" si="12"/>
        <v>168.93215144205527</v>
      </c>
      <c r="AC25" s="477"/>
      <c r="AD25" s="86">
        <v>17</v>
      </c>
      <c r="AE25" s="89">
        <f t="shared" si="0"/>
        <v>62.1598091375973</v>
      </c>
      <c r="AF25" s="88">
        <f t="shared" si="1"/>
        <v>19.00416080697789</v>
      </c>
      <c r="AG25" s="98"/>
      <c r="AH25" s="108">
        <v>6</v>
      </c>
      <c r="AI25" s="111">
        <f t="shared" si="13"/>
        <v>1551.3866172725739</v>
      </c>
      <c r="AJ25" s="110">
        <f t="shared" si="14"/>
        <v>148.81169248775825</v>
      </c>
      <c r="AK25" s="98"/>
      <c r="AL25" s="108"/>
      <c r="AM25" s="111"/>
      <c r="AN25" s="111"/>
      <c r="AO25" s="110"/>
      <c r="AP25" s="98"/>
      <c r="AQ25" s="139" t="s">
        <v>11</v>
      </c>
      <c r="AR25" s="140" t="s">
        <v>10</v>
      </c>
      <c r="AS25" s="155" t="s">
        <v>76</v>
      </c>
      <c r="AT25" s="154" t="s">
        <v>78</v>
      </c>
      <c r="AU25" s="98"/>
      <c r="AV25" s="139" t="s">
        <v>11</v>
      </c>
      <c r="AW25" s="140" t="s">
        <v>10</v>
      </c>
      <c r="AX25" s="98"/>
      <c r="AY25" s="98"/>
      <c r="AZ25" s="142"/>
      <c r="BA25" s="142"/>
      <c r="BC25" s="141"/>
      <c r="BD25" s="235">
        <v>0</v>
      </c>
      <c r="BE25" s="238">
        <f>$BF$19*COS($BD25*PI()/180)+$BF$20</f>
        <v>110.70393510196357</v>
      </c>
      <c r="BF25" s="237">
        <f>$BF$19*SIN($BD25*PI()/180)+$BF$21</f>
        <v>7.6713994792877376</v>
      </c>
      <c r="BG25" s="98"/>
      <c r="BH25" s="235">
        <f t="shared" ref="BH25:BH53" si="16">$BI$19*BI25+$BK$19</f>
        <v>-24.499661821452747</v>
      </c>
      <c r="BI25" s="293">
        <f t="shared" ref="BI25:BI53" si="17">$BI26-$A$11</f>
        <v>57.684497283634997</v>
      </c>
      <c r="BJ25" s="98"/>
      <c r="BK25" s="98"/>
      <c r="BL25" s="98"/>
      <c r="BM25" s="238">
        <f t="shared" ref="BM25:BM52" si="18">$BN$19*BN25+$BQ$19</f>
        <v>30.278020982371565</v>
      </c>
      <c r="BN25" s="293">
        <f t="shared" ref="BN25:BN53" si="19">$BN26-$A$11</f>
        <v>57.684497283634997</v>
      </c>
      <c r="BO25" s="98"/>
      <c r="BP25" s="98"/>
      <c r="BQ25" s="98"/>
      <c r="BR25" s="98"/>
      <c r="BS25" s="162" t="s">
        <v>11</v>
      </c>
      <c r="BT25" s="25" t="s">
        <v>10</v>
      </c>
      <c r="BU25" s="98"/>
      <c r="BV25" s="98"/>
      <c r="BW25" s="98"/>
      <c r="BX25" s="132">
        <f>BX23*COS(BX18*PI()/180)</f>
        <v>6.9073591165750221</v>
      </c>
      <c r="BY25" s="166">
        <f>BX23*SIN(BX18*PI()/180)</f>
        <v>-78.95147597640792</v>
      </c>
      <c r="BZ25" s="98"/>
      <c r="CA25" s="142"/>
      <c r="CB25" s="141"/>
      <c r="CC25" s="251">
        <f>$CD$19*CD25+$CF$19</f>
        <v>7.6713994792877571</v>
      </c>
      <c r="CD25" s="252">
        <f>BF20</f>
        <v>87.684497283634997</v>
      </c>
      <c r="CE25" s="98"/>
      <c r="CF25" s="98"/>
      <c r="CG25" s="98"/>
      <c r="CH25" s="246">
        <f>$CI$19*CI25+$CL$19</f>
        <v>7.6713994792877429</v>
      </c>
      <c r="CI25" s="246">
        <f>BF20</f>
        <v>87.684497283634997</v>
      </c>
      <c r="CJ25" s="98"/>
      <c r="CK25" s="98"/>
      <c r="CL25" s="98"/>
      <c r="CM25" s="98"/>
      <c r="CN25" s="162" t="s">
        <v>11</v>
      </c>
      <c r="CO25" s="25" t="s">
        <v>10</v>
      </c>
      <c r="CP25" s="98"/>
      <c r="CQ25" s="98"/>
      <c r="CR25" s="98"/>
      <c r="CS25" s="132">
        <f>CS23*COS(CS18*PI()/180)</f>
        <v>8.5199522679511119</v>
      </c>
      <c r="CT25" s="166">
        <f>CS23*SIN(CS18*PI()/180)</f>
        <v>-97.383500039711379</v>
      </c>
      <c r="CU25" s="98"/>
      <c r="CV25" s="142"/>
      <c r="CW25" s="168"/>
    </row>
    <row r="26" spans="2:101" ht="15.75" customHeight="1" thickBot="1" x14ac:dyDescent="0.35">
      <c r="B26" s="141"/>
      <c r="C26" s="141">
        <f t="shared" si="2"/>
        <v>1.2849267653417584</v>
      </c>
      <c r="D26" s="142">
        <f t="shared" si="7"/>
        <v>64</v>
      </c>
      <c r="E26" s="98"/>
      <c r="F26" s="98"/>
      <c r="G26" s="141">
        <f t="shared" si="3"/>
        <v>-60.007612428485622</v>
      </c>
      <c r="H26" s="142">
        <f t="shared" si="8"/>
        <v>34</v>
      </c>
      <c r="I26" s="98"/>
      <c r="J26" s="98"/>
      <c r="K26" s="98"/>
      <c r="L26" s="180"/>
      <c r="M26" s="141">
        <f t="shared" si="4"/>
        <v>10</v>
      </c>
      <c r="N26" s="142">
        <f t="shared" si="9"/>
        <v>85</v>
      </c>
      <c r="O26" s="98"/>
      <c r="P26" s="152"/>
      <c r="Q26" s="141">
        <f t="shared" si="5"/>
        <v>65</v>
      </c>
      <c r="R26" s="142">
        <f t="shared" si="10"/>
        <v>65</v>
      </c>
      <c r="S26" s="98"/>
      <c r="T26" s="98"/>
      <c r="U26" s="141">
        <f t="shared" si="6"/>
        <v>-1.3123299528888599</v>
      </c>
      <c r="V26" s="98">
        <f t="shared" si="11"/>
        <v>-15</v>
      </c>
      <c r="W26" s="508"/>
      <c r="X26" s="509"/>
      <c r="Y26" s="510"/>
      <c r="Z26" s="79">
        <v>9</v>
      </c>
      <c r="AA26" s="79">
        <f t="shared" si="15"/>
        <v>1480.5425852631399</v>
      </c>
      <c r="AB26" s="78">
        <f t="shared" si="12"/>
        <v>181.82265034809734</v>
      </c>
      <c r="AC26" s="477"/>
      <c r="AD26" s="86">
        <v>18</v>
      </c>
      <c r="AE26" s="89">
        <f t="shared" si="0"/>
        <v>61.81867355918498</v>
      </c>
      <c r="AF26" s="88">
        <f t="shared" si="1"/>
        <v>20.08610463437158</v>
      </c>
      <c r="AG26" s="98"/>
      <c r="AH26" s="108">
        <v>7</v>
      </c>
      <c r="AI26" s="111">
        <f t="shared" si="13"/>
        <v>1549.9111647977516</v>
      </c>
      <c r="AJ26" s="110">
        <f t="shared" si="14"/>
        <v>161.76157265968678</v>
      </c>
      <c r="AK26" s="98"/>
      <c r="AL26" s="108" t="s">
        <v>10</v>
      </c>
      <c r="AM26" s="111" t="s">
        <v>11</v>
      </c>
      <c r="AN26" s="111"/>
      <c r="AO26" s="110"/>
      <c r="AP26" s="98"/>
      <c r="AQ26" s="141">
        <f t="shared" ref="AQ26:AQ64" si="20">$AR$19*$AR26+$AT$19</f>
        <v>79.744254879947889</v>
      </c>
      <c r="AR26" s="142">
        <f t="shared" ref="AR26:AR74" si="21">$AR27+$A$11</f>
        <v>859.69424691636311</v>
      </c>
      <c r="AS26" s="152">
        <f>MIN(IF(AQ26:AQ237&gt;=0,AQ26:AQ237))</f>
        <v>42.539261950461793</v>
      </c>
      <c r="AT26" s="156">
        <f>MATCH(AS26,AQ77:AQ237,0)</f>
        <v>161</v>
      </c>
      <c r="AU26" s="98"/>
      <c r="AV26" s="141">
        <f t="shared" ref="AV26:AV76" si="22">$AV$19</f>
        <v>70.751578863816192</v>
      </c>
      <c r="AW26" s="142">
        <f t="shared" ref="AW26:AW73" si="23">$AW27+$A$11</f>
        <v>859.69424691636311</v>
      </c>
      <c r="AX26" s="98"/>
      <c r="AY26" s="98"/>
      <c r="AZ26" s="142"/>
      <c r="BA26" s="142"/>
      <c r="BC26" s="141"/>
      <c r="BD26" s="235">
        <v>1</v>
      </c>
      <c r="BE26" s="238">
        <f t="shared" ref="BE26:BE88" si="24">$BF$19*COS($BD26*PI()/180)+$BF$20</f>
        <v>110.70042913008669</v>
      </c>
      <c r="BF26" s="237">
        <f>$BF$19*SIN($BD26*PI()/180)+$BF$21</f>
        <v>8.0731440640509824</v>
      </c>
      <c r="BG26" s="98"/>
      <c r="BH26" s="235">
        <f t="shared" si="16"/>
        <v>-23.427293111428064</v>
      </c>
      <c r="BI26" s="293">
        <f t="shared" si="17"/>
        <v>58.684497283634997</v>
      </c>
      <c r="BJ26" s="98"/>
      <c r="BK26" s="98"/>
      <c r="BL26" s="98"/>
      <c r="BM26" s="238">
        <f t="shared" si="18"/>
        <v>29.524466932268773</v>
      </c>
      <c r="BN26" s="293">
        <f t="shared" si="19"/>
        <v>58.684497283634997</v>
      </c>
      <c r="BO26" s="98"/>
      <c r="BP26" s="98"/>
      <c r="BQ26" s="98"/>
      <c r="BR26" s="98"/>
      <c r="BS26" s="163">
        <f>$BT$19*$BT26+$BV$19</f>
        <v>0</v>
      </c>
      <c r="BT26" s="161">
        <v>0</v>
      </c>
      <c r="BU26" s="98"/>
      <c r="BV26" s="168"/>
      <c r="BW26" s="98"/>
      <c r="BX26" s="132" t="s">
        <v>94</v>
      </c>
      <c r="BY26" s="166" t="s">
        <v>95</v>
      </c>
      <c r="BZ26" s="98"/>
      <c r="CA26" s="142"/>
      <c r="CB26" s="141"/>
      <c r="CC26" s="251">
        <f>$CD$19*CD26+$CF$19</f>
        <v>6.3443546576673526</v>
      </c>
      <c r="CD26" s="252">
        <f>IF($CD$25&gt;0,$CD25-$A$11,$CD$25+$A$11)</f>
        <v>86.684497283634997</v>
      </c>
      <c r="CE26" s="98"/>
      <c r="CF26" s="98"/>
      <c r="CG26" s="98"/>
      <c r="CH26" s="246">
        <f>$CI$19*CI26+$CL$19</f>
        <v>6.7388843931500872</v>
      </c>
      <c r="CI26" s="252">
        <f>IF($CI$25&gt;0,$CI25+$A$11,$CI$25-$A$11)</f>
        <v>88.684497283634997</v>
      </c>
      <c r="CJ26" s="98"/>
      <c r="CK26" s="98"/>
      <c r="CL26" s="98"/>
      <c r="CM26" s="98"/>
      <c r="CN26" s="163">
        <f t="shared" ref="CN26:CN89" si="25">$CO$19*$CO26+$CQ$19</f>
        <v>0</v>
      </c>
      <c r="CO26" s="161">
        <v>0</v>
      </c>
      <c r="CP26" s="98"/>
      <c r="CQ26" s="168"/>
      <c r="CR26" s="98"/>
      <c r="CS26" s="132" t="s">
        <v>94</v>
      </c>
      <c r="CT26" s="166" t="s">
        <v>95</v>
      </c>
      <c r="CU26" s="98"/>
      <c r="CV26" s="142"/>
      <c r="CW26" s="168"/>
    </row>
    <row r="27" spans="2:101" ht="15.75" customHeight="1" thickBot="1" x14ac:dyDescent="0.35">
      <c r="B27" s="141"/>
      <c r="C27" s="141">
        <f t="shared" si="2"/>
        <v>1.1085997846332933</v>
      </c>
      <c r="D27" s="142">
        <f t="shared" si="7"/>
        <v>63</v>
      </c>
      <c r="E27" s="168"/>
      <c r="F27" s="98"/>
      <c r="G27" s="141">
        <f t="shared" si="3"/>
        <v>-60.183939409194089</v>
      </c>
      <c r="H27" s="142">
        <f t="shared" si="8"/>
        <v>33</v>
      </c>
      <c r="I27" s="98"/>
      <c r="J27" s="98"/>
      <c r="K27" s="98"/>
      <c r="L27" s="180"/>
      <c r="M27" s="141">
        <f t="shared" si="4"/>
        <v>10</v>
      </c>
      <c r="N27" s="142">
        <f t="shared" si="9"/>
        <v>84</v>
      </c>
      <c r="O27" s="98"/>
      <c r="P27" s="152"/>
      <c r="Q27" s="141">
        <f t="shared" si="5"/>
        <v>65</v>
      </c>
      <c r="R27" s="142">
        <f t="shared" si="10"/>
        <v>64</v>
      </c>
      <c r="S27" s="98"/>
      <c r="T27" s="98"/>
      <c r="U27" s="141">
        <f t="shared" si="6"/>
        <v>-1.3998186164147839</v>
      </c>
      <c r="V27" s="98">
        <f t="shared" si="11"/>
        <v>-16</v>
      </c>
      <c r="W27" s="508"/>
      <c r="X27" s="509"/>
      <c r="Y27" s="510"/>
      <c r="Z27" s="79">
        <v>10</v>
      </c>
      <c r="AA27" s="79">
        <f t="shared" si="15"/>
        <v>1478.3914104826263</v>
      </c>
      <c r="AB27" s="78">
        <f t="shared" si="12"/>
        <v>194.67756394315694</v>
      </c>
      <c r="AC27" s="477"/>
      <c r="AD27" s="86">
        <v>19</v>
      </c>
      <c r="AE27" s="89">
        <f t="shared" si="0"/>
        <v>61.458707413955594</v>
      </c>
      <c r="AF27" s="88">
        <f t="shared" si="1"/>
        <v>21.16193003971518</v>
      </c>
      <c r="AG27" s="98"/>
      <c r="AH27" s="108">
        <v>8</v>
      </c>
      <c r="AI27" s="111">
        <f t="shared" si="13"/>
        <v>1548.2099304694134</v>
      </c>
      <c r="AJ27" s="110">
        <f t="shared" si="14"/>
        <v>174.68373030587145</v>
      </c>
      <c r="AK27" s="98"/>
      <c r="AL27" s="118">
        <f>IF(U4="CZintersectsW.C.",AL16,IF(U4="CZnotTouchingW.C.(move it closer to the W.C.)",AL24,AB12))</f>
        <v>808.69424691636311</v>
      </c>
      <c r="AM27" s="119">
        <f>IF(U4="CZintersectsW.C.",AM16,IF(U4="CZnotTouchingW.C.(move it closer to the W.C.)",AM24,AB13))</f>
        <v>70.751578863816192</v>
      </c>
      <c r="AN27" s="117"/>
      <c r="AO27" s="122"/>
      <c r="AP27" s="98"/>
      <c r="AQ27" s="141">
        <f t="shared" si="20"/>
        <v>79.56792789923945</v>
      </c>
      <c r="AR27" s="142">
        <f t="shared" si="21"/>
        <v>858.69424691636311</v>
      </c>
      <c r="AS27" s="151">
        <f t="array" ref="AS27">MAX(IF(AQ77:AQ237&lt;0,AQ77:AQ237))</f>
        <v>0</v>
      </c>
      <c r="AT27" s="157" t="e">
        <f>MATCH(AS27,AQ77:AQ237,0)</f>
        <v>#N/A</v>
      </c>
      <c r="AU27" s="98"/>
      <c r="AV27" s="141">
        <f t="shared" si="22"/>
        <v>70.751578863816192</v>
      </c>
      <c r="AW27" s="142">
        <f t="shared" si="23"/>
        <v>858.69424691636311</v>
      </c>
      <c r="AX27" s="98"/>
      <c r="AY27" s="98"/>
      <c r="AZ27" s="142"/>
      <c r="BA27" s="142"/>
      <c r="BC27" s="141"/>
      <c r="BD27" s="235">
        <v>2</v>
      </c>
      <c r="BE27" s="238">
        <f t="shared" si="24"/>
        <v>110.68991228240904</v>
      </c>
      <c r="BF27" s="237">
        <f t="shared" ref="BF27:BF88" si="26">$BF$19*SIN($BD27*PI()/180)+$BF$21</f>
        <v>8.4747662735219222</v>
      </c>
      <c r="BG27" s="98"/>
      <c r="BH27" s="235">
        <f t="shared" si="16"/>
        <v>-22.35492440140338</v>
      </c>
      <c r="BI27" s="293">
        <f t="shared" si="17"/>
        <v>59.684497283634997</v>
      </c>
      <c r="BJ27" s="98"/>
      <c r="BK27" s="98"/>
      <c r="BL27" s="98"/>
      <c r="BM27" s="238">
        <f t="shared" si="18"/>
        <v>28.77091288216598</v>
      </c>
      <c r="BN27" s="293">
        <f t="shared" si="19"/>
        <v>59.684497283634997</v>
      </c>
      <c r="BO27" s="98"/>
      <c r="BP27" s="98"/>
      <c r="BQ27" s="98"/>
      <c r="BR27" s="98"/>
      <c r="BS27" s="163">
        <f>$BT$19*$BT27+$BV$19</f>
        <v>2274.5804082495083</v>
      </c>
      <c r="BT27" s="170">
        <v>-199</v>
      </c>
      <c r="BU27" s="98"/>
      <c r="BV27" s="98"/>
      <c r="BW27" s="98"/>
      <c r="BX27" s="132">
        <f>-BX23*COS(BX18*PI()/180)</f>
        <v>-6.9073591165750221</v>
      </c>
      <c r="BY27" s="166">
        <f>-BX23*SIN(BX18*PI()/180)</f>
        <v>78.95147597640792</v>
      </c>
      <c r="BZ27" s="98"/>
      <c r="CA27" s="142"/>
      <c r="CB27" s="141"/>
      <c r="CC27" s="251">
        <f>$CD$19*CD27+$CF$19</f>
        <v>5.0173098360469339</v>
      </c>
      <c r="CD27" s="252">
        <f>IF($CD26=$CD25-$A$11,$CD26-$A$11,$CD26+$A$11)</f>
        <v>85.684497283634997</v>
      </c>
      <c r="CE27" s="98"/>
      <c r="CF27" s="98"/>
      <c r="CG27" s="98"/>
      <c r="CH27" s="246">
        <f t="shared" ref="CH27:CH90" si="27">$CI$19*CI27+$CL$19</f>
        <v>5.8063693070124174</v>
      </c>
      <c r="CI27" s="252">
        <f>IF($CI26=$CI25-$A$11,$CI26-$A$11,$CI26+$A$11)</f>
        <v>89.684497283634997</v>
      </c>
      <c r="CJ27" s="98"/>
      <c r="CK27" s="98"/>
      <c r="CL27" s="98"/>
      <c r="CM27" s="98"/>
      <c r="CN27" s="163">
        <f t="shared" si="25"/>
        <v>2274.5804082495083</v>
      </c>
      <c r="CO27" s="170">
        <v>-199</v>
      </c>
      <c r="CP27" s="98"/>
      <c r="CQ27" s="98"/>
      <c r="CR27" s="98"/>
      <c r="CS27" s="132">
        <f>-CS23*COS(CS18*PI()/180)</f>
        <v>-8.5199522679511119</v>
      </c>
      <c r="CT27" s="166">
        <f>-CS23*SIN(CS18*PI()/180)</f>
        <v>97.383500039711379</v>
      </c>
      <c r="CU27" s="98"/>
      <c r="CV27" s="142"/>
      <c r="CW27" s="168"/>
    </row>
    <row r="28" spans="2:101" ht="15" customHeight="1" x14ac:dyDescent="0.3">
      <c r="B28" s="141"/>
      <c r="C28" s="141">
        <f t="shared" si="2"/>
        <v>0.93227280392482825</v>
      </c>
      <c r="D28" s="142">
        <f t="shared" si="7"/>
        <v>62</v>
      </c>
      <c r="E28" s="98"/>
      <c r="F28" s="98"/>
      <c r="G28" s="141">
        <f t="shared" si="3"/>
        <v>-60.360266389902549</v>
      </c>
      <c r="H28" s="142">
        <f t="shared" si="8"/>
        <v>32</v>
      </c>
      <c r="I28" s="98"/>
      <c r="J28" s="98"/>
      <c r="K28" s="98"/>
      <c r="L28" s="180"/>
      <c r="M28" s="141">
        <f t="shared" si="4"/>
        <v>10</v>
      </c>
      <c r="N28" s="142">
        <f t="shared" si="9"/>
        <v>83</v>
      </c>
      <c r="O28" s="98"/>
      <c r="P28" s="152"/>
      <c r="Q28" s="141">
        <f t="shared" si="5"/>
        <v>65</v>
      </c>
      <c r="R28" s="142">
        <f t="shared" si="10"/>
        <v>63</v>
      </c>
      <c r="S28" s="98"/>
      <c r="T28" s="98"/>
      <c r="U28" s="141">
        <f t="shared" si="6"/>
        <v>-1.4873072799407079</v>
      </c>
      <c r="V28" s="98">
        <f t="shared" si="11"/>
        <v>-17</v>
      </c>
      <c r="W28" s="575" t="s">
        <v>112</v>
      </c>
      <c r="X28" s="576"/>
      <c r="Y28" s="577"/>
      <c r="Z28" s="79">
        <v>11</v>
      </c>
      <c r="AA28" s="79">
        <f t="shared" si="15"/>
        <v>1476.0162141596743</v>
      </c>
      <c r="AB28" s="78">
        <f t="shared" si="12"/>
        <v>207.49297649602471</v>
      </c>
      <c r="AC28" s="477"/>
      <c r="AD28" s="86">
        <v>20</v>
      </c>
      <c r="AE28" s="89">
        <f t="shared" si="0"/>
        <v>61.080020351084045</v>
      </c>
      <c r="AF28" s="88">
        <f t="shared" si="1"/>
        <v>22.231309316168467</v>
      </c>
      <c r="AG28" s="98"/>
      <c r="AH28" s="108">
        <v>9</v>
      </c>
      <c r="AI28" s="111">
        <f t="shared" si="13"/>
        <v>1546.2834325000158</v>
      </c>
      <c r="AJ28" s="110">
        <f t="shared" si="14"/>
        <v>187.57422921191352</v>
      </c>
      <c r="AK28" s="98"/>
      <c r="AL28" s="98"/>
      <c r="AM28" s="98"/>
      <c r="AN28" s="98"/>
      <c r="AO28" s="98"/>
      <c r="AP28" s="98"/>
      <c r="AQ28" s="141">
        <f t="shared" si="20"/>
        <v>79.391600918530983</v>
      </c>
      <c r="AR28" s="142">
        <f t="shared" si="21"/>
        <v>857.69424691636311</v>
      </c>
      <c r="AS28" s="152"/>
      <c r="AT28" s="145">
        <f>INDEX(AR77:AR237,AT26)</f>
        <v>648.69424691636311</v>
      </c>
      <c r="AU28" s="98"/>
      <c r="AV28" s="141">
        <f t="shared" si="22"/>
        <v>70.751578863816192</v>
      </c>
      <c r="AW28" s="142">
        <f t="shared" si="23"/>
        <v>857.69424691636311</v>
      </c>
      <c r="AX28" s="98"/>
      <c r="AY28" s="98"/>
      <c r="AZ28" s="142"/>
      <c r="BA28" s="142"/>
      <c r="BC28" s="141"/>
      <c r="BD28" s="235">
        <v>3</v>
      </c>
      <c r="BE28" s="238">
        <f t="shared" si="24"/>
        <v>110.6723877624643</v>
      </c>
      <c r="BF28" s="237">
        <f t="shared" si="26"/>
        <v>8.8761437696849477</v>
      </c>
      <c r="BG28" s="98"/>
      <c r="BH28" s="235">
        <f t="shared" si="16"/>
        <v>-21.282555691378704</v>
      </c>
      <c r="BI28" s="293">
        <f t="shared" si="17"/>
        <v>60.684497283634997</v>
      </c>
      <c r="BJ28" s="98"/>
      <c r="BK28" s="98"/>
      <c r="BL28" s="98"/>
      <c r="BM28" s="238">
        <f t="shared" si="18"/>
        <v>28.017358832063181</v>
      </c>
      <c r="BN28" s="293">
        <f t="shared" si="19"/>
        <v>60.684497283634997</v>
      </c>
      <c r="BO28" s="98"/>
      <c r="BP28" s="98"/>
      <c r="BQ28" s="98"/>
      <c r="BR28" s="98"/>
      <c r="BS28" s="163">
        <f>$BT$19*$BT28+$BV$19</f>
        <v>2263.1503559467469</v>
      </c>
      <c r="BT28" s="170">
        <v>-198</v>
      </c>
      <c r="BU28" s="98"/>
      <c r="BV28" s="98"/>
      <c r="BW28" s="98"/>
      <c r="BX28" s="132"/>
      <c r="BY28" s="166"/>
      <c r="BZ28" s="98"/>
      <c r="CA28" s="142"/>
      <c r="CB28" s="141"/>
      <c r="CC28" s="251">
        <f t="shared" ref="CC28:CC91" si="28">$CD$19*CD28+$CF$19</f>
        <v>3.6902650144265294</v>
      </c>
      <c r="CD28" s="252">
        <f>IF($CD27=$CD26-$A$11,$CD27-$A$11,$CD27+$A$11)</f>
        <v>84.684497283634997</v>
      </c>
      <c r="CE28" s="98"/>
      <c r="CF28" s="98"/>
      <c r="CG28" s="98"/>
      <c r="CH28" s="246">
        <f t="shared" si="27"/>
        <v>4.8738542208747617</v>
      </c>
      <c r="CI28" s="252">
        <f>IF($CI27=$CI26-$A$11,$CI27-$A$11,$CI27+$A$11)</f>
        <v>90.684497283634997</v>
      </c>
      <c r="CJ28" s="98"/>
      <c r="CK28" s="98"/>
      <c r="CL28" s="98"/>
      <c r="CM28" s="98"/>
      <c r="CN28" s="163">
        <f>$CO$19*$CO28+$CQ$19</f>
        <v>2263.1503559467469</v>
      </c>
      <c r="CO28" s="170">
        <v>-198</v>
      </c>
      <c r="CP28" s="98"/>
      <c r="CQ28" s="98"/>
      <c r="CR28" s="98"/>
      <c r="CS28" s="132"/>
      <c r="CT28" s="166"/>
      <c r="CU28" s="98"/>
      <c r="CV28" s="142"/>
      <c r="CW28" s="168"/>
    </row>
    <row r="29" spans="2:101" ht="15.75" customHeight="1" thickBot="1" x14ac:dyDescent="0.35">
      <c r="B29" s="141"/>
      <c r="C29" s="141">
        <f t="shared" si="2"/>
        <v>0.75594582321636317</v>
      </c>
      <c r="D29" s="142">
        <f t="shared" si="7"/>
        <v>61</v>
      </c>
      <c r="E29" s="98"/>
      <c r="F29" s="98"/>
      <c r="G29" s="141">
        <f t="shared" si="3"/>
        <v>-60.536593370611016</v>
      </c>
      <c r="H29" s="142">
        <f t="shared" si="8"/>
        <v>31</v>
      </c>
      <c r="I29" s="98"/>
      <c r="J29" s="98"/>
      <c r="K29" s="98"/>
      <c r="L29" s="180"/>
      <c r="M29" s="141">
        <f t="shared" si="4"/>
        <v>10</v>
      </c>
      <c r="N29" s="142">
        <f t="shared" si="9"/>
        <v>82</v>
      </c>
      <c r="O29" s="98"/>
      <c r="P29" s="152"/>
      <c r="Q29" s="141">
        <f t="shared" si="5"/>
        <v>65</v>
      </c>
      <c r="R29" s="142">
        <f t="shared" si="10"/>
        <v>62</v>
      </c>
      <c r="S29" s="98"/>
      <c r="T29" s="98"/>
      <c r="U29" s="141">
        <f t="shared" si="6"/>
        <v>-1.5747959434666319</v>
      </c>
      <c r="V29" s="98">
        <f t="shared" si="11"/>
        <v>-18</v>
      </c>
      <c r="W29" s="578"/>
      <c r="X29" s="579"/>
      <c r="Y29" s="580"/>
      <c r="Z29" s="79">
        <v>12</v>
      </c>
      <c r="AA29" s="79">
        <f t="shared" si="15"/>
        <v>1473.4177198020925</v>
      </c>
      <c r="AB29" s="78">
        <f t="shared" si="12"/>
        <v>220.2649843078913</v>
      </c>
      <c r="AC29" s="477"/>
      <c r="AD29" s="86">
        <v>21</v>
      </c>
      <c r="AE29" s="89">
        <f t="shared" si="0"/>
        <v>60.682727722318113</v>
      </c>
      <c r="AF29" s="88">
        <f t="shared" si="1"/>
        <v>23.293916720444518</v>
      </c>
      <c r="AG29" s="98"/>
      <c r="AH29" s="108">
        <v>10</v>
      </c>
      <c r="AI29" s="111">
        <f t="shared" si="13"/>
        <v>1544.1322577195021</v>
      </c>
      <c r="AJ29" s="110">
        <f t="shared" si="14"/>
        <v>200.42914280697312</v>
      </c>
      <c r="AK29" s="98"/>
      <c r="AL29" s="98"/>
      <c r="AM29" s="98"/>
      <c r="AN29" s="98"/>
      <c r="AO29" s="98"/>
      <c r="AP29" s="98"/>
      <c r="AQ29" s="141">
        <f t="shared" si="20"/>
        <v>79.215273937822516</v>
      </c>
      <c r="AR29" s="142">
        <f t="shared" si="21"/>
        <v>856.69424691636311</v>
      </c>
      <c r="AS29" s="152"/>
      <c r="AT29" s="146" t="e">
        <f>INDEX(AR77:AR237,AT27)</f>
        <v>#N/A</v>
      </c>
      <c r="AU29" s="98"/>
      <c r="AV29" s="141">
        <f t="shared" si="22"/>
        <v>70.751578863816192</v>
      </c>
      <c r="AW29" s="142">
        <f t="shared" si="23"/>
        <v>856.69424691636311</v>
      </c>
      <c r="AX29" s="98"/>
      <c r="AY29" s="98"/>
      <c r="AZ29" s="142"/>
      <c r="BA29" s="142"/>
      <c r="BC29" s="141"/>
      <c r="BD29" s="235">
        <v>4</v>
      </c>
      <c r="BE29" s="238">
        <f t="shared" si="24"/>
        <v>110.64786090839101</v>
      </c>
      <c r="BF29" s="237">
        <f t="shared" si="26"/>
        <v>9.2771542890665</v>
      </c>
      <c r="BG29" s="98"/>
      <c r="BH29" s="235">
        <f t="shared" si="16"/>
        <v>-20.210186981354013</v>
      </c>
      <c r="BI29" s="293">
        <f t="shared" si="17"/>
        <v>61.684497283634997</v>
      </c>
      <c r="BJ29" s="98"/>
      <c r="BK29" s="98"/>
      <c r="BL29" s="98"/>
      <c r="BM29" s="238">
        <f t="shared" si="18"/>
        <v>27.263804781960388</v>
      </c>
      <c r="BN29" s="293">
        <f t="shared" si="19"/>
        <v>61.684497283634997</v>
      </c>
      <c r="BO29" s="98"/>
      <c r="BP29" s="98"/>
      <c r="BQ29" s="98"/>
      <c r="BR29" s="98"/>
      <c r="BS29" s="163">
        <f t="shared" ref="BS29:BS90" si="29">$BT$19*$BT29+$BV$19</f>
        <v>2251.7203036439855</v>
      </c>
      <c r="BT29" s="170">
        <v>-197</v>
      </c>
      <c r="BU29" s="98"/>
      <c r="BV29" s="98"/>
      <c r="BW29" s="98"/>
      <c r="BX29" s="132"/>
      <c r="BY29" s="166"/>
      <c r="BZ29" s="98"/>
      <c r="CA29" s="142"/>
      <c r="CB29" s="141"/>
      <c r="CC29" s="251">
        <f t="shared" si="28"/>
        <v>2.3632201928061107</v>
      </c>
      <c r="CD29" s="252">
        <f t="shared" ref="CD29:CD92" si="30">IF($CD28=$CD27-$A$11,$CD28-$A$11,$CD28+$A$11)</f>
        <v>83.684497283634997</v>
      </c>
      <c r="CE29" s="98"/>
      <c r="CF29" s="98"/>
      <c r="CG29" s="98"/>
      <c r="CH29" s="246">
        <f t="shared" si="27"/>
        <v>3.9413391347371061</v>
      </c>
      <c r="CI29" s="252">
        <f t="shared" ref="CI29:CI92" si="31">IF($CI28=$CI27-$A$11,$CI28-$A$11,$CI28+$A$11)</f>
        <v>91.684497283634997</v>
      </c>
      <c r="CJ29" s="98"/>
      <c r="CK29" s="98"/>
      <c r="CL29" s="98"/>
      <c r="CM29" s="98"/>
      <c r="CN29" s="163">
        <f t="shared" si="25"/>
        <v>2251.7203036439855</v>
      </c>
      <c r="CO29" s="170">
        <v>-197</v>
      </c>
      <c r="CP29" s="98"/>
      <c r="CQ29" s="98"/>
      <c r="CR29" s="98"/>
      <c r="CS29" s="132"/>
      <c r="CT29" s="166"/>
      <c r="CU29" s="98"/>
      <c r="CV29" s="142"/>
      <c r="CW29" s="168"/>
    </row>
    <row r="30" spans="2:101" ht="15.75" customHeight="1" thickBot="1" x14ac:dyDescent="0.35">
      <c r="B30" s="141"/>
      <c r="C30" s="141">
        <f t="shared" si="2"/>
        <v>0.57961884250789808</v>
      </c>
      <c r="D30" s="142">
        <f t="shared" si="7"/>
        <v>60</v>
      </c>
      <c r="E30" s="98"/>
      <c r="F30" s="98"/>
      <c r="G30" s="141">
        <f t="shared" si="3"/>
        <v>-60.712920351319482</v>
      </c>
      <c r="H30" s="142">
        <f t="shared" si="8"/>
        <v>30</v>
      </c>
      <c r="I30" s="98"/>
      <c r="J30" s="98"/>
      <c r="K30" s="98"/>
      <c r="L30" s="180"/>
      <c r="M30" s="141">
        <f t="shared" si="4"/>
        <v>10</v>
      </c>
      <c r="N30" s="142">
        <f t="shared" si="9"/>
        <v>81</v>
      </c>
      <c r="O30" s="98"/>
      <c r="P30" s="152"/>
      <c r="Q30" s="141">
        <f t="shared" si="5"/>
        <v>65</v>
      </c>
      <c r="R30" s="142">
        <f t="shared" si="10"/>
        <v>61</v>
      </c>
      <c r="S30" s="98"/>
      <c r="T30" s="98"/>
      <c r="U30" s="141">
        <f t="shared" si="6"/>
        <v>-1.6622846069925559</v>
      </c>
      <c r="V30" s="98">
        <f t="shared" si="11"/>
        <v>-19</v>
      </c>
      <c r="W30" s="581"/>
      <c r="X30" s="582"/>
      <c r="Y30" s="583"/>
      <c r="Z30" s="79">
        <v>13</v>
      </c>
      <c r="AA30" s="79">
        <f t="shared" si="15"/>
        <v>1470.5967189364346</v>
      </c>
      <c r="AB30" s="78">
        <f t="shared" si="12"/>
        <v>232.98969690145208</v>
      </c>
      <c r="AC30" s="477"/>
      <c r="AD30" s="86">
        <v>22</v>
      </c>
      <c r="AE30" s="89">
        <f t="shared" si="0"/>
        <v>60.26695054684118</v>
      </c>
      <c r="AF30" s="88">
        <f t="shared" si="1"/>
        <v>24.349428572034281</v>
      </c>
      <c r="AG30" s="98"/>
      <c r="AH30" s="108">
        <v>11</v>
      </c>
      <c r="AI30" s="111">
        <f t="shared" si="13"/>
        <v>1541.7570613965499</v>
      </c>
      <c r="AJ30" s="110">
        <f t="shared" si="14"/>
        <v>213.24455535984089</v>
      </c>
      <c r="AK30" s="98"/>
      <c r="AL30" s="98"/>
      <c r="AM30" s="98"/>
      <c r="AN30" s="98"/>
      <c r="AO30" s="98"/>
      <c r="AP30" s="98"/>
      <c r="AQ30" s="141">
        <f t="shared" si="20"/>
        <v>79.038946957114049</v>
      </c>
      <c r="AR30" s="142">
        <f t="shared" si="21"/>
        <v>855.69424691636311</v>
      </c>
      <c r="AS30" s="152"/>
      <c r="AT30" s="147" t="s">
        <v>77</v>
      </c>
      <c r="AU30" s="98"/>
      <c r="AV30" s="141">
        <f t="shared" si="22"/>
        <v>70.751578863816192</v>
      </c>
      <c r="AW30" s="142">
        <f t="shared" si="23"/>
        <v>855.69424691636311</v>
      </c>
      <c r="AX30" s="98"/>
      <c r="AY30" s="98"/>
      <c r="AZ30" s="142"/>
      <c r="BA30" s="142"/>
      <c r="BC30" s="141"/>
      <c r="BD30" s="235">
        <v>5</v>
      </c>
      <c r="BE30" s="238">
        <f t="shared" si="24"/>
        <v>110.61633919130654</v>
      </c>
      <c r="BF30" s="237">
        <f t="shared" si="26"/>
        <v>9.6776756799776962</v>
      </c>
      <c r="BG30" s="98"/>
      <c r="BH30" s="235">
        <f t="shared" si="16"/>
        <v>-19.137818271329337</v>
      </c>
      <c r="BI30" s="293">
        <f t="shared" si="17"/>
        <v>62.684497283634997</v>
      </c>
      <c r="BJ30" s="98"/>
      <c r="BK30" s="98"/>
      <c r="BL30" s="98"/>
      <c r="BM30" s="238">
        <f t="shared" si="18"/>
        <v>26.510250731857596</v>
      </c>
      <c r="BN30" s="293">
        <f t="shared" si="19"/>
        <v>62.684497283634997</v>
      </c>
      <c r="BO30" s="98"/>
      <c r="BP30" s="98"/>
      <c r="BQ30" s="98"/>
      <c r="BR30" s="98"/>
      <c r="BS30" s="163">
        <f t="shared" si="29"/>
        <v>2240.2902513412241</v>
      </c>
      <c r="BT30" s="170">
        <v>-196</v>
      </c>
      <c r="BU30" s="98"/>
      <c r="BV30" s="98"/>
      <c r="BW30" s="98"/>
      <c r="BX30" s="132" t="s">
        <v>16</v>
      </c>
      <c r="BY30" s="166" t="s">
        <v>19</v>
      </c>
      <c r="BZ30" s="98"/>
      <c r="CA30" s="142"/>
      <c r="CB30" s="141"/>
      <c r="CC30" s="251">
        <f t="shared" si="28"/>
        <v>1.0361753711857062</v>
      </c>
      <c r="CD30" s="252">
        <f t="shared" si="30"/>
        <v>82.684497283634997</v>
      </c>
      <c r="CE30" s="98"/>
      <c r="CF30" s="98"/>
      <c r="CG30" s="98"/>
      <c r="CH30" s="246">
        <f t="shared" si="27"/>
        <v>3.0088240485994362</v>
      </c>
      <c r="CI30" s="252">
        <f t="shared" si="31"/>
        <v>92.684497283634997</v>
      </c>
      <c r="CJ30" s="98"/>
      <c r="CK30" s="98"/>
      <c r="CL30" s="98"/>
      <c r="CM30" s="98"/>
      <c r="CN30" s="163">
        <f t="shared" si="25"/>
        <v>2240.2902513412241</v>
      </c>
      <c r="CO30" s="170">
        <v>-196</v>
      </c>
      <c r="CP30" s="98"/>
      <c r="CQ30" s="98"/>
      <c r="CR30" s="98"/>
      <c r="CS30" s="132" t="s">
        <v>16</v>
      </c>
      <c r="CT30" s="166" t="s">
        <v>19</v>
      </c>
      <c r="CU30" s="98"/>
      <c r="CV30" s="142"/>
      <c r="CW30" s="168"/>
    </row>
    <row r="31" spans="2:101" ht="15.75" customHeight="1" thickBot="1" x14ac:dyDescent="0.35">
      <c r="B31" s="141"/>
      <c r="C31" s="141">
        <f t="shared" si="2"/>
        <v>0.40329186179943299</v>
      </c>
      <c r="D31" s="142">
        <f t="shared" si="7"/>
        <v>59</v>
      </c>
      <c r="E31" s="98"/>
      <c r="F31" s="98"/>
      <c r="G31" s="141">
        <f t="shared" si="3"/>
        <v>-60.889247332027949</v>
      </c>
      <c r="H31" s="142">
        <f t="shared" si="8"/>
        <v>29</v>
      </c>
      <c r="I31" s="98"/>
      <c r="J31" s="98"/>
      <c r="K31" s="98"/>
      <c r="L31" s="180"/>
      <c r="M31" s="141">
        <f t="shared" si="4"/>
        <v>10</v>
      </c>
      <c r="N31" s="142">
        <f t="shared" si="9"/>
        <v>80</v>
      </c>
      <c r="O31" s="98"/>
      <c r="P31" s="152"/>
      <c r="Q31" s="141">
        <f t="shared" si="5"/>
        <v>65</v>
      </c>
      <c r="R31" s="142">
        <f t="shared" si="10"/>
        <v>60</v>
      </c>
      <c r="S31" s="98"/>
      <c r="T31" s="98"/>
      <c r="U31" s="141">
        <f t="shared" si="6"/>
        <v>-1.7497732705184799</v>
      </c>
      <c r="V31" s="98">
        <f t="shared" si="11"/>
        <v>-20</v>
      </c>
      <c r="W31" s="575" t="s">
        <v>113</v>
      </c>
      <c r="X31" s="576"/>
      <c r="Y31" s="577"/>
      <c r="Z31" s="79">
        <v>14</v>
      </c>
      <c r="AA31" s="79">
        <f t="shared" si="15"/>
        <v>1467.5540708668923</v>
      </c>
      <c r="AB31" s="78">
        <f t="shared" si="12"/>
        <v>245.6632382059839</v>
      </c>
      <c r="AC31" s="477"/>
      <c r="AD31" s="86">
        <v>23</v>
      </c>
      <c r="AE31" s="89">
        <f t="shared" si="0"/>
        <v>59.832815474408626</v>
      </c>
      <c r="AF31" s="88">
        <f t="shared" si="1"/>
        <v>25.397523351802793</v>
      </c>
      <c r="AG31" s="98"/>
      <c r="AH31" s="108">
        <v>12</v>
      </c>
      <c r="AI31" s="111">
        <f t="shared" si="13"/>
        <v>1539.1585670389684</v>
      </c>
      <c r="AJ31" s="110">
        <f t="shared" si="14"/>
        <v>226.0165631717075</v>
      </c>
      <c r="AK31" s="98"/>
      <c r="AL31" s="98"/>
      <c r="AM31" s="98"/>
      <c r="AN31" s="98"/>
      <c r="AO31" s="98"/>
      <c r="AP31" s="98"/>
      <c r="AQ31" s="141">
        <f t="shared" si="20"/>
        <v>78.862619976405583</v>
      </c>
      <c r="AR31" s="142">
        <f t="shared" si="21"/>
        <v>854.69424691636311</v>
      </c>
      <c r="AS31" s="152"/>
      <c r="AT31" s="148" t="e">
        <f>AT28+(AT29-AT28)*((0-AS26)/(AS27-AS26))</f>
        <v>#N/A</v>
      </c>
      <c r="AU31" s="98"/>
      <c r="AV31" s="141">
        <f t="shared" si="22"/>
        <v>70.751578863816192</v>
      </c>
      <c r="AW31" s="142">
        <f t="shared" si="23"/>
        <v>854.69424691636311</v>
      </c>
      <c r="AX31" s="98"/>
      <c r="AY31" s="98"/>
      <c r="AZ31" s="142"/>
      <c r="BA31" s="142"/>
      <c r="BC31" s="141"/>
      <c r="BD31" s="235">
        <v>6</v>
      </c>
      <c r="BE31" s="238">
        <f t="shared" si="24"/>
        <v>110.57783221303123</v>
      </c>
      <c r="BF31" s="237">
        <f t="shared" si="26"/>
        <v>10.077585939722928</v>
      </c>
      <c r="BG31" s="98"/>
      <c r="BH31" s="235">
        <f t="shared" si="16"/>
        <v>-18.065449561304646</v>
      </c>
      <c r="BI31" s="293">
        <f t="shared" si="17"/>
        <v>63.684497283634997</v>
      </c>
      <c r="BJ31" s="98"/>
      <c r="BK31" s="98"/>
      <c r="BL31" s="98"/>
      <c r="BM31" s="238">
        <f t="shared" si="18"/>
        <v>25.756696681754804</v>
      </c>
      <c r="BN31" s="293">
        <f t="shared" si="19"/>
        <v>63.684497283634997</v>
      </c>
      <c r="BO31" s="98"/>
      <c r="BP31" s="98"/>
      <c r="BQ31" s="98"/>
      <c r="BR31" s="98"/>
      <c r="BS31" s="163">
        <f t="shared" si="29"/>
        <v>2228.8601990384627</v>
      </c>
      <c r="BT31" s="170">
        <v>-195</v>
      </c>
      <c r="BU31" s="98"/>
      <c r="BV31" s="98"/>
      <c r="BW31" s="98"/>
      <c r="BX31" s="135">
        <f>-(((BY25-BF21)*BF20)/(BX25-BF20))+BF21</f>
        <v>-86.358711761926713</v>
      </c>
      <c r="BY31" s="167">
        <f>-(((BY27-BF21)*BF20)/(BX27-BF20))+BF21</f>
        <v>73.746407538598348</v>
      </c>
      <c r="BZ31" s="98"/>
      <c r="CA31" s="142"/>
      <c r="CB31" s="141"/>
      <c r="CC31" s="251">
        <f t="shared" si="28"/>
        <v>-0.29086945043469825</v>
      </c>
      <c r="CD31" s="252">
        <f t="shared" si="30"/>
        <v>81.684497283634997</v>
      </c>
      <c r="CE31" s="98"/>
      <c r="CF31" s="98"/>
      <c r="CG31" s="98"/>
      <c r="CH31" s="246">
        <f t="shared" si="27"/>
        <v>2.0763089624617805</v>
      </c>
      <c r="CI31" s="252">
        <f t="shared" si="31"/>
        <v>93.684497283634997</v>
      </c>
      <c r="CJ31" s="98"/>
      <c r="CK31" s="98"/>
      <c r="CL31" s="98"/>
      <c r="CM31" s="98"/>
      <c r="CN31" s="163">
        <f t="shared" si="25"/>
        <v>2228.8601990384627</v>
      </c>
      <c r="CO31" s="170">
        <v>-195</v>
      </c>
      <c r="CP31" s="98"/>
      <c r="CQ31" s="98"/>
      <c r="CR31" s="98"/>
      <c r="CS31" s="135">
        <f>-(((CT25-BF21)*BF20)/(CS25-BF20))+BF21</f>
        <v>-108.68985857734896</v>
      </c>
      <c r="CT31" s="167">
        <f>-(((CT27-BF21)*BF20)/(CS27-BF20))+BF21</f>
        <v>89.438516016674185</v>
      </c>
      <c r="CU31" s="98"/>
      <c r="CV31" s="142"/>
      <c r="CW31" s="168"/>
    </row>
    <row r="32" spans="2:101" ht="15.75" customHeight="1" thickBot="1" x14ac:dyDescent="0.35">
      <c r="B32" s="141"/>
      <c r="C32" s="141">
        <f t="shared" si="2"/>
        <v>0.22696488109096791</v>
      </c>
      <c r="D32" s="142">
        <f t="shared" si="7"/>
        <v>58</v>
      </c>
      <c r="E32" s="98"/>
      <c r="F32" s="98"/>
      <c r="G32" s="141">
        <f t="shared" si="3"/>
        <v>-61.065574312736416</v>
      </c>
      <c r="H32" s="142">
        <f t="shared" si="8"/>
        <v>28</v>
      </c>
      <c r="I32" s="98"/>
      <c r="J32" s="98"/>
      <c r="K32" s="98"/>
      <c r="L32" s="180"/>
      <c r="M32" s="141">
        <f t="shared" si="4"/>
        <v>10</v>
      </c>
      <c r="N32" s="142">
        <f t="shared" si="9"/>
        <v>79</v>
      </c>
      <c r="O32" s="98"/>
      <c r="P32" s="152"/>
      <c r="Q32" s="141">
        <f t="shared" si="5"/>
        <v>65</v>
      </c>
      <c r="R32" s="142">
        <f t="shared" si="10"/>
        <v>59</v>
      </c>
      <c r="S32" s="98"/>
      <c r="T32" s="98"/>
      <c r="U32" s="141">
        <f t="shared" si="6"/>
        <v>-1.8372619340444039</v>
      </c>
      <c r="V32" s="98">
        <f t="shared" si="11"/>
        <v>-21</v>
      </c>
      <c r="W32" s="578"/>
      <c r="X32" s="579"/>
      <c r="Y32" s="580"/>
      <c r="Z32" s="79">
        <v>15</v>
      </c>
      <c r="AA32" s="79">
        <f t="shared" si="15"/>
        <v>1464.2907024135416</v>
      </c>
      <c r="AB32" s="78">
        <f t="shared" si="12"/>
        <v>258.28174773803408</v>
      </c>
      <c r="AC32" s="98"/>
      <c r="AD32" s="86">
        <v>24</v>
      </c>
      <c r="AE32" s="89">
        <f t="shared" si="0"/>
        <v>59.380454746769054</v>
      </c>
      <c r="AF32" s="88">
        <f t="shared" si="1"/>
        <v>26.437881799927009</v>
      </c>
      <c r="AG32" s="98"/>
      <c r="AH32" s="108">
        <v>13</v>
      </c>
      <c r="AI32" s="111">
        <f t="shared" si="13"/>
        <v>1536.3375661733105</v>
      </c>
      <c r="AJ32" s="110">
        <f t="shared" si="14"/>
        <v>238.74127576526826</v>
      </c>
      <c r="AK32" s="98"/>
      <c r="AL32" s="98"/>
      <c r="AM32" s="98"/>
      <c r="AN32" s="98"/>
      <c r="AO32" s="98"/>
      <c r="AP32" s="98"/>
      <c r="AQ32" s="141">
        <f t="shared" si="20"/>
        <v>78.686292995697116</v>
      </c>
      <c r="AR32" s="142">
        <f t="shared" si="21"/>
        <v>853.69424691636311</v>
      </c>
      <c r="AS32" s="98"/>
      <c r="AT32" s="142"/>
      <c r="AU32" s="98"/>
      <c r="AV32" s="141">
        <f t="shared" si="22"/>
        <v>70.751578863816192</v>
      </c>
      <c r="AW32" s="142">
        <f t="shared" si="23"/>
        <v>853.69424691636311</v>
      </c>
      <c r="AX32" s="98"/>
      <c r="AY32" s="98"/>
      <c r="AZ32" s="142"/>
      <c r="BA32" s="142"/>
      <c r="BC32" s="141"/>
      <c r="BD32" s="235">
        <v>7</v>
      </c>
      <c r="BE32" s="238">
        <f t="shared" si="24"/>
        <v>110.53235170316373</v>
      </c>
      <c r="BF32" s="237">
        <f t="shared" si="26"/>
        <v>10.47676325176306</v>
      </c>
      <c r="BG32" s="98"/>
      <c r="BH32" s="235">
        <f t="shared" si="16"/>
        <v>-16.99308085127997</v>
      </c>
      <c r="BI32" s="293">
        <f t="shared" si="17"/>
        <v>64.684497283634997</v>
      </c>
      <c r="BJ32" s="98"/>
      <c r="BK32" s="98"/>
      <c r="BL32" s="98"/>
      <c r="BM32" s="238">
        <f t="shared" si="18"/>
        <v>25.003142631652004</v>
      </c>
      <c r="BN32" s="293">
        <f t="shared" si="19"/>
        <v>64.684497283634997</v>
      </c>
      <c r="BO32" s="98"/>
      <c r="BP32" s="98"/>
      <c r="BQ32" s="98"/>
      <c r="BR32" s="98"/>
      <c r="BS32" s="163">
        <f t="shared" si="29"/>
        <v>2217.4301467357018</v>
      </c>
      <c r="BT32" s="170">
        <v>-194</v>
      </c>
      <c r="BU32" s="98"/>
      <c r="BV32" s="98"/>
      <c r="BW32" s="98"/>
      <c r="BX32" s="98"/>
      <c r="BY32" s="98"/>
      <c r="BZ32" s="98"/>
      <c r="CA32" s="142"/>
      <c r="CB32" s="141"/>
      <c r="CC32" s="251">
        <f t="shared" si="28"/>
        <v>-1.617914272055117</v>
      </c>
      <c r="CD32" s="252">
        <f t="shared" si="30"/>
        <v>80.684497283634997</v>
      </c>
      <c r="CE32" s="98"/>
      <c r="CF32" s="98"/>
      <c r="CG32" s="98"/>
      <c r="CH32" s="246">
        <f t="shared" si="27"/>
        <v>1.1437938763241107</v>
      </c>
      <c r="CI32" s="252">
        <f t="shared" si="31"/>
        <v>94.684497283634997</v>
      </c>
      <c r="CJ32" s="98"/>
      <c r="CK32" s="98"/>
      <c r="CL32" s="98"/>
      <c r="CM32" s="98"/>
      <c r="CN32" s="163">
        <f t="shared" si="25"/>
        <v>2217.4301467357018</v>
      </c>
      <c r="CO32" s="170">
        <v>-194</v>
      </c>
      <c r="CP32" s="98"/>
      <c r="CQ32" s="98"/>
      <c r="CR32" s="98"/>
      <c r="CS32" s="98"/>
      <c r="CT32" s="98"/>
      <c r="CU32" s="98"/>
      <c r="CV32" s="142"/>
      <c r="CW32" s="168"/>
    </row>
    <row r="33" spans="2:101" ht="15.75" customHeight="1" thickBot="1" x14ac:dyDescent="0.35">
      <c r="B33" s="141"/>
      <c r="C33" s="141">
        <f t="shared" si="2"/>
        <v>5.0637900382502821E-2</v>
      </c>
      <c r="D33" s="142">
        <f t="shared" si="7"/>
        <v>57</v>
      </c>
      <c r="E33" s="98"/>
      <c r="F33" s="98"/>
      <c r="G33" s="141">
        <f t="shared" si="3"/>
        <v>-61.241901293444876</v>
      </c>
      <c r="H33" s="142">
        <f t="shared" si="8"/>
        <v>27</v>
      </c>
      <c r="I33" s="98"/>
      <c r="J33" s="98"/>
      <c r="K33" s="98"/>
      <c r="L33" s="180"/>
      <c r="M33" s="141">
        <f t="shared" si="4"/>
        <v>10</v>
      </c>
      <c r="N33" s="142">
        <f t="shared" si="9"/>
        <v>78</v>
      </c>
      <c r="O33" s="98"/>
      <c r="P33" s="152"/>
      <c r="Q33" s="141">
        <f t="shared" si="5"/>
        <v>65</v>
      </c>
      <c r="R33" s="142">
        <f t="shared" si="10"/>
        <v>58</v>
      </c>
      <c r="S33" s="98"/>
      <c r="T33" s="98"/>
      <c r="U33" s="141">
        <f t="shared" si="6"/>
        <v>-1.9247505975703278</v>
      </c>
      <c r="V33" s="98">
        <f t="shared" si="11"/>
        <v>-22</v>
      </c>
      <c r="W33" s="584"/>
      <c r="X33" s="585"/>
      <c r="Y33" s="586"/>
      <c r="Z33" s="79">
        <v>16</v>
      </c>
      <c r="AA33" s="79">
        <f t="shared" si="15"/>
        <v>1460.8076076300267</v>
      </c>
      <c r="AB33" s="78">
        <f t="shared" si="12"/>
        <v>270.84138177736099</v>
      </c>
      <c r="AC33" s="98"/>
      <c r="AD33" s="86">
        <v>25</v>
      </c>
      <c r="AE33" s="89">
        <f t="shared" si="0"/>
        <v>58.910006157382249</v>
      </c>
      <c r="AF33" s="88">
        <f t="shared" si="1"/>
        <v>27.470187013145463</v>
      </c>
      <c r="AG33" s="98"/>
      <c r="AH33" s="108">
        <v>14</v>
      </c>
      <c r="AI33" s="111">
        <f t="shared" si="13"/>
        <v>1533.2949181037679</v>
      </c>
      <c r="AJ33" s="110">
        <f t="shared" si="14"/>
        <v>251.41481706980011</v>
      </c>
      <c r="AK33" s="98"/>
      <c r="AL33" s="98"/>
      <c r="AM33" s="98"/>
      <c r="AN33" s="98"/>
      <c r="AO33" s="98"/>
      <c r="AP33" s="98"/>
      <c r="AQ33" s="141">
        <f t="shared" si="20"/>
        <v>78.509966014988649</v>
      </c>
      <c r="AR33" s="142">
        <f t="shared" si="21"/>
        <v>852.69424691636311</v>
      </c>
      <c r="AS33" s="98"/>
      <c r="AT33" s="142"/>
      <c r="AU33" s="98"/>
      <c r="AV33" s="141">
        <f t="shared" si="22"/>
        <v>70.751578863816192</v>
      </c>
      <c r="AW33" s="142">
        <f t="shared" si="23"/>
        <v>852.69424691636311</v>
      </c>
      <c r="AX33" s="98"/>
      <c r="AY33" s="98"/>
      <c r="AZ33" s="142"/>
      <c r="BA33" s="142"/>
      <c r="BC33" s="141"/>
      <c r="BD33" s="235">
        <v>8</v>
      </c>
      <c r="BE33" s="238">
        <f t="shared" si="24"/>
        <v>110.47991151550789</v>
      </c>
      <c r="BF33" s="237">
        <f t="shared" si="26"/>
        <v>10.875086022821929</v>
      </c>
      <c r="BG33" s="98"/>
      <c r="BH33" s="235">
        <f t="shared" si="16"/>
        <v>-15.920712141255279</v>
      </c>
      <c r="BI33" s="293">
        <f t="shared" si="17"/>
        <v>65.684497283634997</v>
      </c>
      <c r="BJ33" s="98"/>
      <c r="BK33" s="98"/>
      <c r="BL33" s="98"/>
      <c r="BM33" s="238">
        <f t="shared" si="18"/>
        <v>24.249588581549212</v>
      </c>
      <c r="BN33" s="293">
        <f t="shared" si="19"/>
        <v>65.684497283634997</v>
      </c>
      <c r="BO33" s="98"/>
      <c r="BP33" s="98"/>
      <c r="BQ33" s="98"/>
      <c r="BR33" s="98"/>
      <c r="BS33" s="163">
        <f t="shared" si="29"/>
        <v>2206.0000944329404</v>
      </c>
      <c r="BT33" s="170">
        <v>-193</v>
      </c>
      <c r="BU33" s="98"/>
      <c r="BV33" s="98"/>
      <c r="BW33" s="98"/>
      <c r="BX33" s="159">
        <f>IF(AND(F3&gt;0,P3&gt;0),180+DEGREES(BY33),IF(AND(F3&lt;0,P3&gt;0),DEGREES(BY33),IF(AND(F3&gt;0,P3&lt;0),180+DEGREES(BY33),IF(AND(F3&lt;0,P3&lt;0),360+DEGREES(BY33),"Error"))))</f>
        <v>47</v>
      </c>
      <c r="BY33" s="160">
        <f>ATAN(BI19)</f>
        <v>0.82030474843733492</v>
      </c>
      <c r="BZ33" s="98"/>
      <c r="CA33" s="142"/>
      <c r="CB33" s="141"/>
      <c r="CC33" s="251">
        <f t="shared" si="28"/>
        <v>-2.9449590936755214</v>
      </c>
      <c r="CD33" s="252">
        <f>IF($CD32=$CD31-$A$11,$CD32-$A$11,$CD32+$A$11)</f>
        <v>79.684497283634997</v>
      </c>
      <c r="CE33" s="98"/>
      <c r="CF33" s="98"/>
      <c r="CG33" s="98"/>
      <c r="CH33" s="246">
        <f t="shared" si="27"/>
        <v>0.21127879018645501</v>
      </c>
      <c r="CI33" s="252">
        <f t="shared" si="31"/>
        <v>95.684497283634997</v>
      </c>
      <c r="CJ33" s="98"/>
      <c r="CK33" s="98"/>
      <c r="CL33" s="98"/>
      <c r="CM33" s="98"/>
      <c r="CN33" s="163">
        <f t="shared" si="25"/>
        <v>2206.0000944329404</v>
      </c>
      <c r="CO33" s="170">
        <v>-193</v>
      </c>
      <c r="CP33" s="98"/>
      <c r="CQ33" s="98"/>
      <c r="CR33" s="98"/>
      <c r="CS33" s="159">
        <f>IF(AND(F3&gt;0,P3&gt;0),180+DEGREES(CT33),IF(AND(F3&lt;0,P3&gt;0),DEGREES(CT33),IF(AND(F3&gt;0,P3&lt;0),180+DEGREES(CT33),IF(AND(F3&lt;0,P3&lt;0),360+DEGREES(CT33),"Error"))))</f>
        <v>53</v>
      </c>
      <c r="CT33" s="160">
        <f>ATAN(CD19)</f>
        <v>0.92502450355699462</v>
      </c>
      <c r="CU33" s="98"/>
      <c r="CV33" s="142"/>
      <c r="CW33" s="168"/>
    </row>
    <row r="34" spans="2:101" ht="15.6" thickTop="1" thickBot="1" x14ac:dyDescent="0.35">
      <c r="B34" s="141"/>
      <c r="C34" s="141">
        <f t="shared" si="2"/>
        <v>-0.12568908032596227</v>
      </c>
      <c r="D34" s="142">
        <f t="shared" si="7"/>
        <v>56</v>
      </c>
      <c r="E34" s="98"/>
      <c r="F34" s="98"/>
      <c r="G34" s="141">
        <f t="shared" si="3"/>
        <v>-61.418228274153343</v>
      </c>
      <c r="H34" s="142">
        <f t="shared" si="8"/>
        <v>26</v>
      </c>
      <c r="I34" s="98"/>
      <c r="J34" s="98"/>
      <c r="K34" s="98"/>
      <c r="L34" s="180"/>
      <c r="M34" s="141">
        <f t="shared" si="4"/>
        <v>10</v>
      </c>
      <c r="N34" s="142">
        <f t="shared" si="9"/>
        <v>77</v>
      </c>
      <c r="O34" s="98"/>
      <c r="P34" s="152"/>
      <c r="Q34" s="141">
        <f t="shared" si="5"/>
        <v>65</v>
      </c>
      <c r="R34" s="142">
        <f t="shared" si="10"/>
        <v>57</v>
      </c>
      <c r="S34" s="98"/>
      <c r="T34" s="98"/>
      <c r="U34" s="141">
        <f t="shared" si="6"/>
        <v>-2.0122392610962518</v>
      </c>
      <c r="V34" s="142">
        <f t="shared" si="11"/>
        <v>-23</v>
      </c>
      <c r="Z34" s="76">
        <v>17</v>
      </c>
      <c r="AA34" s="79">
        <f t="shared" si="15"/>
        <v>1457.1058475007603</v>
      </c>
      <c r="AB34" s="78">
        <f t="shared" si="12"/>
        <v>283.33831453776827</v>
      </c>
      <c r="AC34" s="98"/>
      <c r="AD34" s="86">
        <v>26</v>
      </c>
      <c r="AE34" s="89">
        <f t="shared" si="0"/>
        <v>58.421613009445856</v>
      </c>
      <c r="AF34" s="88">
        <f t="shared" si="1"/>
        <v>28.494124541290031</v>
      </c>
      <c r="AG34" s="98"/>
      <c r="AH34" s="108">
        <v>15</v>
      </c>
      <c r="AI34" s="111">
        <f t="shared" si="13"/>
        <v>1530.0315496504172</v>
      </c>
      <c r="AJ34" s="110">
        <f t="shared" si="14"/>
        <v>264.03332660185026</v>
      </c>
      <c r="AK34" s="98"/>
      <c r="AL34" s="98"/>
      <c r="AM34" s="98"/>
      <c r="AN34" s="98"/>
      <c r="AO34" s="98"/>
      <c r="AP34" s="98"/>
      <c r="AQ34" s="141">
        <f t="shared" si="20"/>
        <v>78.333639034280182</v>
      </c>
      <c r="AR34" s="142">
        <f t="shared" si="21"/>
        <v>851.69424691636311</v>
      </c>
      <c r="AS34" s="98"/>
      <c r="AT34" s="142"/>
      <c r="AU34" s="98"/>
      <c r="AV34" s="141">
        <f t="shared" si="22"/>
        <v>70.751578863816192</v>
      </c>
      <c r="AW34" s="142">
        <f t="shared" si="23"/>
        <v>851.69424691636311</v>
      </c>
      <c r="AX34" s="98"/>
      <c r="AY34" s="98"/>
      <c r="AZ34" s="142"/>
      <c r="BA34" s="142"/>
      <c r="BC34" s="141"/>
      <c r="BD34" s="235">
        <v>9</v>
      </c>
      <c r="BE34" s="238">
        <f t="shared" si="24"/>
        <v>110.42052762385291</v>
      </c>
      <c r="BF34" s="237">
        <f t="shared" si="26"/>
        <v>11.272432919924826</v>
      </c>
      <c r="BG34" s="98"/>
      <c r="BH34" s="235">
        <f t="shared" si="16"/>
        <v>-14.848343431230603</v>
      </c>
      <c r="BI34" s="293">
        <f t="shared" si="17"/>
        <v>66.684497283634997</v>
      </c>
      <c r="BJ34" s="98"/>
      <c r="BK34" s="98"/>
      <c r="BL34" s="98"/>
      <c r="BM34" s="238">
        <f t="shared" si="18"/>
        <v>23.496034531446419</v>
      </c>
      <c r="BN34" s="293">
        <f t="shared" si="19"/>
        <v>66.684497283634997</v>
      </c>
      <c r="BO34" s="98"/>
      <c r="BP34" s="98"/>
      <c r="BQ34" s="98"/>
      <c r="BR34" s="98"/>
      <c r="BS34" s="163">
        <f t="shared" si="29"/>
        <v>2194.570042130179</v>
      </c>
      <c r="BT34" s="170">
        <v>-192</v>
      </c>
      <c r="BU34" s="98"/>
      <c r="BV34" s="98"/>
      <c r="BW34" s="98"/>
      <c r="BX34" s="98"/>
      <c r="BY34" s="98"/>
      <c r="BZ34" s="98"/>
      <c r="CA34" s="142"/>
      <c r="CB34" s="141"/>
      <c r="CC34" s="251">
        <f t="shared" si="28"/>
        <v>-4.2720039152959259</v>
      </c>
      <c r="CD34" s="252">
        <f t="shared" si="30"/>
        <v>78.684497283634997</v>
      </c>
      <c r="CE34" s="98"/>
      <c r="CF34" s="98"/>
      <c r="CG34" s="98"/>
      <c r="CH34" s="246">
        <f t="shared" si="27"/>
        <v>-0.72123629595120065</v>
      </c>
      <c r="CI34" s="252">
        <f t="shared" si="31"/>
        <v>96.684497283634997</v>
      </c>
      <c r="CJ34" s="98"/>
      <c r="CK34" s="98"/>
      <c r="CL34" s="98"/>
      <c r="CM34" s="98"/>
      <c r="CN34" s="163">
        <f t="shared" si="25"/>
        <v>2194.570042130179</v>
      </c>
      <c r="CO34" s="170">
        <v>-192</v>
      </c>
      <c r="CP34" s="98"/>
      <c r="CQ34" s="98"/>
      <c r="CR34" s="98"/>
      <c r="CS34" s="98"/>
      <c r="CT34" s="98"/>
      <c r="CU34" s="98"/>
      <c r="CV34" s="142"/>
      <c r="CW34" s="168"/>
    </row>
    <row r="35" spans="2:101" ht="15.6" thickTop="1" thickBot="1" x14ac:dyDescent="0.35">
      <c r="B35" s="141"/>
      <c r="C35" s="141">
        <f t="shared" si="2"/>
        <v>-0.30201606103442558</v>
      </c>
      <c r="D35" s="142">
        <f t="shared" si="7"/>
        <v>55</v>
      </c>
      <c r="E35" s="98"/>
      <c r="F35" s="98"/>
      <c r="G35" s="141">
        <f t="shared" si="3"/>
        <v>-61.59455525486181</v>
      </c>
      <c r="H35" s="142">
        <f t="shared" si="8"/>
        <v>25</v>
      </c>
      <c r="I35" s="98"/>
      <c r="J35" s="98"/>
      <c r="K35" s="98"/>
      <c r="L35" s="180"/>
      <c r="M35" s="141">
        <f t="shared" si="4"/>
        <v>10</v>
      </c>
      <c r="N35" s="142">
        <f t="shared" si="9"/>
        <v>76</v>
      </c>
      <c r="O35" s="98"/>
      <c r="P35" s="152"/>
      <c r="Q35" s="141">
        <f t="shared" si="5"/>
        <v>65</v>
      </c>
      <c r="R35" s="142">
        <f t="shared" si="10"/>
        <v>56</v>
      </c>
      <c r="S35" s="98"/>
      <c r="T35" s="98"/>
      <c r="U35" s="141">
        <f t="shared" si="6"/>
        <v>-2.0997279246221758</v>
      </c>
      <c r="V35" s="98">
        <f t="shared" si="11"/>
        <v>-24</v>
      </c>
      <c r="W35" s="568" t="s">
        <v>114</v>
      </c>
      <c r="X35" s="569"/>
      <c r="Y35" s="570"/>
      <c r="Z35" s="79">
        <v>18</v>
      </c>
      <c r="AA35" s="79">
        <f t="shared" si="15"/>
        <v>1453.1865496177375</v>
      </c>
      <c r="AB35" s="78">
        <f t="shared" si="12"/>
        <v>295.76873933247646</v>
      </c>
      <c r="AC35" s="98"/>
      <c r="AD35" s="86">
        <v>27</v>
      </c>
      <c r="AE35" s="89">
        <f t="shared" si="0"/>
        <v>57.915424072243916</v>
      </c>
      <c r="AF35" s="88">
        <f t="shared" si="1"/>
        <v>29.509382483070539</v>
      </c>
      <c r="AG35" s="98"/>
      <c r="AH35" s="108">
        <v>16</v>
      </c>
      <c r="AI35" s="111">
        <f t="shared" si="13"/>
        <v>1526.5484548669026</v>
      </c>
      <c r="AJ35" s="110">
        <f t="shared" si="14"/>
        <v>276.59296064117717</v>
      </c>
      <c r="AK35" s="98"/>
      <c r="AL35" s="98"/>
      <c r="AM35" s="98"/>
      <c r="AN35" s="98"/>
      <c r="AO35" s="98"/>
      <c r="AP35" s="98"/>
      <c r="AQ35" s="141">
        <f t="shared" si="20"/>
        <v>78.157312053571715</v>
      </c>
      <c r="AR35" s="142">
        <f t="shared" si="21"/>
        <v>850.69424691636311</v>
      </c>
      <c r="AS35" s="98"/>
      <c r="AT35" s="142"/>
      <c r="AU35" s="98"/>
      <c r="AV35" s="141">
        <f t="shared" si="22"/>
        <v>70.751578863816192</v>
      </c>
      <c r="AW35" s="142">
        <f t="shared" si="23"/>
        <v>850.69424691636311</v>
      </c>
      <c r="AX35" s="98"/>
      <c r="AY35" s="98"/>
      <c r="AZ35" s="142"/>
      <c r="BA35" s="142"/>
      <c r="BC35" s="141"/>
      <c r="BD35" s="235">
        <v>10</v>
      </c>
      <c r="BE35" s="238">
        <f t="shared" si="24"/>
        <v>110.35421811710739</v>
      </c>
      <c r="BF35" s="237">
        <f t="shared" si="26"/>
        <v>11.668682907357713</v>
      </c>
      <c r="BG35" s="98"/>
      <c r="BH35" s="235">
        <f t="shared" si="16"/>
        <v>-13.775974721205912</v>
      </c>
      <c r="BI35" s="293">
        <f t="shared" si="17"/>
        <v>67.684497283634997</v>
      </c>
      <c r="BJ35" s="98"/>
      <c r="BK35" s="98"/>
      <c r="BL35" s="98"/>
      <c r="BM35" s="238">
        <f t="shared" si="18"/>
        <v>22.742480481343627</v>
      </c>
      <c r="BN35" s="293">
        <f t="shared" si="19"/>
        <v>67.684497283634997</v>
      </c>
      <c r="BO35" s="98"/>
      <c r="BP35" s="98"/>
      <c r="BQ35" s="98"/>
      <c r="BR35" s="98"/>
      <c r="BS35" s="163">
        <f t="shared" si="29"/>
        <v>2183.1399898274176</v>
      </c>
      <c r="BT35" s="170">
        <v>-191</v>
      </c>
      <c r="BU35" s="98"/>
      <c r="BV35" s="152"/>
      <c r="BW35" s="98"/>
      <c r="BX35" s="403">
        <f>ABS((AB3+V2)*SIN(((180-U2)/2)*PI()/180))</f>
        <v>58.896499798744017</v>
      </c>
      <c r="BY35" s="404"/>
      <c r="BZ35" s="98"/>
      <c r="CA35" s="142"/>
      <c r="CB35" s="141"/>
      <c r="CC35" s="251">
        <f t="shared" si="28"/>
        <v>-5.5990487369163446</v>
      </c>
      <c r="CD35" s="252">
        <f t="shared" si="30"/>
        <v>77.684497283634997</v>
      </c>
      <c r="CE35" s="98"/>
      <c r="CF35" s="98"/>
      <c r="CG35" s="98"/>
      <c r="CH35" s="246">
        <f t="shared" si="27"/>
        <v>-1.6537513820888705</v>
      </c>
      <c r="CI35" s="252">
        <f t="shared" si="31"/>
        <v>97.684497283634997</v>
      </c>
      <c r="CJ35" s="98"/>
      <c r="CK35" s="98"/>
      <c r="CL35" s="98"/>
      <c r="CM35" s="98"/>
      <c r="CN35" s="163">
        <f t="shared" si="25"/>
        <v>2183.1399898274176</v>
      </c>
      <c r="CO35" s="170">
        <v>-191</v>
      </c>
      <c r="CP35" s="98"/>
      <c r="CQ35" s="201"/>
      <c r="CR35" s="98"/>
      <c r="CS35" s="403">
        <f>ABS((AB3+V2)*SIN((U2/2)*PI()/180))</f>
        <v>65.411189756120123</v>
      </c>
      <c r="CT35" s="404"/>
      <c r="CU35" s="98"/>
      <c r="CV35" s="142"/>
      <c r="CW35" s="168"/>
    </row>
    <row r="36" spans="2:101" ht="15" thickBot="1" x14ac:dyDescent="0.35">
      <c r="B36" s="141"/>
      <c r="C36" s="141">
        <f t="shared" si="2"/>
        <v>-0.47834304174289066</v>
      </c>
      <c r="D36" s="142">
        <f t="shared" si="7"/>
        <v>54</v>
      </c>
      <c r="E36" s="98"/>
      <c r="F36" s="98"/>
      <c r="G36" s="141">
        <f t="shared" si="3"/>
        <v>-61.770882235570269</v>
      </c>
      <c r="H36" s="142">
        <f t="shared" si="8"/>
        <v>24</v>
      </c>
      <c r="I36" s="98"/>
      <c r="J36" s="98"/>
      <c r="K36" s="98"/>
      <c r="L36" s="180"/>
      <c r="M36" s="141">
        <f t="shared" si="4"/>
        <v>10</v>
      </c>
      <c r="N36" s="142">
        <f t="shared" si="9"/>
        <v>75</v>
      </c>
      <c r="O36" s="98"/>
      <c r="P36" s="152"/>
      <c r="Q36" s="141">
        <f t="shared" si="5"/>
        <v>65</v>
      </c>
      <c r="R36" s="142">
        <f t="shared" si="10"/>
        <v>55</v>
      </c>
      <c r="S36" s="98"/>
      <c r="T36" s="98"/>
      <c r="U36" s="141">
        <f t="shared" si="6"/>
        <v>-2.1872165881480998</v>
      </c>
      <c r="V36" s="98">
        <f t="shared" si="11"/>
        <v>-25</v>
      </c>
      <c r="W36" s="571"/>
      <c r="X36" s="572"/>
      <c r="Y36" s="573"/>
      <c r="Z36" s="79">
        <v>19</v>
      </c>
      <c r="AA36" s="79">
        <f t="shared" si="15"/>
        <v>1449.0509078370605</v>
      </c>
      <c r="AB36" s="78">
        <f t="shared" si="12"/>
        <v>308.12886973367711</v>
      </c>
      <c r="AC36" s="98"/>
      <c r="AD36" s="86">
        <v>28</v>
      </c>
      <c r="AE36" s="89">
        <f t="shared" si="0"/>
        <v>57.391593535830253</v>
      </c>
      <c r="AF36" s="88">
        <f t="shared" si="1"/>
        <v>30.515651581082903</v>
      </c>
      <c r="AG36" s="98"/>
      <c r="AH36" s="108">
        <v>17</v>
      </c>
      <c r="AI36" s="111">
        <f t="shared" si="13"/>
        <v>1522.8466947376362</v>
      </c>
      <c r="AJ36" s="110">
        <f t="shared" si="14"/>
        <v>289.08989340158445</v>
      </c>
      <c r="AK36" s="98"/>
      <c r="AL36" s="98"/>
      <c r="AM36" s="98"/>
      <c r="AN36" s="98"/>
      <c r="AO36" s="98"/>
      <c r="AP36" s="98"/>
      <c r="AQ36" s="141">
        <f t="shared" si="20"/>
        <v>77.980985072863248</v>
      </c>
      <c r="AR36" s="142">
        <f t="shared" si="21"/>
        <v>849.69424691636311</v>
      </c>
      <c r="AS36" s="98"/>
      <c r="AT36" s="142"/>
      <c r="AU36" s="98"/>
      <c r="AV36" s="141">
        <f t="shared" si="22"/>
        <v>70.751578863816192</v>
      </c>
      <c r="AW36" s="142">
        <f t="shared" si="23"/>
        <v>849.69424691636311</v>
      </c>
      <c r="AX36" s="98"/>
      <c r="AY36" s="98"/>
      <c r="AZ36" s="142"/>
      <c r="BA36" s="142"/>
      <c r="BC36" s="141"/>
      <c r="BD36" s="235">
        <v>11</v>
      </c>
      <c r="BE36" s="238">
        <f t="shared" si="24"/>
        <v>110.2810031937895</v>
      </c>
      <c r="BF36" s="237">
        <f t="shared" si="26"/>
        <v>12.063715283535855</v>
      </c>
      <c r="BG36" s="98"/>
      <c r="BH36" s="235">
        <f t="shared" si="16"/>
        <v>-12.703606011181236</v>
      </c>
      <c r="BI36" s="293">
        <f t="shared" si="17"/>
        <v>68.684497283634997</v>
      </c>
      <c r="BJ36" s="98"/>
      <c r="BK36" s="98"/>
      <c r="BL36" s="98"/>
      <c r="BM36" s="238">
        <f t="shared" si="18"/>
        <v>21.988926431240827</v>
      </c>
      <c r="BN36" s="293">
        <f t="shared" si="19"/>
        <v>68.684497283634997</v>
      </c>
      <c r="BO36" s="98"/>
      <c r="BP36" s="98"/>
      <c r="BQ36" s="98"/>
      <c r="BR36" s="98"/>
      <c r="BS36" s="163">
        <f t="shared" si="29"/>
        <v>2171.7099375246562</v>
      </c>
      <c r="BT36" s="170">
        <v>-190</v>
      </c>
      <c r="BU36" s="98"/>
      <c r="BV36" s="98"/>
      <c r="BW36" s="98"/>
      <c r="BX36" s="98"/>
      <c r="BY36" s="98"/>
      <c r="BZ36" s="98"/>
      <c r="CA36" s="142"/>
      <c r="CB36" s="141"/>
      <c r="CC36" s="251">
        <f t="shared" si="28"/>
        <v>-6.9260935585367491</v>
      </c>
      <c r="CD36" s="252">
        <f t="shared" si="30"/>
        <v>76.684497283634997</v>
      </c>
      <c r="CE36" s="98"/>
      <c r="CF36" s="98"/>
      <c r="CG36" s="98"/>
      <c r="CH36" s="246">
        <f t="shared" si="27"/>
        <v>-2.5862664682265262</v>
      </c>
      <c r="CI36" s="252">
        <f t="shared" si="31"/>
        <v>98.684497283634997</v>
      </c>
      <c r="CJ36" s="98"/>
      <c r="CK36" s="98"/>
      <c r="CL36" s="98"/>
      <c r="CM36" s="98"/>
      <c r="CN36" s="163">
        <f t="shared" si="25"/>
        <v>2171.7099375246562</v>
      </c>
      <c r="CO36" s="170">
        <v>-190</v>
      </c>
      <c r="CP36" s="98"/>
      <c r="CQ36" s="98"/>
      <c r="CR36" s="98"/>
      <c r="CS36" s="98"/>
      <c r="CT36" s="98"/>
      <c r="CU36" s="98"/>
      <c r="CV36" s="142"/>
      <c r="CW36" s="168"/>
    </row>
    <row r="37" spans="2:101" ht="15" customHeight="1" x14ac:dyDescent="0.3">
      <c r="B37" s="141"/>
      <c r="C37" s="141">
        <f t="shared" si="2"/>
        <v>-0.65467002245135575</v>
      </c>
      <c r="D37" s="142">
        <f t="shared" si="7"/>
        <v>53</v>
      </c>
      <c r="E37" s="98"/>
      <c r="F37" s="98"/>
      <c r="G37" s="141">
        <f t="shared" si="3"/>
        <v>-61.947209216278736</v>
      </c>
      <c r="H37" s="142">
        <f t="shared" si="8"/>
        <v>23</v>
      </c>
      <c r="I37" s="98"/>
      <c r="J37" s="98"/>
      <c r="K37" s="98"/>
      <c r="L37" s="180"/>
      <c r="M37" s="141">
        <f t="shared" si="4"/>
        <v>10</v>
      </c>
      <c r="N37" s="142">
        <f t="shared" si="9"/>
        <v>74</v>
      </c>
      <c r="O37" s="98"/>
      <c r="P37" s="152"/>
      <c r="Q37" s="141">
        <f t="shared" si="5"/>
        <v>65</v>
      </c>
      <c r="R37" s="142">
        <f t="shared" si="10"/>
        <v>54</v>
      </c>
      <c r="S37" s="98"/>
      <c r="T37" s="98"/>
      <c r="U37" s="141">
        <f t="shared" si="6"/>
        <v>-2.2747052516740238</v>
      </c>
      <c r="V37" s="98">
        <f t="shared" si="11"/>
        <v>-26</v>
      </c>
      <c r="W37" s="378" t="str">
        <f>IF(AND(F3&gt;0,P3&gt;0),"Case 1 (Look Sheet: θopt tune case I)",IF(AND(F3&lt;0,P3&gt;0)," Case 2 (Look Sheet: θopt tune case II)",IF(AND(F3&gt;0,P3&lt;0),"Case 3 (Look Sheet: θopt tune case III)",IF(AND(F3&lt;0,P3&lt;0),"Case 4 (Look Sheet: θopt tune case IV)",IF(AND(F3=0,P3&gt;0),"n1(Flow1)=0,n2(Flow2)&gt;0",IF(AND(F3=0,P3&lt;0),"n1(Flow1)=0,n2(Flow2)&lt;0",IF(AND(F3&gt;0,P3=0),"n1(Flow1)&gt;0,n2(Flow2)=0",IF(AND(F3&lt;0,P3=0),"n1(Flow1)&lt;0,n2(Flow2)=0","Error"))))))))</f>
        <v xml:space="preserve"> Case 2 (Look Sheet: θopt tune case II)</v>
      </c>
      <c r="X37" s="379"/>
      <c r="Y37" s="380"/>
      <c r="Z37" s="79">
        <v>20</v>
      </c>
      <c r="AA37" s="79">
        <f t="shared" si="15"/>
        <v>1444.7001819152788</v>
      </c>
      <c r="AB37" s="78">
        <f t="shared" si="12"/>
        <v>320.41494072591468</v>
      </c>
      <c r="AC37" s="98"/>
      <c r="AD37" s="86">
        <v>29</v>
      </c>
      <c r="AE37" s="89">
        <f t="shared" si="0"/>
        <v>56.850280964060723</v>
      </c>
      <c r="AF37" s="88">
        <f t="shared" si="1"/>
        <v>31.51262531601191</v>
      </c>
      <c r="AG37" s="98"/>
      <c r="AH37" s="108">
        <v>18</v>
      </c>
      <c r="AI37" s="111">
        <f t="shared" si="13"/>
        <v>1518.9273968546133</v>
      </c>
      <c r="AJ37" s="110">
        <f t="shared" si="14"/>
        <v>301.52031819629269</v>
      </c>
      <c r="AK37" s="98"/>
      <c r="AL37" s="98"/>
      <c r="AM37" s="98"/>
      <c r="AN37" s="98"/>
      <c r="AO37" s="98"/>
      <c r="AP37" s="98"/>
      <c r="AQ37" s="141">
        <f t="shared" si="20"/>
        <v>77.804658092154781</v>
      </c>
      <c r="AR37" s="142">
        <f t="shared" si="21"/>
        <v>848.69424691636311</v>
      </c>
      <c r="AS37" s="98"/>
      <c r="AT37" s="142"/>
      <c r="AU37" s="98"/>
      <c r="AV37" s="141">
        <f t="shared" si="22"/>
        <v>70.751578863816192</v>
      </c>
      <c r="AW37" s="142">
        <f t="shared" si="23"/>
        <v>848.69424691636311</v>
      </c>
      <c r="AX37" s="98"/>
      <c r="AY37" s="98"/>
      <c r="AZ37" s="142"/>
      <c r="BA37" s="142"/>
      <c r="BC37" s="141"/>
      <c r="BD37" s="235">
        <v>12</v>
      </c>
      <c r="BE37" s="238">
        <f t="shared" si="24"/>
        <v>110.20090515587412</v>
      </c>
      <c r="BF37" s="237">
        <f t="shared" si="26"/>
        <v>12.457409717770703</v>
      </c>
      <c r="BG37" s="98"/>
      <c r="BH37" s="235">
        <f t="shared" si="16"/>
        <v>-11.63123730115656</v>
      </c>
      <c r="BI37" s="293">
        <f t="shared" si="17"/>
        <v>69.684497283634997</v>
      </c>
      <c r="BJ37" s="98"/>
      <c r="BK37" s="98"/>
      <c r="BL37" s="98"/>
      <c r="BM37" s="238">
        <f t="shared" si="18"/>
        <v>21.235372381138035</v>
      </c>
      <c r="BN37" s="293">
        <f t="shared" si="19"/>
        <v>69.684497283634997</v>
      </c>
      <c r="BO37" s="98"/>
      <c r="BP37" s="98"/>
      <c r="BQ37" s="98"/>
      <c r="BR37" s="98"/>
      <c r="BS37" s="163">
        <f t="shared" si="29"/>
        <v>2160.2798852218948</v>
      </c>
      <c r="BT37" s="170">
        <v>-189</v>
      </c>
      <c r="BU37" s="98"/>
      <c r="BV37" s="98"/>
      <c r="BW37" s="98"/>
      <c r="BX37" s="587" t="s">
        <v>96</v>
      </c>
      <c r="BY37" s="588"/>
      <c r="BZ37" s="589"/>
      <c r="CA37" s="142"/>
      <c r="CB37" s="141"/>
      <c r="CC37" s="251">
        <f t="shared" si="28"/>
        <v>-8.2531383801571678</v>
      </c>
      <c r="CD37" s="252">
        <f t="shared" si="30"/>
        <v>75.684497283634997</v>
      </c>
      <c r="CE37" s="98"/>
      <c r="CF37" s="98"/>
      <c r="CG37" s="98"/>
      <c r="CH37" s="246">
        <f t="shared" si="27"/>
        <v>-3.518781554364196</v>
      </c>
      <c r="CI37" s="252">
        <f t="shared" si="31"/>
        <v>99.684497283634997</v>
      </c>
      <c r="CJ37" s="98"/>
      <c r="CK37" s="98"/>
      <c r="CL37" s="98"/>
      <c r="CM37" s="98"/>
      <c r="CN37" s="163">
        <f t="shared" si="25"/>
        <v>2160.2798852218948</v>
      </c>
      <c r="CO37" s="170">
        <v>-189</v>
      </c>
      <c r="CP37" s="98"/>
      <c r="CQ37" s="98"/>
      <c r="CR37" s="98"/>
      <c r="CS37" s="587" t="s">
        <v>96</v>
      </c>
      <c r="CT37" s="588"/>
      <c r="CU37" s="589"/>
      <c r="CV37" s="142"/>
      <c r="CW37" s="168"/>
    </row>
    <row r="38" spans="2:101" ht="15" customHeight="1" x14ac:dyDescent="0.3">
      <c r="B38" s="141"/>
      <c r="C38" s="141">
        <f t="shared" si="2"/>
        <v>-0.83099700315982084</v>
      </c>
      <c r="D38" s="142">
        <f t="shared" si="7"/>
        <v>52</v>
      </c>
      <c r="E38" s="98"/>
      <c r="F38" s="98"/>
      <c r="G38" s="141">
        <f t="shared" si="3"/>
        <v>-62.123536196987203</v>
      </c>
      <c r="H38" s="142">
        <f t="shared" si="8"/>
        <v>22</v>
      </c>
      <c r="I38" s="98"/>
      <c r="J38" s="98"/>
      <c r="K38" s="98"/>
      <c r="L38" s="180"/>
      <c r="M38" s="141">
        <f t="shared" si="4"/>
        <v>10</v>
      </c>
      <c r="N38" s="142">
        <f t="shared" si="9"/>
        <v>73</v>
      </c>
      <c r="O38" s="98"/>
      <c r="P38" s="152"/>
      <c r="Q38" s="141">
        <f t="shared" si="5"/>
        <v>65</v>
      </c>
      <c r="R38" s="142">
        <f t="shared" si="10"/>
        <v>53</v>
      </c>
      <c r="S38" s="98"/>
      <c r="T38" s="98"/>
      <c r="U38" s="141">
        <f t="shared" si="6"/>
        <v>-2.3621939151999478</v>
      </c>
      <c r="V38" s="98">
        <f t="shared" si="11"/>
        <v>-27</v>
      </c>
      <c r="W38" s="378"/>
      <c r="X38" s="379"/>
      <c r="Y38" s="380"/>
      <c r="Z38" s="79">
        <v>21</v>
      </c>
      <c r="AA38" s="79">
        <f t="shared" si="15"/>
        <v>1440.1356971256539</v>
      </c>
      <c r="AB38" s="78">
        <f t="shared" si="12"/>
        <v>332.62320985294696</v>
      </c>
      <c r="AC38" s="98"/>
      <c r="AD38" s="86">
        <v>30</v>
      </c>
      <c r="AE38" s="89">
        <f t="shared" si="0"/>
        <v>56.291651245988518</v>
      </c>
      <c r="AF38" s="88">
        <f t="shared" si="1"/>
        <v>32.499999999999993</v>
      </c>
      <c r="AG38" s="98"/>
      <c r="AH38" s="108">
        <v>19</v>
      </c>
      <c r="AI38" s="111">
        <f t="shared" si="13"/>
        <v>1514.7917550739364</v>
      </c>
      <c r="AJ38" s="110">
        <f t="shared" si="14"/>
        <v>313.88044859749334</v>
      </c>
      <c r="AK38" s="98"/>
      <c r="AL38" s="98"/>
      <c r="AM38" s="98"/>
      <c r="AN38" s="98"/>
      <c r="AO38" s="98"/>
      <c r="AP38" s="98"/>
      <c r="AQ38" s="141">
        <f t="shared" si="20"/>
        <v>77.628331111446315</v>
      </c>
      <c r="AR38" s="142">
        <f t="shared" si="21"/>
        <v>847.69424691636311</v>
      </c>
      <c r="AS38" s="98"/>
      <c r="AT38" s="142"/>
      <c r="AU38" s="98"/>
      <c r="AV38" s="141">
        <f t="shared" si="22"/>
        <v>70.751578863816192</v>
      </c>
      <c r="AW38" s="142">
        <f t="shared" si="23"/>
        <v>847.69424691636311</v>
      </c>
      <c r="AX38" s="98"/>
      <c r="AY38" s="98"/>
      <c r="AZ38" s="142"/>
      <c r="BA38" s="142"/>
      <c r="BC38" s="141"/>
      <c r="BD38" s="235">
        <v>13</v>
      </c>
      <c r="BE38" s="238">
        <f t="shared" si="24"/>
        <v>110.11394840199949</v>
      </c>
      <c r="BF38" s="237">
        <f t="shared" si="26"/>
        <v>12.84964628692379</v>
      </c>
      <c r="BG38" s="98"/>
      <c r="BH38" s="235">
        <f t="shared" si="16"/>
        <v>-10.558868591131869</v>
      </c>
      <c r="BI38" s="293">
        <f t="shared" si="17"/>
        <v>70.684497283634997</v>
      </c>
      <c r="BJ38" s="98"/>
      <c r="BK38" s="98"/>
      <c r="BL38" s="98"/>
      <c r="BM38" s="238">
        <f t="shared" si="18"/>
        <v>20.481818331035242</v>
      </c>
      <c r="BN38" s="293">
        <f t="shared" si="19"/>
        <v>70.684497283634997</v>
      </c>
      <c r="BO38" s="98"/>
      <c r="BP38" s="98"/>
      <c r="BQ38" s="98"/>
      <c r="BR38" s="98"/>
      <c r="BS38" s="163">
        <f t="shared" si="29"/>
        <v>2148.8498329191334</v>
      </c>
      <c r="BT38" s="170">
        <v>-188</v>
      </c>
      <c r="BU38" s="98"/>
      <c r="BV38" s="98"/>
      <c r="BW38" s="98"/>
      <c r="BX38" s="590"/>
      <c r="BY38" s="591"/>
      <c r="BZ38" s="592"/>
      <c r="CA38" s="142"/>
      <c r="CB38" s="141"/>
      <c r="CC38" s="251">
        <f t="shared" si="28"/>
        <v>-9.5801832017775723</v>
      </c>
      <c r="CD38" s="252">
        <f t="shared" si="30"/>
        <v>74.684497283634997</v>
      </c>
      <c r="CE38" s="98"/>
      <c r="CF38" s="98"/>
      <c r="CG38" s="98"/>
      <c r="CH38" s="246">
        <f t="shared" si="27"/>
        <v>-4.4512966405018517</v>
      </c>
      <c r="CI38" s="252">
        <f t="shared" si="31"/>
        <v>100.684497283635</v>
      </c>
      <c r="CJ38" s="98"/>
      <c r="CK38" s="98"/>
      <c r="CL38" s="98"/>
      <c r="CM38" s="98"/>
      <c r="CN38" s="163">
        <f t="shared" si="25"/>
        <v>2148.8498329191334</v>
      </c>
      <c r="CO38" s="170">
        <v>-188</v>
      </c>
      <c r="CP38" s="98"/>
      <c r="CQ38" s="98"/>
      <c r="CR38" s="98"/>
      <c r="CS38" s="590"/>
      <c r="CT38" s="591"/>
      <c r="CU38" s="592"/>
      <c r="CV38" s="142"/>
      <c r="CW38" s="168"/>
    </row>
    <row r="39" spans="2:101" ht="15" thickBot="1" x14ac:dyDescent="0.35">
      <c r="B39" s="141"/>
      <c r="C39" s="141">
        <f t="shared" si="2"/>
        <v>-1.0073239838682859</v>
      </c>
      <c r="D39" s="142">
        <f t="shared" si="7"/>
        <v>51</v>
      </c>
      <c r="E39" s="98"/>
      <c r="F39" s="98"/>
      <c r="G39" s="141">
        <f t="shared" si="3"/>
        <v>-62.29986317769567</v>
      </c>
      <c r="H39" s="142">
        <f t="shared" si="8"/>
        <v>21</v>
      </c>
      <c r="I39" s="98"/>
      <c r="J39" s="98"/>
      <c r="K39" s="98"/>
      <c r="L39" s="180"/>
      <c r="M39" s="141">
        <f t="shared" si="4"/>
        <v>10</v>
      </c>
      <c r="N39" s="142">
        <f t="shared" si="9"/>
        <v>72</v>
      </c>
      <c r="O39" s="98"/>
      <c r="P39" s="152"/>
      <c r="Q39" s="141">
        <f t="shared" si="5"/>
        <v>65</v>
      </c>
      <c r="R39" s="142">
        <f t="shared" si="10"/>
        <v>52</v>
      </c>
      <c r="S39" s="98"/>
      <c r="T39" s="98"/>
      <c r="U39" s="141">
        <f t="shared" si="6"/>
        <v>-2.4496825787258718</v>
      </c>
      <c r="V39" s="98">
        <f t="shared" si="11"/>
        <v>-28</v>
      </c>
      <c r="W39" s="466"/>
      <c r="X39" s="467"/>
      <c r="Y39" s="574"/>
      <c r="Z39" s="79">
        <v>22</v>
      </c>
      <c r="AA39" s="79">
        <f t="shared" si="15"/>
        <v>1435.3588438544707</v>
      </c>
      <c r="AB39" s="78">
        <f t="shared" si="12"/>
        <v>344.74995835773382</v>
      </c>
      <c r="AC39" s="98"/>
      <c r="AD39" s="86">
        <v>31</v>
      </c>
      <c r="AE39" s="89">
        <f t="shared" si="0"/>
        <v>55.715874545637298</v>
      </c>
      <c r="AF39" s="88">
        <f t="shared" si="1"/>
        <v>33.477474869153518</v>
      </c>
      <c r="AG39" s="98"/>
      <c r="AH39" s="108">
        <v>20</v>
      </c>
      <c r="AI39" s="111">
        <f t="shared" si="13"/>
        <v>1510.4410291521544</v>
      </c>
      <c r="AJ39" s="110">
        <f t="shared" si="14"/>
        <v>326.16651958973085</v>
      </c>
      <c r="AK39" s="98"/>
      <c r="AL39" s="98"/>
      <c r="AM39" s="98"/>
      <c r="AN39" s="98"/>
      <c r="AO39" s="98"/>
      <c r="AP39" s="98"/>
      <c r="AQ39" s="141">
        <f t="shared" si="20"/>
        <v>77.452004130737848</v>
      </c>
      <c r="AR39" s="142">
        <f t="shared" si="21"/>
        <v>846.69424691636311</v>
      </c>
      <c r="AS39" s="98"/>
      <c r="AT39" s="142"/>
      <c r="AU39" s="98"/>
      <c r="AV39" s="141">
        <f t="shared" si="22"/>
        <v>70.751578863816192</v>
      </c>
      <c r="AW39" s="142">
        <f t="shared" si="23"/>
        <v>846.69424691636311</v>
      </c>
      <c r="AX39" s="98"/>
      <c r="AY39" s="98"/>
      <c r="AZ39" s="142"/>
      <c r="BA39" s="142"/>
      <c r="BC39" s="141"/>
      <c r="BD39" s="235">
        <v>14</v>
      </c>
      <c r="BE39" s="238">
        <f t="shared" si="24"/>
        <v>110.02015942003526</v>
      </c>
      <c r="BF39" s="237">
        <f t="shared" si="26"/>
        <v>13.240305511936466</v>
      </c>
      <c r="BG39" s="98"/>
      <c r="BH39" s="235">
        <f t="shared" si="16"/>
        <v>-9.4864998811071928</v>
      </c>
      <c r="BI39" s="293">
        <f t="shared" si="17"/>
        <v>71.684497283634997</v>
      </c>
      <c r="BJ39" s="98"/>
      <c r="BK39" s="98"/>
      <c r="BL39" s="98"/>
      <c r="BM39" s="238">
        <f t="shared" si="18"/>
        <v>19.72826428093245</v>
      </c>
      <c r="BN39" s="293">
        <f t="shared" si="19"/>
        <v>71.684497283634997</v>
      </c>
      <c r="BO39" s="98"/>
      <c r="BP39" s="98"/>
      <c r="BQ39" s="98"/>
      <c r="BR39" s="98"/>
      <c r="BS39" s="163">
        <f t="shared" si="29"/>
        <v>2137.419780616372</v>
      </c>
      <c r="BT39" s="170">
        <v>-187</v>
      </c>
      <c r="BU39" s="98"/>
      <c r="BV39" s="98"/>
      <c r="BW39" s="98"/>
      <c r="BX39" s="369" t="str">
        <f>IF(AND(F3&gt;0,P3&gt;0,BX35&lt;AB3),"MoveCZoptFurtherFromW.C.",IF(AND(F3&lt;0,P3&gt;0,BX35&lt;AB3),"MoveCZoptFurtherFromW.C.",IF(AND(F3&gt;0,P3&lt;0,BX35&lt;AB3),"MoveCZoptFurtherFromW.C.",IF(AND(F3&lt;0,P3&lt;0,BX35&lt;AB3),"MoveCZoptFurtherFromW.C.","FlowsOfCZoptNotIntersectW.C."))))</f>
        <v>MoveCZoptFurtherFromW.C.</v>
      </c>
      <c r="BY39" s="370"/>
      <c r="BZ39" s="371"/>
      <c r="CA39" s="142"/>
      <c r="CB39" s="141"/>
      <c r="CC39" s="251">
        <f t="shared" si="28"/>
        <v>-10.907228023397977</v>
      </c>
      <c r="CD39" s="252">
        <f t="shared" si="30"/>
        <v>73.684497283634997</v>
      </c>
      <c r="CE39" s="98"/>
      <c r="CF39" s="98"/>
      <c r="CG39" s="98"/>
      <c r="CH39" s="246">
        <f t="shared" si="27"/>
        <v>-5.3838117266395216</v>
      </c>
      <c r="CI39" s="252">
        <f t="shared" si="31"/>
        <v>101.684497283635</v>
      </c>
      <c r="CJ39" s="98"/>
      <c r="CK39" s="98"/>
      <c r="CL39" s="98"/>
      <c r="CM39" s="98"/>
      <c r="CN39" s="163">
        <f t="shared" si="25"/>
        <v>2137.419780616372</v>
      </c>
      <c r="CO39" s="170">
        <v>-187</v>
      </c>
      <c r="CP39" s="98"/>
      <c r="CQ39" s="98"/>
      <c r="CR39" s="98"/>
      <c r="CS39" s="369" t="str">
        <f>IF(AND($F$3&gt;0,$P$3&gt;0,CS35&lt;$AB$3),"MoveCZoptFurtherFromW.C.",IF(AND($F$3&lt;0,$P$3&gt;0,CS35&lt;$AB$3),"MoveCZoptFurtherFromW.C.",IF(AND($F$3&gt;0,$P$3&lt;0,CS35&lt;$AB$3),"MoveCZoptFurtherFromW.C.",IF(AND($F$3&lt;0,$P$3&lt;0,CS35&lt;$AB$3),"MoveCZoptFurtherFromW.C.","FlowsOfCZoptNotIntersectW.C."))))</f>
        <v>FlowsOfCZoptNotIntersectW.C.</v>
      </c>
      <c r="CT39" s="370"/>
      <c r="CU39" s="371"/>
      <c r="CV39" s="142"/>
      <c r="CW39" s="168"/>
    </row>
    <row r="40" spans="2:101" ht="15.6" thickTop="1" thickBot="1" x14ac:dyDescent="0.35">
      <c r="B40" s="141"/>
      <c r="C40" s="141">
        <f t="shared" si="2"/>
        <v>-1.183650964576751</v>
      </c>
      <c r="D40" s="142">
        <f t="shared" si="7"/>
        <v>50</v>
      </c>
      <c r="E40" s="98"/>
      <c r="F40" s="98"/>
      <c r="G40" s="141">
        <f t="shared" si="3"/>
        <v>-62.47619015840413</v>
      </c>
      <c r="H40" s="142">
        <f t="shared" si="8"/>
        <v>20</v>
      </c>
      <c r="I40" s="98"/>
      <c r="J40" s="98"/>
      <c r="K40" s="98"/>
      <c r="L40" s="180"/>
      <c r="M40" s="141">
        <f t="shared" si="4"/>
        <v>10</v>
      </c>
      <c r="N40" s="142">
        <f t="shared" si="9"/>
        <v>71</v>
      </c>
      <c r="O40" s="98"/>
      <c r="P40" s="152"/>
      <c r="Q40" s="141">
        <f t="shared" si="5"/>
        <v>65</v>
      </c>
      <c r="R40" s="142">
        <f t="shared" si="10"/>
        <v>51</v>
      </c>
      <c r="S40" s="98"/>
      <c r="T40" s="98"/>
      <c r="U40" s="141">
        <f t="shared" si="6"/>
        <v>-2.5371712422517958</v>
      </c>
      <c r="V40" s="142">
        <f t="shared" si="11"/>
        <v>-29</v>
      </c>
      <c r="Z40" s="76">
        <v>23</v>
      </c>
      <c r="AA40" s="79">
        <f t="shared" si="15"/>
        <v>1430.3710771775095</v>
      </c>
      <c r="AB40" s="78">
        <f t="shared" si="12"/>
        <v>356.7914923152062</v>
      </c>
      <c r="AC40" s="98"/>
      <c r="AD40" s="86">
        <v>32</v>
      </c>
      <c r="AE40" s="89">
        <f t="shared" si="0"/>
        <v>55.123126250167687</v>
      </c>
      <c r="AF40" s="88">
        <f t="shared" si="1"/>
        <v>34.444752175158321</v>
      </c>
      <c r="AG40" s="98"/>
      <c r="AH40" s="108">
        <v>21</v>
      </c>
      <c r="AI40" s="111">
        <f t="shared" si="13"/>
        <v>1505.8765443625298</v>
      </c>
      <c r="AJ40" s="110">
        <f t="shared" si="14"/>
        <v>338.37478871676313</v>
      </c>
      <c r="AK40" s="98"/>
      <c r="AL40" s="98"/>
      <c r="AM40" s="98"/>
      <c r="AN40" s="98"/>
      <c r="AO40" s="98"/>
      <c r="AP40" s="98"/>
      <c r="AQ40" s="141">
        <f t="shared" si="20"/>
        <v>77.275677150029381</v>
      </c>
      <c r="AR40" s="142">
        <f t="shared" si="21"/>
        <v>845.69424691636311</v>
      </c>
      <c r="AS40" s="98"/>
      <c r="AT40" s="142"/>
      <c r="AU40" s="98"/>
      <c r="AV40" s="141">
        <f t="shared" si="22"/>
        <v>70.751578863816192</v>
      </c>
      <c r="AW40" s="142">
        <f t="shared" si="23"/>
        <v>845.69424691636311</v>
      </c>
      <c r="AX40" s="98"/>
      <c r="AY40" s="98"/>
      <c r="AZ40" s="142"/>
      <c r="BA40" s="142"/>
      <c r="BC40" s="141"/>
      <c r="BD40" s="235">
        <v>15</v>
      </c>
      <c r="BE40" s="238">
        <f t="shared" si="24"/>
        <v>109.91956677901385</v>
      </c>
      <c r="BF40" s="237">
        <f t="shared" si="26"/>
        <v>13.629268394224392</v>
      </c>
      <c r="BG40" s="98"/>
      <c r="BH40" s="235">
        <f t="shared" si="16"/>
        <v>-8.4141311710825022</v>
      </c>
      <c r="BI40" s="293">
        <f t="shared" si="17"/>
        <v>72.684497283634997</v>
      </c>
      <c r="BJ40" s="98"/>
      <c r="BK40" s="98"/>
      <c r="BL40" s="98"/>
      <c r="BM40" s="238">
        <f t="shared" si="18"/>
        <v>18.97471023082965</v>
      </c>
      <c r="BN40" s="293">
        <f t="shared" si="19"/>
        <v>72.684497283634997</v>
      </c>
      <c r="BO40" s="98"/>
      <c r="BP40" s="98"/>
      <c r="BQ40" s="98"/>
      <c r="BR40" s="98"/>
      <c r="BS40" s="163">
        <f t="shared" si="29"/>
        <v>2125.9897283136106</v>
      </c>
      <c r="BT40" s="170">
        <v>-186</v>
      </c>
      <c r="BU40" s="98"/>
      <c r="BV40" s="98"/>
      <c r="BW40" s="98"/>
      <c r="BX40" s="372"/>
      <c r="BY40" s="373"/>
      <c r="BZ40" s="374"/>
      <c r="CA40" s="142"/>
      <c r="CB40" s="141"/>
      <c r="CC40" s="251">
        <f t="shared" si="28"/>
        <v>-12.234272845018396</v>
      </c>
      <c r="CD40" s="252">
        <f t="shared" si="30"/>
        <v>72.684497283634997</v>
      </c>
      <c r="CE40" s="98"/>
      <c r="CF40" s="98"/>
      <c r="CG40" s="98"/>
      <c r="CH40" s="246">
        <f t="shared" si="27"/>
        <v>-6.3163268127771772</v>
      </c>
      <c r="CI40" s="252">
        <f t="shared" si="31"/>
        <v>102.684497283635</v>
      </c>
      <c r="CJ40" s="98"/>
      <c r="CK40" s="98"/>
      <c r="CL40" s="98"/>
      <c r="CM40" s="98"/>
      <c r="CN40" s="163">
        <f t="shared" si="25"/>
        <v>2125.9897283136106</v>
      </c>
      <c r="CO40" s="170">
        <v>-186</v>
      </c>
      <c r="CP40" s="98"/>
      <c r="CQ40" s="98"/>
      <c r="CR40" s="98"/>
      <c r="CS40" s="372"/>
      <c r="CT40" s="373"/>
      <c r="CU40" s="374"/>
      <c r="CV40" s="142"/>
      <c r="CW40" s="168"/>
    </row>
    <row r="41" spans="2:101" ht="42" customHeight="1" thickTop="1" x14ac:dyDescent="0.3">
      <c r="B41" s="141"/>
      <c r="C41" s="141">
        <f t="shared" si="2"/>
        <v>-1.3599779452852161</v>
      </c>
      <c r="D41" s="142">
        <f t="shared" si="7"/>
        <v>49</v>
      </c>
      <c r="E41" s="98"/>
      <c r="F41" s="98"/>
      <c r="G41" s="141">
        <f t="shared" si="3"/>
        <v>-62.652517139112597</v>
      </c>
      <c r="H41" s="142">
        <f t="shared" si="8"/>
        <v>19</v>
      </c>
      <c r="I41" s="98"/>
      <c r="J41" s="98"/>
      <c r="K41" s="98"/>
      <c r="L41" s="180"/>
      <c r="M41" s="141">
        <f t="shared" si="4"/>
        <v>10</v>
      </c>
      <c r="N41" s="142">
        <f t="shared" si="9"/>
        <v>70</v>
      </c>
      <c r="O41" s="98"/>
      <c r="P41" s="152"/>
      <c r="Q41" s="141">
        <f t="shared" si="5"/>
        <v>65</v>
      </c>
      <c r="R41" s="142">
        <f t="shared" si="10"/>
        <v>50</v>
      </c>
      <c r="S41" s="98"/>
      <c r="T41" s="98"/>
      <c r="U41" s="141">
        <f t="shared" si="6"/>
        <v>-2.6246599057777198</v>
      </c>
      <c r="V41" s="98">
        <f t="shared" si="11"/>
        <v>-30</v>
      </c>
      <c r="W41" s="234" t="s">
        <v>136</v>
      </c>
      <c r="X41" s="410" t="s">
        <v>137</v>
      </c>
      <c r="Y41" s="375" t="s">
        <v>138</v>
      </c>
      <c r="Z41" s="79">
        <v>24</v>
      </c>
      <c r="AA41" s="79">
        <f t="shared" si="15"/>
        <v>1425.1739164168175</v>
      </c>
      <c r="AB41" s="78">
        <f t="shared" si="12"/>
        <v>368.7441437574717</v>
      </c>
      <c r="AC41" s="98"/>
      <c r="AD41" s="86">
        <v>33</v>
      </c>
      <c r="AE41" s="89">
        <f t="shared" si="0"/>
        <v>54.51358691645256</v>
      </c>
      <c r="AF41" s="88">
        <f t="shared" si="1"/>
        <v>35.401537275976757</v>
      </c>
      <c r="AG41" s="98"/>
      <c r="AH41" s="108">
        <v>22</v>
      </c>
      <c r="AI41" s="111">
        <f t="shared" si="13"/>
        <v>1501.0996910913464</v>
      </c>
      <c r="AJ41" s="110">
        <f t="shared" si="14"/>
        <v>350.50153722155</v>
      </c>
      <c r="AK41" s="98"/>
      <c r="AL41" s="98"/>
      <c r="AM41" s="98"/>
      <c r="AN41" s="98"/>
      <c r="AO41" s="98"/>
      <c r="AP41" s="98"/>
      <c r="AQ41" s="141">
        <f t="shared" si="20"/>
        <v>77.099350169320914</v>
      </c>
      <c r="AR41" s="142">
        <f t="shared" si="21"/>
        <v>844.69424691636311</v>
      </c>
      <c r="AS41" s="98"/>
      <c r="AT41" s="142"/>
      <c r="AU41" s="98"/>
      <c r="AV41" s="141">
        <f t="shared" si="22"/>
        <v>70.751578863816192</v>
      </c>
      <c r="AW41" s="142">
        <f t="shared" si="23"/>
        <v>844.69424691636311</v>
      </c>
      <c r="AX41" s="98"/>
      <c r="AY41" s="98"/>
      <c r="AZ41" s="142"/>
      <c r="BA41" s="142"/>
      <c r="BC41" s="141"/>
      <c r="BD41" s="235">
        <v>16</v>
      </c>
      <c r="BE41" s="238">
        <f t="shared" si="24"/>
        <v>109.8122011204282</v>
      </c>
      <c r="BF41" s="237">
        <f t="shared" si="26"/>
        <v>14.016416451925657</v>
      </c>
      <c r="BG41" s="98"/>
      <c r="BH41" s="235">
        <f t="shared" si="16"/>
        <v>-7.3417624610578258</v>
      </c>
      <c r="BI41" s="293">
        <f t="shared" si="17"/>
        <v>73.684497283634997</v>
      </c>
      <c r="BJ41" s="98"/>
      <c r="BK41" s="98"/>
      <c r="BL41" s="98"/>
      <c r="BM41" s="238">
        <f t="shared" si="18"/>
        <v>18.221156180726858</v>
      </c>
      <c r="BN41" s="293">
        <f t="shared" si="19"/>
        <v>73.684497283634997</v>
      </c>
      <c r="BO41" s="98"/>
      <c r="BP41" s="98"/>
      <c r="BQ41" s="98"/>
      <c r="BR41" s="98"/>
      <c r="BS41" s="163">
        <f t="shared" si="29"/>
        <v>2114.5596760108492</v>
      </c>
      <c r="BT41" s="170">
        <v>-185</v>
      </c>
      <c r="BU41" s="98"/>
      <c r="BV41" s="98"/>
      <c r="BW41" s="98"/>
      <c r="BX41" s="98"/>
      <c r="BY41" s="98"/>
      <c r="BZ41" s="98"/>
      <c r="CA41" s="142"/>
      <c r="CB41" s="141"/>
      <c r="CC41" s="251">
        <f t="shared" si="28"/>
        <v>-13.5613176666388</v>
      </c>
      <c r="CD41" s="252">
        <f t="shared" si="30"/>
        <v>71.684497283634997</v>
      </c>
      <c r="CE41" s="98"/>
      <c r="CF41" s="98"/>
      <c r="CG41" s="98"/>
      <c r="CH41" s="246">
        <f t="shared" si="27"/>
        <v>-7.2488418989148329</v>
      </c>
      <c r="CI41" s="252">
        <f t="shared" si="31"/>
        <v>103.684497283635</v>
      </c>
      <c r="CJ41" s="98"/>
      <c r="CK41" s="98"/>
      <c r="CL41" s="98"/>
      <c r="CM41" s="98"/>
      <c r="CN41" s="163">
        <f t="shared" si="25"/>
        <v>2114.5596760108492</v>
      </c>
      <c r="CO41" s="170">
        <v>-185</v>
      </c>
      <c r="CP41" s="98"/>
      <c r="CQ41" s="98"/>
      <c r="CR41" s="98"/>
      <c r="CS41" s="98"/>
      <c r="CT41" s="98"/>
      <c r="CU41" s="98"/>
      <c r="CV41" s="142"/>
      <c r="CW41" s="168"/>
    </row>
    <row r="42" spans="2:101" ht="31.8" thickBot="1" x14ac:dyDescent="0.65">
      <c r="B42" s="141"/>
      <c r="C42" s="141">
        <f t="shared" si="2"/>
        <v>-1.5363049259936812</v>
      </c>
      <c r="D42" s="142">
        <f t="shared" si="7"/>
        <v>48</v>
      </c>
      <c r="E42" s="98"/>
      <c r="F42" s="98"/>
      <c r="G42" s="141">
        <f t="shared" si="3"/>
        <v>-62.828844119821063</v>
      </c>
      <c r="H42" s="142">
        <f t="shared" si="8"/>
        <v>18</v>
      </c>
      <c r="I42" s="98"/>
      <c r="J42" s="98"/>
      <c r="K42" s="98"/>
      <c r="L42" s="180"/>
      <c r="M42" s="141">
        <f t="shared" si="4"/>
        <v>10</v>
      </c>
      <c r="N42" s="142">
        <f t="shared" si="9"/>
        <v>69</v>
      </c>
      <c r="O42" s="98"/>
      <c r="P42" s="152"/>
      <c r="Q42" s="141">
        <f t="shared" si="5"/>
        <v>65</v>
      </c>
      <c r="R42" s="142">
        <f t="shared" si="10"/>
        <v>49</v>
      </c>
      <c r="S42" s="98"/>
      <c r="T42" s="98"/>
      <c r="U42" s="141">
        <f t="shared" si="6"/>
        <v>-2.7121485693036438</v>
      </c>
      <c r="V42" s="98">
        <f t="shared" si="11"/>
        <v>-31</v>
      </c>
      <c r="W42" s="299" t="s">
        <v>135</v>
      </c>
      <c r="X42" s="411"/>
      <c r="Y42" s="376"/>
      <c r="Z42" s="79">
        <v>25</v>
      </c>
      <c r="AA42" s="79">
        <f t="shared" si="15"/>
        <v>1419.7689446779091</v>
      </c>
      <c r="AB42" s="78">
        <f t="shared" si="12"/>
        <v>380.60427179111315</v>
      </c>
      <c r="AC42" s="98"/>
      <c r="AD42" s="86">
        <v>34</v>
      </c>
      <c r="AE42" s="89">
        <f t="shared" si="0"/>
        <v>53.887442216077709</v>
      </c>
      <c r="AF42" s="88">
        <f t="shared" si="1"/>
        <v>36.347538725598547</v>
      </c>
      <c r="AG42" s="98"/>
      <c r="AH42" s="108">
        <v>23</v>
      </c>
      <c r="AI42" s="111">
        <f t="shared" si="13"/>
        <v>1496.1119244143852</v>
      </c>
      <c r="AJ42" s="110">
        <f t="shared" si="14"/>
        <v>362.54307117902238</v>
      </c>
      <c r="AK42" s="98"/>
      <c r="AL42" s="98"/>
      <c r="AM42" s="98"/>
      <c r="AN42" s="98"/>
      <c r="AO42" s="98"/>
      <c r="AP42" s="98"/>
      <c r="AQ42" s="141">
        <f t="shared" si="20"/>
        <v>76.923023188612476</v>
      </c>
      <c r="AR42" s="142">
        <f t="shared" si="21"/>
        <v>843.69424691636311</v>
      </c>
      <c r="AS42" s="98"/>
      <c r="AT42" s="142"/>
      <c r="AU42" s="98"/>
      <c r="AV42" s="141">
        <f t="shared" si="22"/>
        <v>70.751578863816192</v>
      </c>
      <c r="AW42" s="142">
        <f t="shared" si="23"/>
        <v>843.69424691636311</v>
      </c>
      <c r="AX42" s="98"/>
      <c r="AY42" s="98"/>
      <c r="AZ42" s="142"/>
      <c r="BA42" s="142"/>
      <c r="BC42" s="141"/>
      <c r="BD42" s="235">
        <v>17</v>
      </c>
      <c r="BE42" s="238">
        <f t="shared" si="24"/>
        <v>109.69809514889796</v>
      </c>
      <c r="BF42" s="237">
        <f t="shared" si="26"/>
        <v>14.401631755991499</v>
      </c>
      <c r="BG42" s="98"/>
      <c r="BH42" s="235">
        <f t="shared" si="16"/>
        <v>-6.2693937510331352</v>
      </c>
      <c r="BI42" s="293">
        <f t="shared" si="17"/>
        <v>74.684497283634997</v>
      </c>
      <c r="BJ42" s="98"/>
      <c r="BK42" s="98"/>
      <c r="BL42" s="98"/>
      <c r="BM42" s="238">
        <f t="shared" si="18"/>
        <v>17.467602130624066</v>
      </c>
      <c r="BN42" s="293">
        <f t="shared" si="19"/>
        <v>74.684497283634997</v>
      </c>
      <c r="BO42" s="98"/>
      <c r="BP42" s="98"/>
      <c r="BQ42" s="98"/>
      <c r="BR42" s="98"/>
      <c r="BS42" s="163">
        <f t="shared" si="29"/>
        <v>2103.1296237080883</v>
      </c>
      <c r="BT42" s="170">
        <v>-184</v>
      </c>
      <c r="BU42" s="98"/>
      <c r="BV42" s="98"/>
      <c r="BW42" s="98"/>
      <c r="BX42" s="98"/>
      <c r="BY42" s="98"/>
      <c r="BZ42" s="98"/>
      <c r="CA42" s="142"/>
      <c r="CB42" s="141"/>
      <c r="CC42" s="251">
        <f t="shared" si="28"/>
        <v>-14.888362488259204</v>
      </c>
      <c r="CD42" s="252">
        <f t="shared" si="30"/>
        <v>70.684497283634997</v>
      </c>
      <c r="CE42" s="98"/>
      <c r="CF42" s="98"/>
      <c r="CG42" s="98"/>
      <c r="CH42" s="246">
        <f t="shared" si="27"/>
        <v>-8.1813569850525028</v>
      </c>
      <c r="CI42" s="252">
        <f t="shared" si="31"/>
        <v>104.684497283635</v>
      </c>
      <c r="CJ42" s="98"/>
      <c r="CK42" s="98"/>
      <c r="CL42" s="98"/>
      <c r="CM42" s="98"/>
      <c r="CN42" s="163">
        <f t="shared" si="25"/>
        <v>2103.1296237080883</v>
      </c>
      <c r="CO42" s="170">
        <v>-184</v>
      </c>
      <c r="CP42" s="98"/>
      <c r="CQ42" s="98"/>
      <c r="CR42" s="98"/>
      <c r="CS42" s="98"/>
      <c r="CT42" s="98"/>
      <c r="CU42" s="98"/>
      <c r="CV42" s="142"/>
      <c r="CW42" s="168"/>
    </row>
    <row r="43" spans="2:101" ht="92.25" customHeight="1" thickBot="1" x14ac:dyDescent="0.35">
      <c r="B43" s="141"/>
      <c r="C43" s="141">
        <f t="shared" si="2"/>
        <v>-1.7126319067021463</v>
      </c>
      <c r="D43" s="142">
        <f t="shared" si="7"/>
        <v>47</v>
      </c>
      <c r="E43" s="98"/>
      <c r="F43" s="98"/>
      <c r="G43" s="141">
        <f t="shared" si="3"/>
        <v>-63.005171100529523</v>
      </c>
      <c r="H43" s="142">
        <f t="shared" si="8"/>
        <v>17</v>
      </c>
      <c r="I43" s="98"/>
      <c r="J43" s="98"/>
      <c r="K43" s="98"/>
      <c r="L43" s="180"/>
      <c r="M43" s="141">
        <f t="shared" si="4"/>
        <v>10</v>
      </c>
      <c r="N43" s="142">
        <f t="shared" si="9"/>
        <v>68</v>
      </c>
      <c r="O43" s="98"/>
      <c r="P43" s="152"/>
      <c r="Q43" s="141">
        <f t="shared" si="5"/>
        <v>65</v>
      </c>
      <c r="R43" s="142">
        <f t="shared" si="10"/>
        <v>48</v>
      </c>
      <c r="S43" s="98"/>
      <c r="T43" s="98"/>
      <c r="U43" s="141">
        <f t="shared" si="6"/>
        <v>-2.7996372328295678</v>
      </c>
      <c r="V43" s="98">
        <f t="shared" si="11"/>
        <v>-32</v>
      </c>
      <c r="W43" s="297">
        <f>'Input-Output Sheet'!B14</f>
        <v>96</v>
      </c>
      <c r="X43" s="412">
        <f>INDEX(Data!AK5:AN183,MATCH(W43,Data!H5:H183,0),MATCH(W44,Data!AK4:AN4,0))</f>
        <v>23.019437818328569</v>
      </c>
      <c r="Y43" s="376"/>
      <c r="Z43" s="79">
        <v>26</v>
      </c>
      <c r="AA43" s="79">
        <f t="shared" si="15"/>
        <v>1414.1578083675349</v>
      </c>
      <c r="AB43" s="78">
        <f t="shared" si="12"/>
        <v>392.36826370623976</v>
      </c>
      <c r="AC43" s="301">
        <v>65</v>
      </c>
      <c r="AD43" s="86">
        <v>35</v>
      </c>
      <c r="AE43" s="89">
        <f t="shared" si="0"/>
        <v>53.244882878784466</v>
      </c>
      <c r="AF43" s="88">
        <f t="shared" si="1"/>
        <v>37.282468362817994</v>
      </c>
      <c r="AG43" s="98"/>
      <c r="AH43" s="108">
        <v>24</v>
      </c>
      <c r="AI43" s="111">
        <f t="shared" si="13"/>
        <v>1490.9147636536934</v>
      </c>
      <c r="AJ43" s="110">
        <f t="shared" si="14"/>
        <v>374.49572262128788</v>
      </c>
      <c r="AK43" s="98"/>
      <c r="AL43" s="98"/>
      <c r="AM43" s="98"/>
      <c r="AN43" s="98"/>
      <c r="AO43" s="98"/>
      <c r="AP43" s="98"/>
      <c r="AQ43" s="141">
        <f t="shared" si="20"/>
        <v>76.746696207904009</v>
      </c>
      <c r="AR43" s="142">
        <f t="shared" si="21"/>
        <v>842.69424691636311</v>
      </c>
      <c r="AS43" s="98"/>
      <c r="AT43" s="142"/>
      <c r="AU43" s="98"/>
      <c r="AV43" s="141">
        <f t="shared" si="22"/>
        <v>70.751578863816192</v>
      </c>
      <c r="AW43" s="142">
        <f t="shared" si="23"/>
        <v>842.69424691636311</v>
      </c>
      <c r="AX43" s="98"/>
      <c r="AY43" s="98"/>
      <c r="AZ43" s="142"/>
      <c r="BA43" s="142"/>
      <c r="BC43" s="141"/>
      <c r="BD43" s="235">
        <v>18</v>
      </c>
      <c r="BE43" s="238">
        <f t="shared" si="24"/>
        <v>109.57728362220747</v>
      </c>
      <c r="BF43" s="237">
        <f t="shared" si="26"/>
        <v>14.78479696610863</v>
      </c>
      <c r="BG43" s="98"/>
      <c r="BH43" s="235">
        <f t="shared" si="16"/>
        <v>-5.1970250410084589</v>
      </c>
      <c r="BI43" s="293">
        <f t="shared" si="17"/>
        <v>75.684497283634997</v>
      </c>
      <c r="BJ43" s="98"/>
      <c r="BK43" s="98"/>
      <c r="BL43" s="98"/>
      <c r="BM43" s="238">
        <f t="shared" si="18"/>
        <v>16.714048080521273</v>
      </c>
      <c r="BN43" s="293">
        <f t="shared" si="19"/>
        <v>75.684497283634997</v>
      </c>
      <c r="BO43" s="98"/>
      <c r="BP43" s="98"/>
      <c r="BQ43" s="98"/>
      <c r="BR43" s="98"/>
      <c r="BS43" s="163">
        <f t="shared" si="29"/>
        <v>2091.6995714053269</v>
      </c>
      <c r="BT43" s="170">
        <v>-183</v>
      </c>
      <c r="BU43" s="98"/>
      <c r="BV43" s="98"/>
      <c r="BW43" s="98"/>
      <c r="BX43" s="98"/>
      <c r="BY43" s="98"/>
      <c r="BZ43" s="98"/>
      <c r="CA43" s="142"/>
      <c r="CB43" s="141"/>
      <c r="CC43" s="251">
        <f t="shared" si="28"/>
        <v>-16.215407309879623</v>
      </c>
      <c r="CD43" s="252">
        <f t="shared" si="30"/>
        <v>69.684497283634997</v>
      </c>
      <c r="CE43" s="98"/>
      <c r="CF43" s="98"/>
      <c r="CG43" s="98"/>
      <c r="CH43" s="246">
        <f t="shared" si="27"/>
        <v>-9.1138720711901584</v>
      </c>
      <c r="CI43" s="252">
        <f t="shared" si="31"/>
        <v>105.684497283635</v>
      </c>
      <c r="CJ43" s="98"/>
      <c r="CK43" s="98"/>
      <c r="CL43" s="98"/>
      <c r="CM43" s="98"/>
      <c r="CN43" s="163">
        <f t="shared" si="25"/>
        <v>2091.6995714053269</v>
      </c>
      <c r="CO43" s="170">
        <v>-183</v>
      </c>
      <c r="CP43" s="98"/>
      <c r="CQ43" s="98"/>
      <c r="CR43" s="98"/>
      <c r="CS43" s="98"/>
      <c r="CT43" s="98"/>
      <c r="CU43" s="98"/>
      <c r="CV43" s="142"/>
      <c r="CW43" s="168"/>
    </row>
    <row r="44" spans="2:101" ht="35.25" customHeight="1" thickBot="1" x14ac:dyDescent="0.35">
      <c r="B44" s="141"/>
      <c r="C44" s="141">
        <f t="shared" si="2"/>
        <v>-1.8889588874106114</v>
      </c>
      <c r="D44" s="142">
        <f t="shared" si="7"/>
        <v>46</v>
      </c>
      <c r="E44" s="98"/>
      <c r="F44" s="98"/>
      <c r="G44" s="141">
        <f t="shared" si="3"/>
        <v>-63.18149808123799</v>
      </c>
      <c r="H44" s="142">
        <f t="shared" si="8"/>
        <v>16</v>
      </c>
      <c r="I44" s="98"/>
      <c r="J44" s="98"/>
      <c r="K44" s="98"/>
      <c r="L44" s="180"/>
      <c r="M44" s="141">
        <f t="shared" si="4"/>
        <v>10</v>
      </c>
      <c r="N44" s="142">
        <f t="shared" si="9"/>
        <v>67</v>
      </c>
      <c r="O44" s="98"/>
      <c r="P44" s="152"/>
      <c r="Q44" s="141">
        <f t="shared" si="5"/>
        <v>65</v>
      </c>
      <c r="R44" s="142">
        <f t="shared" si="10"/>
        <v>47</v>
      </c>
      <c r="S44" s="98"/>
      <c r="T44" s="98"/>
      <c r="U44" s="141">
        <f t="shared" si="6"/>
        <v>-2.8871258963554918</v>
      </c>
      <c r="V44" s="98">
        <f t="shared" si="11"/>
        <v>-33</v>
      </c>
      <c r="W44" s="298" t="str">
        <f>'Input-Output Sheet'!B15</f>
        <v>B=1</v>
      </c>
      <c r="X44" s="413"/>
      <c r="Y44" s="377"/>
      <c r="Z44" s="79">
        <v>27</v>
      </c>
      <c r="AA44" s="79">
        <f t="shared" si="15"/>
        <v>1408.342216692171</v>
      </c>
      <c r="AB44" s="78">
        <f t="shared" si="12"/>
        <v>404.03253607695382</v>
      </c>
      <c r="AC44" s="98"/>
      <c r="AD44" s="86">
        <v>36</v>
      </c>
      <c r="AE44" s="89">
        <f t="shared" si="0"/>
        <v>52.586104634371587</v>
      </c>
      <c r="AF44" s="88">
        <f t="shared" si="1"/>
        <v>38.206041399010751</v>
      </c>
      <c r="AG44" s="98"/>
      <c r="AH44" s="108">
        <v>25</v>
      </c>
      <c r="AI44" s="111">
        <f t="shared" si="13"/>
        <v>1485.509791914785</v>
      </c>
      <c r="AJ44" s="110">
        <f t="shared" si="14"/>
        <v>386.35585065492933</v>
      </c>
      <c r="AK44" s="98"/>
      <c r="AL44" s="98"/>
      <c r="AM44" s="98"/>
      <c r="AN44" s="98"/>
      <c r="AO44" s="98"/>
      <c r="AP44" s="98"/>
      <c r="AQ44" s="141">
        <f t="shared" si="20"/>
        <v>76.570369227195542</v>
      </c>
      <c r="AR44" s="142">
        <f t="shared" si="21"/>
        <v>841.69424691636311</v>
      </c>
      <c r="AS44" s="98"/>
      <c r="AT44" s="142"/>
      <c r="AU44" s="98"/>
      <c r="AV44" s="141">
        <f t="shared" si="22"/>
        <v>70.751578863816192</v>
      </c>
      <c r="AW44" s="142">
        <f t="shared" si="23"/>
        <v>841.69424691636311</v>
      </c>
      <c r="AX44" s="98"/>
      <c r="AY44" s="98"/>
      <c r="AZ44" s="142"/>
      <c r="BA44" s="142"/>
      <c r="BC44" s="141"/>
      <c r="BD44" s="235">
        <v>19</v>
      </c>
      <c r="BE44" s="238">
        <f t="shared" si="24"/>
        <v>109.44980334071806</v>
      </c>
      <c r="BF44" s="237">
        <f t="shared" si="26"/>
        <v>15.165795366442246</v>
      </c>
      <c r="BG44" s="98"/>
      <c r="BH44" s="235">
        <f t="shared" si="16"/>
        <v>-4.1246563309837825</v>
      </c>
      <c r="BI44" s="293">
        <f t="shared" si="17"/>
        <v>76.684497283634997</v>
      </c>
      <c r="BJ44" s="98"/>
      <c r="BK44" s="98"/>
      <c r="BL44" s="98"/>
      <c r="BM44" s="238">
        <f t="shared" si="18"/>
        <v>15.960494030418474</v>
      </c>
      <c r="BN44" s="293">
        <f t="shared" si="19"/>
        <v>76.684497283634997</v>
      </c>
      <c r="BO44" s="98"/>
      <c r="BP44" s="98"/>
      <c r="BQ44" s="98"/>
      <c r="BR44" s="98"/>
      <c r="BS44" s="163">
        <f t="shared" si="29"/>
        <v>2080.2695191025655</v>
      </c>
      <c r="BT44" s="170">
        <v>-182</v>
      </c>
      <c r="BU44" s="98"/>
      <c r="BV44" s="98"/>
      <c r="BW44" s="98"/>
      <c r="BX44" s="98"/>
      <c r="BY44" s="98"/>
      <c r="BZ44" s="98"/>
      <c r="CA44" s="142"/>
      <c r="CB44" s="141"/>
      <c r="CC44" s="251">
        <f t="shared" si="28"/>
        <v>-17.542452131500028</v>
      </c>
      <c r="CD44" s="252">
        <f t="shared" si="30"/>
        <v>68.684497283634997</v>
      </c>
      <c r="CE44" s="98"/>
      <c r="CF44" s="98"/>
      <c r="CG44" s="98"/>
      <c r="CH44" s="246">
        <f t="shared" si="27"/>
        <v>-10.046387157327828</v>
      </c>
      <c r="CI44" s="252">
        <f t="shared" si="31"/>
        <v>106.684497283635</v>
      </c>
      <c r="CJ44" s="98"/>
      <c r="CK44" s="98"/>
      <c r="CL44" s="98"/>
      <c r="CM44" s="98"/>
      <c r="CN44" s="163">
        <f t="shared" si="25"/>
        <v>2080.2695191025655</v>
      </c>
      <c r="CO44" s="170">
        <v>-182</v>
      </c>
      <c r="CP44" s="98"/>
      <c r="CQ44" s="98"/>
      <c r="CR44" s="98"/>
      <c r="CS44" s="98"/>
      <c r="CT44" s="98"/>
      <c r="CU44" s="98"/>
      <c r="CV44" s="142"/>
      <c r="CW44" s="168"/>
    </row>
    <row r="45" spans="2:101" ht="33" customHeight="1" thickTop="1" x14ac:dyDescent="0.3">
      <c r="B45" s="141"/>
      <c r="C45" s="141">
        <f t="shared" si="2"/>
        <v>-2.0652858681190764</v>
      </c>
      <c r="D45" s="142">
        <f t="shared" si="7"/>
        <v>45</v>
      </c>
      <c r="E45" s="98"/>
      <c r="F45" s="98"/>
      <c r="G45" s="141">
        <f t="shared" si="3"/>
        <v>-63.357825061946457</v>
      </c>
      <c r="H45" s="142">
        <f t="shared" si="8"/>
        <v>15</v>
      </c>
      <c r="I45" s="98"/>
      <c r="J45" s="98"/>
      <c r="K45" s="98"/>
      <c r="L45" s="180"/>
      <c r="M45" s="141">
        <f t="shared" si="4"/>
        <v>10</v>
      </c>
      <c r="N45" s="142">
        <f t="shared" si="9"/>
        <v>66</v>
      </c>
      <c r="O45" s="98"/>
      <c r="P45" s="152"/>
      <c r="Q45" s="141">
        <f t="shared" si="5"/>
        <v>65</v>
      </c>
      <c r="R45" s="142">
        <f t="shared" si="10"/>
        <v>46</v>
      </c>
      <c r="S45" s="98"/>
      <c r="T45" s="98"/>
      <c r="U45" s="141">
        <f t="shared" si="6"/>
        <v>-2.9746145598814158</v>
      </c>
      <c r="V45" s="98">
        <f t="shared" si="11"/>
        <v>-34</v>
      </c>
      <c r="W45" s="416" t="s">
        <v>121</v>
      </c>
      <c r="X45" s="417"/>
      <c r="Y45" s="418"/>
      <c r="Z45" s="79">
        <v>28</v>
      </c>
      <c r="AA45" s="79">
        <f t="shared" si="15"/>
        <v>1402.3239411373788</v>
      </c>
      <c r="AB45" s="78">
        <f t="shared" si="12"/>
        <v>415.59353585289705</v>
      </c>
      <c r="AC45" s="98"/>
      <c r="AD45" s="86">
        <v>37</v>
      </c>
      <c r="AE45" s="89">
        <f t="shared" si="0"/>
        <v>51.911308153074032</v>
      </c>
      <c r="AF45" s="88">
        <f t="shared" si="1"/>
        <v>39.117976504883138</v>
      </c>
      <c r="AG45" s="98"/>
      <c r="AH45" s="108">
        <v>26</v>
      </c>
      <c r="AI45" s="111">
        <f t="shared" si="13"/>
        <v>1479.8986556044106</v>
      </c>
      <c r="AJ45" s="110">
        <f t="shared" si="14"/>
        <v>398.11984257005594</v>
      </c>
      <c r="AK45" s="98"/>
      <c r="AL45" s="98"/>
      <c r="AM45" s="98"/>
      <c r="AN45" s="98"/>
      <c r="AO45" s="98"/>
      <c r="AP45" s="98"/>
      <c r="AQ45" s="141">
        <f t="shared" si="20"/>
        <v>76.394042246487075</v>
      </c>
      <c r="AR45" s="142">
        <f t="shared" si="21"/>
        <v>840.69424691636311</v>
      </c>
      <c r="AS45" s="98"/>
      <c r="AT45" s="142"/>
      <c r="AU45" s="98"/>
      <c r="AV45" s="141">
        <f t="shared" si="22"/>
        <v>70.751578863816192</v>
      </c>
      <c r="AW45" s="142">
        <f t="shared" si="23"/>
        <v>840.69424691636311</v>
      </c>
      <c r="AX45" s="98"/>
      <c r="AY45" s="98"/>
      <c r="AZ45" s="142"/>
      <c r="BA45" s="142"/>
      <c r="BC45" s="141"/>
      <c r="BD45" s="235">
        <v>20</v>
      </c>
      <c r="BE45" s="238">
        <f t="shared" si="24"/>
        <v>109.31569313615842</v>
      </c>
      <c r="BF45" s="237">
        <f t="shared" si="26"/>
        <v>15.544510901188794</v>
      </c>
      <c r="BG45" s="98"/>
      <c r="BH45" s="235">
        <f t="shared" si="16"/>
        <v>-3.0522876209590919</v>
      </c>
      <c r="BI45" s="293">
        <f t="shared" si="17"/>
        <v>77.684497283634997</v>
      </c>
      <c r="BJ45" s="98"/>
      <c r="BK45" s="98"/>
      <c r="BL45" s="98"/>
      <c r="BM45" s="238">
        <f t="shared" si="18"/>
        <v>15.206939980315681</v>
      </c>
      <c r="BN45" s="293">
        <f t="shared" si="19"/>
        <v>77.684497283634997</v>
      </c>
      <c r="BO45" s="98"/>
      <c r="BP45" s="98"/>
      <c r="BQ45" s="98"/>
      <c r="BR45" s="98"/>
      <c r="BS45" s="163">
        <f t="shared" si="29"/>
        <v>2068.8394667998041</v>
      </c>
      <c r="BT45" s="170">
        <v>-181</v>
      </c>
      <c r="BU45" s="98"/>
      <c r="BV45" s="98"/>
      <c r="BW45" s="98"/>
      <c r="BX45" s="98"/>
      <c r="BY45" s="98"/>
      <c r="BZ45" s="98"/>
      <c r="CA45" s="142"/>
      <c r="CB45" s="141"/>
      <c r="CC45" s="251">
        <f t="shared" si="28"/>
        <v>-18.869496953120446</v>
      </c>
      <c r="CD45" s="252">
        <f t="shared" si="30"/>
        <v>67.684497283634997</v>
      </c>
      <c r="CE45" s="98"/>
      <c r="CF45" s="98"/>
      <c r="CG45" s="98"/>
      <c r="CH45" s="246">
        <f t="shared" si="27"/>
        <v>-10.978902243465484</v>
      </c>
      <c r="CI45" s="252">
        <f t="shared" si="31"/>
        <v>107.684497283635</v>
      </c>
      <c r="CJ45" s="98"/>
      <c r="CK45" s="98"/>
      <c r="CL45" s="98"/>
      <c r="CM45" s="98"/>
      <c r="CN45" s="163">
        <f t="shared" si="25"/>
        <v>2068.8394667998041</v>
      </c>
      <c r="CO45" s="170">
        <v>-181</v>
      </c>
      <c r="CP45" s="98"/>
      <c r="CQ45" s="98"/>
      <c r="CR45" s="98"/>
      <c r="CS45" s="98"/>
      <c r="CT45" s="98"/>
      <c r="CU45" s="98"/>
      <c r="CV45" s="142"/>
      <c r="CW45" s="168"/>
    </row>
    <row r="46" spans="2:101" ht="22.5" customHeight="1" x14ac:dyDescent="0.3">
      <c r="B46" s="141"/>
      <c r="C46" s="141">
        <f t="shared" si="2"/>
        <v>-2.2416128488275415</v>
      </c>
      <c r="D46" s="142">
        <f t="shared" si="7"/>
        <v>44</v>
      </c>
      <c r="E46" s="98"/>
      <c r="F46" s="98"/>
      <c r="G46" s="141">
        <f t="shared" si="3"/>
        <v>-63.534152042654924</v>
      </c>
      <c r="H46" s="142">
        <f t="shared" si="8"/>
        <v>14</v>
      </c>
      <c r="I46" s="98"/>
      <c r="J46" s="98"/>
      <c r="K46" s="98"/>
      <c r="L46" s="180"/>
      <c r="M46" s="141">
        <f t="shared" si="4"/>
        <v>10</v>
      </c>
      <c r="N46" s="142">
        <f t="shared" si="9"/>
        <v>65</v>
      </c>
      <c r="O46" s="98"/>
      <c r="P46" s="152"/>
      <c r="Q46" s="141">
        <f t="shared" si="5"/>
        <v>65</v>
      </c>
      <c r="R46" s="142">
        <f t="shared" si="10"/>
        <v>45</v>
      </c>
      <c r="S46" s="98"/>
      <c r="T46" s="98"/>
      <c r="U46" s="141">
        <f t="shared" si="6"/>
        <v>-3.0621032234073398</v>
      </c>
      <c r="V46" s="98">
        <f t="shared" si="11"/>
        <v>-35</v>
      </c>
      <c r="W46" s="419"/>
      <c r="X46" s="420"/>
      <c r="Y46" s="421"/>
      <c r="Z46" s="79">
        <v>29</v>
      </c>
      <c r="AA46" s="79">
        <f t="shared" si="15"/>
        <v>1396.1048149281928</v>
      </c>
      <c r="AB46" s="78">
        <f t="shared" si="12"/>
        <v>427.04774144154356</v>
      </c>
      <c r="AC46" s="98"/>
      <c r="AD46" s="86">
        <v>38</v>
      </c>
      <c r="AE46" s="89">
        <f t="shared" si="0"/>
        <v>51.220698984436929</v>
      </c>
      <c r="AF46" s="88">
        <f t="shared" si="1"/>
        <v>40.017995896167783</v>
      </c>
      <c r="AG46" s="98"/>
      <c r="AH46" s="108">
        <v>27</v>
      </c>
      <c r="AI46" s="111">
        <f t="shared" si="13"/>
        <v>1474.0830639290468</v>
      </c>
      <c r="AJ46" s="110">
        <f t="shared" si="14"/>
        <v>409.78411494077</v>
      </c>
      <c r="AK46" s="98"/>
      <c r="AL46" s="98"/>
      <c r="AM46" s="98"/>
      <c r="AN46" s="98"/>
      <c r="AO46" s="98"/>
      <c r="AP46" s="98"/>
      <c r="AQ46" s="141">
        <f t="shared" si="20"/>
        <v>76.217715265778608</v>
      </c>
      <c r="AR46" s="142">
        <f t="shared" si="21"/>
        <v>839.69424691636311</v>
      </c>
      <c r="AS46" s="98"/>
      <c r="AT46" s="142"/>
      <c r="AU46" s="98"/>
      <c r="AV46" s="141">
        <f t="shared" si="22"/>
        <v>70.751578863816192</v>
      </c>
      <c r="AW46" s="142">
        <f t="shared" si="23"/>
        <v>839.69424691636311</v>
      </c>
      <c r="AX46" s="98"/>
      <c r="AY46" s="98"/>
      <c r="AZ46" s="142"/>
      <c r="BA46" s="142"/>
      <c r="BC46" s="141"/>
      <c r="BD46" s="235">
        <v>21</v>
      </c>
      <c r="BE46" s="238">
        <f t="shared" si="24"/>
        <v>109.17499385979599</v>
      </c>
      <c r="BF46" s="237">
        <f t="shared" si="26"/>
        <v>15.920828209927688</v>
      </c>
      <c r="BG46" s="98"/>
      <c r="BH46" s="235">
        <f t="shared" si="16"/>
        <v>-1.9799189109344155</v>
      </c>
      <c r="BI46" s="293">
        <f t="shared" si="17"/>
        <v>78.684497283634997</v>
      </c>
      <c r="BJ46" s="98"/>
      <c r="BK46" s="98"/>
      <c r="BL46" s="98"/>
      <c r="BM46" s="238">
        <f t="shared" si="18"/>
        <v>14.453385930212889</v>
      </c>
      <c r="BN46" s="293">
        <f t="shared" si="19"/>
        <v>78.684497283634997</v>
      </c>
      <c r="BO46" s="98"/>
      <c r="BP46" s="98"/>
      <c r="BQ46" s="98"/>
      <c r="BR46" s="98"/>
      <c r="BS46" s="163">
        <f t="shared" si="29"/>
        <v>2057.4094144970427</v>
      </c>
      <c r="BT46" s="170">
        <v>-180</v>
      </c>
      <c r="BU46" s="98"/>
      <c r="BV46" s="98"/>
      <c r="BW46" s="98"/>
      <c r="BX46" s="98"/>
      <c r="BY46" s="98"/>
      <c r="BZ46" s="98"/>
      <c r="CA46" s="142"/>
      <c r="CB46" s="141"/>
      <c r="CC46" s="251">
        <f t="shared" si="28"/>
        <v>-20.196541774740851</v>
      </c>
      <c r="CD46" s="252">
        <f t="shared" si="30"/>
        <v>66.684497283634997</v>
      </c>
      <c r="CE46" s="98"/>
      <c r="CF46" s="98"/>
      <c r="CG46" s="98"/>
      <c r="CH46" s="246">
        <f t="shared" si="27"/>
        <v>-11.91141732960314</v>
      </c>
      <c r="CI46" s="252">
        <f t="shared" si="31"/>
        <v>108.684497283635</v>
      </c>
      <c r="CJ46" s="98"/>
      <c r="CK46" s="98"/>
      <c r="CL46" s="98"/>
      <c r="CM46" s="98"/>
      <c r="CN46" s="163">
        <f t="shared" si="25"/>
        <v>2057.4094144970427</v>
      </c>
      <c r="CO46" s="170">
        <v>-180</v>
      </c>
      <c r="CP46" s="98"/>
      <c r="CQ46" s="98"/>
      <c r="CR46" s="98"/>
      <c r="CS46" s="98"/>
      <c r="CT46" s="98"/>
      <c r="CU46" s="98"/>
      <c r="CV46" s="142"/>
      <c r="CW46" s="168"/>
    </row>
    <row r="47" spans="2:101" ht="33.75" customHeight="1" x14ac:dyDescent="0.3">
      <c r="B47" s="141"/>
      <c r="C47" s="141">
        <f t="shared" si="2"/>
        <v>-2.4179398295360057</v>
      </c>
      <c r="D47" s="142">
        <f t="shared" si="7"/>
        <v>43</v>
      </c>
      <c r="E47" s="98"/>
      <c r="F47" s="98"/>
      <c r="G47" s="141">
        <f t="shared" si="3"/>
        <v>-63.710479023363384</v>
      </c>
      <c r="H47" s="142">
        <f t="shared" si="8"/>
        <v>13</v>
      </c>
      <c r="I47" s="98"/>
      <c r="J47" s="98"/>
      <c r="K47" s="98"/>
      <c r="L47" s="180"/>
      <c r="M47" s="141">
        <f t="shared" si="4"/>
        <v>10</v>
      </c>
      <c r="N47" s="142">
        <f t="shared" si="9"/>
        <v>64</v>
      </c>
      <c r="O47" s="98"/>
      <c r="P47" s="152"/>
      <c r="Q47" s="141">
        <f t="shared" si="5"/>
        <v>65</v>
      </c>
      <c r="R47" s="142">
        <f t="shared" si="10"/>
        <v>44</v>
      </c>
      <c r="S47" s="98"/>
      <c r="T47" s="98"/>
      <c r="U47" s="141">
        <f t="shared" si="6"/>
        <v>-3.1495918869332638</v>
      </c>
      <c r="V47" s="98">
        <f t="shared" si="11"/>
        <v>-36</v>
      </c>
      <c r="W47" s="378" t="str">
        <f>IF(AND($F$3&gt;0,$P$3&gt;0),BX456,IF(AND($F$3&lt;0,$P$3&lt;0),BX456,IF(AND($F$3&gt;0,$P$3&lt;0),CS456,IF(AND($F$3&lt;0,$P$3&gt;0),CS456,IF(AND($F$3=0,$P$3&gt;0),"n1(Flow1)=0,n2(Flow2)&gt;0",IF(AND($F$3=0,$P$3&lt;0),"n1(Flow1)=0,n2(Flow2)&lt;0",IF(AND($F$3&gt;0,$P$3=0),"n1(Flow1)&gt;0,n2(Flow2)=0",IF(AND($F$3&lt;0,$P$3=0),"n1(Flow1)&lt;0,n2(Flow2)=0","Error"))))))))</f>
        <v>FlowsOfCZnewNotIntersectW.C.</v>
      </c>
      <c r="X47" s="379"/>
      <c r="Y47" s="380"/>
      <c r="Z47" s="79">
        <v>30</v>
      </c>
      <c r="AA47" s="79">
        <f t="shared" si="15"/>
        <v>1389.6867324707023</v>
      </c>
      <c r="AB47" s="78">
        <f t="shared" si="12"/>
        <v>438.39166378091164</v>
      </c>
      <c r="AC47" s="98"/>
      <c r="AD47" s="86">
        <v>39</v>
      </c>
      <c r="AE47" s="89">
        <f t="shared" si="0"/>
        <v>50.514487494703111</v>
      </c>
      <c r="AF47" s="88">
        <f t="shared" si="1"/>
        <v>40.905825418239431</v>
      </c>
      <c r="AG47" s="98"/>
      <c r="AH47" s="108">
        <v>28</v>
      </c>
      <c r="AI47" s="111">
        <f t="shared" si="13"/>
        <v>1468.0647883742547</v>
      </c>
      <c r="AJ47" s="110">
        <f t="shared" si="14"/>
        <v>421.34511471671323</v>
      </c>
      <c r="AK47" s="98"/>
      <c r="AL47" s="98"/>
      <c r="AM47" s="98"/>
      <c r="AN47" s="98"/>
      <c r="AO47" s="98"/>
      <c r="AP47" s="98"/>
      <c r="AQ47" s="141">
        <f t="shared" si="20"/>
        <v>76.041388285070141</v>
      </c>
      <c r="AR47" s="142">
        <f t="shared" si="21"/>
        <v>838.69424691636311</v>
      </c>
      <c r="AS47" s="98"/>
      <c r="AT47" s="142"/>
      <c r="AU47" s="98"/>
      <c r="AV47" s="141">
        <f t="shared" si="22"/>
        <v>70.751578863816192</v>
      </c>
      <c r="AW47" s="142">
        <f t="shared" si="23"/>
        <v>838.69424691636311</v>
      </c>
      <c r="AX47" s="98"/>
      <c r="AY47" s="98"/>
      <c r="AZ47" s="142"/>
      <c r="BA47" s="142"/>
      <c r="BC47" s="141"/>
      <c r="BD47" s="235">
        <v>22</v>
      </c>
      <c r="BE47" s="238">
        <f t="shared" si="24"/>
        <v>109.02774836999336</v>
      </c>
      <c r="BF47" s="237">
        <f t="shared" si="26"/>
        <v>16.294632662761217</v>
      </c>
      <c r="BG47" s="98"/>
      <c r="BH47" s="235">
        <f t="shared" si="16"/>
        <v>-0.90755020090972494</v>
      </c>
      <c r="BI47" s="293">
        <f t="shared" si="17"/>
        <v>79.684497283634997</v>
      </c>
      <c r="BJ47" s="98"/>
      <c r="BK47" s="98"/>
      <c r="BL47" s="98"/>
      <c r="BM47" s="238">
        <f t="shared" si="18"/>
        <v>13.699831880110096</v>
      </c>
      <c r="BN47" s="293">
        <f t="shared" si="19"/>
        <v>79.684497283634997</v>
      </c>
      <c r="BO47" s="98"/>
      <c r="BP47" s="98"/>
      <c r="BQ47" s="98"/>
      <c r="BR47" s="98"/>
      <c r="BS47" s="163">
        <f t="shared" si="29"/>
        <v>2045.9793621942813</v>
      </c>
      <c r="BT47" s="170">
        <v>-179</v>
      </c>
      <c r="BU47" s="98"/>
      <c r="BV47" s="98"/>
      <c r="BW47" s="98"/>
      <c r="BX47" s="98"/>
      <c r="BY47" s="98"/>
      <c r="BZ47" s="98"/>
      <c r="CA47" s="142"/>
      <c r="CB47" s="141"/>
      <c r="CC47" s="251">
        <f t="shared" si="28"/>
        <v>-21.523586596361255</v>
      </c>
      <c r="CD47" s="252">
        <f t="shared" si="30"/>
        <v>65.684497283634997</v>
      </c>
      <c r="CE47" s="98"/>
      <c r="CF47" s="98"/>
      <c r="CG47" s="98"/>
      <c r="CH47" s="246">
        <f t="shared" si="27"/>
        <v>-12.843932415740809</v>
      </c>
      <c r="CI47" s="252">
        <f t="shared" si="31"/>
        <v>109.684497283635</v>
      </c>
      <c r="CJ47" s="98"/>
      <c r="CK47" s="98"/>
      <c r="CL47" s="98"/>
      <c r="CM47" s="98"/>
      <c r="CN47" s="163">
        <f t="shared" si="25"/>
        <v>2045.9793621942813</v>
      </c>
      <c r="CO47" s="170">
        <v>-179</v>
      </c>
      <c r="CP47" s="98"/>
      <c r="CQ47" s="98"/>
      <c r="CR47" s="98"/>
      <c r="CS47" s="98"/>
      <c r="CT47" s="98"/>
      <c r="CU47" s="98"/>
      <c r="CV47" s="142"/>
      <c r="CW47" s="168"/>
    </row>
    <row r="48" spans="2:101" x14ac:dyDescent="0.3">
      <c r="B48" s="141"/>
      <c r="C48" s="141">
        <f t="shared" si="2"/>
        <v>-2.5942668102444708</v>
      </c>
      <c r="D48" s="142">
        <f t="shared" si="7"/>
        <v>42</v>
      </c>
      <c r="E48" s="98"/>
      <c r="F48" s="98"/>
      <c r="G48" s="141">
        <f t="shared" si="3"/>
        <v>-63.88680600407185</v>
      </c>
      <c r="H48" s="142">
        <f t="shared" si="8"/>
        <v>12</v>
      </c>
      <c r="I48" s="98"/>
      <c r="J48" s="98"/>
      <c r="K48" s="98"/>
      <c r="L48" s="180"/>
      <c r="M48" s="141">
        <f t="shared" si="4"/>
        <v>10</v>
      </c>
      <c r="N48" s="142">
        <f t="shared" si="9"/>
        <v>63</v>
      </c>
      <c r="O48" s="98"/>
      <c r="P48" s="152"/>
      <c r="Q48" s="141">
        <f t="shared" si="5"/>
        <v>65</v>
      </c>
      <c r="R48" s="142">
        <f t="shared" si="10"/>
        <v>43</v>
      </c>
      <c r="S48" s="98"/>
      <c r="T48" s="98"/>
      <c r="U48" s="141">
        <f t="shared" si="6"/>
        <v>-3.2370805504591877</v>
      </c>
      <c r="V48" s="98">
        <f t="shared" si="11"/>
        <v>-37</v>
      </c>
      <c r="W48" s="419" t="s">
        <v>122</v>
      </c>
      <c r="X48" s="420"/>
      <c r="Y48" s="421"/>
      <c r="Z48" s="79">
        <v>31</v>
      </c>
      <c r="AA48" s="79">
        <f t="shared" si="15"/>
        <v>1383.0716487749969</v>
      </c>
      <c r="AB48" s="78">
        <f t="shared" si="12"/>
        <v>449.62184740236592</v>
      </c>
      <c r="AC48" s="98"/>
      <c r="AD48" s="86">
        <v>40</v>
      </c>
      <c r="AE48" s="89">
        <f t="shared" si="0"/>
        <v>49.792888802733572</v>
      </c>
      <c r="AF48" s="88">
        <f t="shared" si="1"/>
        <v>41.781194629625048</v>
      </c>
      <c r="AG48" s="98"/>
      <c r="AH48" s="108">
        <v>29</v>
      </c>
      <c r="AI48" s="111">
        <f t="shared" si="13"/>
        <v>1461.8456621650685</v>
      </c>
      <c r="AJ48" s="110">
        <f t="shared" si="14"/>
        <v>432.79932030535974</v>
      </c>
      <c r="AK48" s="98"/>
      <c r="AL48" s="98"/>
      <c r="AM48" s="98"/>
      <c r="AN48" s="98"/>
      <c r="AO48" s="98"/>
      <c r="AP48" s="98"/>
      <c r="AQ48" s="141">
        <f t="shared" si="20"/>
        <v>75.865061304361674</v>
      </c>
      <c r="AR48" s="142">
        <f t="shared" si="21"/>
        <v>837.69424691636311</v>
      </c>
      <c r="AS48" s="98"/>
      <c r="AT48" s="142"/>
      <c r="AU48" s="98"/>
      <c r="AV48" s="141">
        <f t="shared" si="22"/>
        <v>70.751578863816192</v>
      </c>
      <c r="AW48" s="142">
        <f t="shared" si="23"/>
        <v>837.69424691636311</v>
      </c>
      <c r="AX48" s="98"/>
      <c r="AY48" s="98"/>
      <c r="AZ48" s="142"/>
      <c r="BA48" s="142"/>
      <c r="BC48" s="141"/>
      <c r="BD48" s="235">
        <v>23</v>
      </c>
      <c r="BE48" s="238">
        <f t="shared" si="24"/>
        <v>108.8740015191531</v>
      </c>
      <c r="BF48" s="237">
        <f t="shared" si="26"/>
        <v>16.665810395231922</v>
      </c>
      <c r="BG48" s="98"/>
      <c r="BH48" s="235">
        <f t="shared" si="16"/>
        <v>0.16481850911495144</v>
      </c>
      <c r="BI48" s="293">
        <f t="shared" si="17"/>
        <v>80.684497283634997</v>
      </c>
      <c r="BJ48" s="98"/>
      <c r="BK48" s="98"/>
      <c r="BL48" s="98"/>
      <c r="BM48" s="238">
        <f t="shared" si="18"/>
        <v>12.946277830007297</v>
      </c>
      <c r="BN48" s="293">
        <f t="shared" si="19"/>
        <v>80.684497283634997</v>
      </c>
      <c r="BO48" s="98"/>
      <c r="BP48" s="98"/>
      <c r="BQ48" s="98"/>
      <c r="BR48" s="98"/>
      <c r="BS48" s="163">
        <f t="shared" si="29"/>
        <v>2034.5493098915199</v>
      </c>
      <c r="BT48" s="170">
        <v>-178</v>
      </c>
      <c r="BU48" s="98"/>
      <c r="BV48" s="98"/>
      <c r="BW48" s="98"/>
      <c r="BX48" s="98"/>
      <c r="BY48" s="98"/>
      <c r="BZ48" s="98"/>
      <c r="CA48" s="142"/>
      <c r="CB48" s="141"/>
      <c r="CC48" s="251">
        <f t="shared" si="28"/>
        <v>-22.850631417981674</v>
      </c>
      <c r="CD48" s="252">
        <f t="shared" si="30"/>
        <v>64.684497283634997</v>
      </c>
      <c r="CE48" s="98"/>
      <c r="CF48" s="98"/>
      <c r="CG48" s="98"/>
      <c r="CH48" s="246">
        <f t="shared" si="27"/>
        <v>-13.776447501878465</v>
      </c>
      <c r="CI48" s="252">
        <f t="shared" si="31"/>
        <v>110.684497283635</v>
      </c>
      <c r="CJ48" s="98"/>
      <c r="CK48" s="98"/>
      <c r="CL48" s="98"/>
      <c r="CM48" s="98"/>
      <c r="CN48" s="163">
        <f t="shared" si="25"/>
        <v>2034.5493098915199</v>
      </c>
      <c r="CO48" s="170">
        <v>-178</v>
      </c>
      <c r="CP48" s="98"/>
      <c r="CQ48" s="98"/>
      <c r="CR48" s="98"/>
      <c r="CS48" s="98"/>
      <c r="CT48" s="98"/>
      <c r="CU48" s="98"/>
      <c r="CV48" s="142"/>
      <c r="CW48" s="168"/>
    </row>
    <row r="49" spans="2:101" ht="39.75" customHeight="1" x14ac:dyDescent="0.3">
      <c r="B49" s="141"/>
      <c r="C49" s="141">
        <f t="shared" si="2"/>
        <v>-2.7705937909529359</v>
      </c>
      <c r="D49" s="142">
        <f t="shared" si="7"/>
        <v>41</v>
      </c>
      <c r="E49" s="98"/>
      <c r="F49" s="98"/>
      <c r="G49" s="141">
        <f t="shared" si="3"/>
        <v>-64.06313298478031</v>
      </c>
      <c r="H49" s="142">
        <f t="shared" si="8"/>
        <v>11</v>
      </c>
      <c r="I49" s="98"/>
      <c r="J49" s="98"/>
      <c r="K49" s="98"/>
      <c r="L49" s="180"/>
      <c r="M49" s="141">
        <f t="shared" si="4"/>
        <v>10</v>
      </c>
      <c r="N49" s="142">
        <f t="shared" si="9"/>
        <v>62</v>
      </c>
      <c r="O49" s="98"/>
      <c r="P49" s="152"/>
      <c r="Q49" s="141">
        <f t="shared" si="5"/>
        <v>65</v>
      </c>
      <c r="R49" s="142">
        <f t="shared" si="10"/>
        <v>42</v>
      </c>
      <c r="S49" s="98"/>
      <c r="T49" s="98"/>
      <c r="U49" s="141">
        <f t="shared" si="6"/>
        <v>-3.3245692139851117</v>
      </c>
      <c r="V49" s="98">
        <f t="shared" si="11"/>
        <v>-38</v>
      </c>
      <c r="W49" s="419"/>
      <c r="X49" s="420"/>
      <c r="Y49" s="421"/>
      <c r="Z49" s="79">
        <v>32</v>
      </c>
      <c r="AA49" s="79">
        <f t="shared" si="15"/>
        <v>1376.2615788596522</v>
      </c>
      <c r="AB49" s="78">
        <f t="shared" si="12"/>
        <v>460.73487148318588</v>
      </c>
      <c r="AC49" s="98"/>
      <c r="AD49" s="86">
        <v>41</v>
      </c>
      <c r="AE49" s="89">
        <f t="shared" si="0"/>
        <v>49.056122714480189</v>
      </c>
      <c r="AF49" s="88">
        <f t="shared" si="1"/>
        <v>42.643836884382964</v>
      </c>
      <c r="AG49" s="98"/>
      <c r="AH49" s="108">
        <v>30</v>
      </c>
      <c r="AI49" s="111">
        <f t="shared" si="13"/>
        <v>1455.4275797075779</v>
      </c>
      <c r="AJ49" s="110">
        <f t="shared" si="14"/>
        <v>444.14324264472782</v>
      </c>
      <c r="AK49" s="98"/>
      <c r="AL49" s="98"/>
      <c r="AM49" s="98"/>
      <c r="AN49" s="98"/>
      <c r="AO49" s="98"/>
      <c r="AP49" s="98"/>
      <c r="AQ49" s="141">
        <f t="shared" si="20"/>
        <v>75.688734323653208</v>
      </c>
      <c r="AR49" s="142">
        <f t="shared" si="21"/>
        <v>836.69424691636311</v>
      </c>
      <c r="AS49" s="98"/>
      <c r="AT49" s="142"/>
      <c r="AU49" s="98"/>
      <c r="AV49" s="141">
        <f t="shared" si="22"/>
        <v>70.751578863816192</v>
      </c>
      <c r="AW49" s="142">
        <f t="shared" si="23"/>
        <v>836.69424691636311</v>
      </c>
      <c r="AX49" s="98"/>
      <c r="AY49" s="98"/>
      <c r="AZ49" s="142"/>
      <c r="BA49" s="142"/>
      <c r="BC49" s="141"/>
      <c r="BD49" s="235">
        <v>24</v>
      </c>
      <c r="BE49" s="238">
        <f t="shared" si="24"/>
        <v>108.71380014005535</v>
      </c>
      <c r="BF49" s="237">
        <f t="shared" si="26"/>
        <v>17.034248343006823</v>
      </c>
      <c r="BG49" s="98"/>
      <c r="BH49" s="235">
        <f t="shared" si="16"/>
        <v>1.237187219139642</v>
      </c>
      <c r="BI49" s="293">
        <f t="shared" si="17"/>
        <v>81.684497283634997</v>
      </c>
      <c r="BJ49" s="98"/>
      <c r="BK49" s="98"/>
      <c r="BL49" s="98"/>
      <c r="BM49" s="238">
        <f t="shared" si="18"/>
        <v>12.192723779904505</v>
      </c>
      <c r="BN49" s="293">
        <f t="shared" si="19"/>
        <v>81.684497283634997</v>
      </c>
      <c r="BO49" s="98"/>
      <c r="BP49" s="98"/>
      <c r="BQ49" s="98"/>
      <c r="BR49" s="98"/>
      <c r="BS49" s="163">
        <f t="shared" si="29"/>
        <v>2023.1192575887587</v>
      </c>
      <c r="BT49" s="170">
        <v>-177</v>
      </c>
      <c r="BU49" s="98"/>
      <c r="BV49" s="98"/>
      <c r="BW49" s="98"/>
      <c r="BX49" s="98"/>
      <c r="BY49" s="98"/>
      <c r="BZ49" s="98"/>
      <c r="CA49" s="142"/>
      <c r="CB49" s="141"/>
      <c r="CC49" s="251">
        <f t="shared" si="28"/>
        <v>-24.177676239602079</v>
      </c>
      <c r="CD49" s="252">
        <f t="shared" si="30"/>
        <v>63.684497283634997</v>
      </c>
      <c r="CE49" s="98"/>
      <c r="CF49" s="98"/>
      <c r="CG49" s="98"/>
      <c r="CH49" s="246">
        <f t="shared" si="27"/>
        <v>-14.708962588016135</v>
      </c>
      <c r="CI49" s="252">
        <f>IF($CI48=$CI47-$A$11,$CI48-$A$11,$CI48+$A$11)</f>
        <v>111.684497283635</v>
      </c>
      <c r="CJ49" s="98"/>
      <c r="CK49" s="98"/>
      <c r="CL49" s="98"/>
      <c r="CM49" s="98"/>
      <c r="CN49" s="163">
        <f t="shared" si="25"/>
        <v>2023.1192575887587</v>
      </c>
      <c r="CO49" s="170">
        <v>-177</v>
      </c>
      <c r="CP49" s="98"/>
      <c r="CQ49" s="98"/>
      <c r="CR49" s="98"/>
      <c r="CS49" s="98"/>
      <c r="CT49" s="98"/>
      <c r="CU49" s="98"/>
      <c r="CV49" s="142"/>
      <c r="CW49" s="168"/>
    </row>
    <row r="50" spans="2:101" ht="27" customHeight="1" x14ac:dyDescent="0.3">
      <c r="B50" s="141"/>
      <c r="C50" s="141">
        <f t="shared" si="2"/>
        <v>-2.946920771661401</v>
      </c>
      <c r="D50" s="142">
        <f t="shared" si="7"/>
        <v>40</v>
      </c>
      <c r="E50" s="98"/>
      <c r="F50" s="98"/>
      <c r="G50" s="141">
        <f t="shared" si="3"/>
        <v>-64.239459965488777</v>
      </c>
      <c r="H50" s="142">
        <f t="shared" si="8"/>
        <v>10</v>
      </c>
      <c r="I50" s="98"/>
      <c r="J50" s="98"/>
      <c r="K50" s="98"/>
      <c r="L50" s="180"/>
      <c r="M50" s="141">
        <f t="shared" si="4"/>
        <v>10</v>
      </c>
      <c r="N50" s="142">
        <f t="shared" si="9"/>
        <v>61</v>
      </c>
      <c r="O50" s="98"/>
      <c r="P50" s="98"/>
      <c r="Q50" s="141">
        <f t="shared" si="5"/>
        <v>65</v>
      </c>
      <c r="R50" s="142">
        <f t="shared" si="10"/>
        <v>41</v>
      </c>
      <c r="S50" s="98"/>
      <c r="T50" s="98"/>
      <c r="U50" s="141">
        <f t="shared" si="6"/>
        <v>-3.4120578775110357</v>
      </c>
      <c r="V50" s="98">
        <f t="shared" si="11"/>
        <v>-39</v>
      </c>
      <c r="W50" s="378" t="str">
        <f>IF(IF(AND($F$3&gt;0,$P$3&gt;0),$AB$3-BX452,IF(AND($F$3&lt;0,$P$3&lt;0),$AB$3-BX452,IF(AND($F$3&gt;0,$P$3&lt;0),$AB$3-CS452,IF(AND($F$3&lt;0,$P$3&gt;0),$AB$3-CS452,IF(AND($F$3=0,$P$3&gt;0),"n1(Flow1)=0,n2(Flow2)&gt;0",IF(AND($F$3=0,$P$3&lt;0),"n1(Flow1)=0,n2(Flow2)&lt;0",IF(AND($F$3&gt;0,$P$3=0),"n1(Flow1)&gt;0,n2(Flow2)=0",IF(AND($F$3&lt;0,$P$3=0),"n1(Flow1)&lt;0,n2(Flow2)=0","Error"))))))))&lt;0,"Projected Flow lines Do Not Intersect W.C.",IF(AND($F$3&gt;0,$P$3&gt;0),$AB$3-BX452,IF(AND($F$3&lt;0,P3&lt;0),$AB$3-BX452,IF(AND($F$3&gt;0,P3&lt;0),$AB$3-CS452,IF(AND($F$3&lt;0,$P$3&gt;0),$AB$3-CS452,IF(AND($F$3=0,$P$3&gt;0),"n1(Flow1)=0,n2(Flow2)&gt;0",IF(AND($F$3=0,$P$3&lt;0),"n1(Flow1)=0,n2(Flow2)&lt;0",IF(AND($F$3&gt;0,$P$3=0),"n1(Flow1)&gt;0,n2(Flow2)=0",IF(AND($F$3&lt;0,$P$3=0),"n1(Flow1)&lt;0,n2(Flow2)=0","Error")))))))))</f>
        <v>Projected Flow lines Do Not Intersect W.C.</v>
      </c>
      <c r="X50" s="379"/>
      <c r="Y50" s="380"/>
      <c r="Z50" s="79">
        <v>33</v>
      </c>
      <c r="AA50" s="79">
        <f t="shared" si="15"/>
        <v>1369.2585971379353</v>
      </c>
      <c r="AB50" s="78">
        <f t="shared" si="12"/>
        <v>471.72735088858235</v>
      </c>
      <c r="AC50" s="98"/>
      <c r="AD50" s="86">
        <v>42</v>
      </c>
      <c r="AE50" s="89">
        <f t="shared" si="0"/>
        <v>48.304413656030626</v>
      </c>
      <c r="AF50" s="88">
        <f t="shared" si="1"/>
        <v>43.493489413325783</v>
      </c>
      <c r="AG50" s="98"/>
      <c r="AH50" s="108">
        <v>31</v>
      </c>
      <c r="AI50" s="111">
        <f t="shared" si="13"/>
        <v>1448.8124960118726</v>
      </c>
      <c r="AJ50" s="110">
        <f t="shared" si="14"/>
        <v>455.37342626618209</v>
      </c>
      <c r="AK50" s="98"/>
      <c r="AL50" s="98"/>
      <c r="AM50" s="98"/>
      <c r="AN50" s="98"/>
      <c r="AO50" s="98"/>
      <c r="AP50" s="98"/>
      <c r="AQ50" s="141">
        <f t="shared" si="20"/>
        <v>75.512407342944741</v>
      </c>
      <c r="AR50" s="142">
        <f t="shared" si="21"/>
        <v>835.69424691636311</v>
      </c>
      <c r="AS50" s="98"/>
      <c r="AT50" s="142"/>
      <c r="AU50" s="98"/>
      <c r="AV50" s="141">
        <f t="shared" si="22"/>
        <v>70.751578863816192</v>
      </c>
      <c r="AW50" s="142">
        <f t="shared" si="23"/>
        <v>835.69424691636311</v>
      </c>
      <c r="AX50" s="98"/>
      <c r="AY50" s="98"/>
      <c r="AZ50" s="142"/>
      <c r="BA50" s="142"/>
      <c r="BC50" s="141"/>
      <c r="BD50" s="235">
        <v>25</v>
      </c>
      <c r="BE50" s="238">
        <f t="shared" si="24"/>
        <v>108.54719303159213</v>
      </c>
      <c r="BF50" s="237">
        <f t="shared" si="26"/>
        <v>17.399834276317875</v>
      </c>
      <c r="BG50" s="98"/>
      <c r="BH50" s="235">
        <f t="shared" si="16"/>
        <v>2.3095559291643184</v>
      </c>
      <c r="BI50" s="293">
        <f t="shared" si="17"/>
        <v>82.684497283634997</v>
      </c>
      <c r="BJ50" s="98"/>
      <c r="BK50" s="98"/>
      <c r="BL50" s="98"/>
      <c r="BM50" s="238">
        <f t="shared" si="18"/>
        <v>11.439169729801712</v>
      </c>
      <c r="BN50" s="293">
        <f t="shared" si="19"/>
        <v>82.684497283634997</v>
      </c>
      <c r="BO50" s="98"/>
      <c r="BP50" s="98"/>
      <c r="BQ50" s="98"/>
      <c r="BR50" s="98"/>
      <c r="BS50" s="163">
        <f t="shared" si="29"/>
        <v>2011.6892052859973</v>
      </c>
      <c r="BT50" s="170">
        <v>-176</v>
      </c>
      <c r="BU50" s="98"/>
      <c r="BV50" s="98"/>
      <c r="BW50" s="98"/>
      <c r="BX50" s="98"/>
      <c r="BY50" s="98"/>
      <c r="BZ50" s="98"/>
      <c r="CA50" s="142"/>
      <c r="CB50" s="141"/>
      <c r="CC50" s="251">
        <f t="shared" si="28"/>
        <v>-25.504721061222483</v>
      </c>
      <c r="CD50" s="252">
        <f t="shared" si="30"/>
        <v>62.684497283634997</v>
      </c>
      <c r="CE50" s="98"/>
      <c r="CF50" s="98"/>
      <c r="CG50" s="98"/>
      <c r="CH50" s="246">
        <f t="shared" si="27"/>
        <v>-15.641477674153791</v>
      </c>
      <c r="CI50" s="252">
        <f t="shared" si="31"/>
        <v>112.684497283635</v>
      </c>
      <c r="CJ50" s="98"/>
      <c r="CK50" s="98"/>
      <c r="CL50" s="98"/>
      <c r="CM50" s="98"/>
      <c r="CN50" s="163">
        <f t="shared" si="25"/>
        <v>2011.6892052859973</v>
      </c>
      <c r="CO50" s="170">
        <v>-176</v>
      </c>
      <c r="CP50" s="98"/>
      <c r="CQ50" s="98"/>
      <c r="CR50" s="98"/>
      <c r="CS50" s="98"/>
      <c r="CT50" s="98"/>
      <c r="CU50" s="98"/>
      <c r="CV50" s="142"/>
      <c r="CW50" s="168"/>
    </row>
    <row r="51" spans="2:101" ht="45.75" customHeight="1" x14ac:dyDescent="0.3">
      <c r="B51" s="141"/>
      <c r="C51" s="141">
        <f t="shared" si="2"/>
        <v>-3.1232477523698661</v>
      </c>
      <c r="D51" s="142">
        <f t="shared" si="7"/>
        <v>39</v>
      </c>
      <c r="E51" s="98"/>
      <c r="F51" s="98"/>
      <c r="G51" s="141">
        <f t="shared" si="3"/>
        <v>-64.415786946197244</v>
      </c>
      <c r="H51" s="142">
        <f t="shared" si="8"/>
        <v>9</v>
      </c>
      <c r="I51" s="98"/>
      <c r="J51" s="98"/>
      <c r="K51" s="98"/>
      <c r="L51" s="180"/>
      <c r="M51" s="141">
        <f t="shared" si="4"/>
        <v>10</v>
      </c>
      <c r="N51" s="142">
        <f t="shared" si="9"/>
        <v>60</v>
      </c>
      <c r="O51" s="98"/>
      <c r="P51" s="98"/>
      <c r="Q51" s="141">
        <f t="shared" si="5"/>
        <v>65</v>
      </c>
      <c r="R51" s="142">
        <f t="shared" si="10"/>
        <v>40</v>
      </c>
      <c r="S51" s="98"/>
      <c r="T51" s="98"/>
      <c r="U51" s="141">
        <f t="shared" si="6"/>
        <v>-3.4995465410369597</v>
      </c>
      <c r="V51" s="98">
        <f t="shared" si="11"/>
        <v>-40</v>
      </c>
      <c r="W51" s="381" t="s">
        <v>126</v>
      </c>
      <c r="X51" s="382"/>
      <c r="Y51" s="383"/>
      <c r="Z51" s="79">
        <v>34</v>
      </c>
      <c r="AA51" s="79">
        <f t="shared" si="15"/>
        <v>1362.064836785918</v>
      </c>
      <c r="AB51" s="78">
        <f t="shared" si="12"/>
        <v>482.59593720284187</v>
      </c>
      <c r="AC51" s="98"/>
      <c r="AD51" s="86">
        <v>43</v>
      </c>
      <c r="AE51" s="89">
        <f t="shared" si="0"/>
        <v>47.537990605246087</v>
      </c>
      <c r="AF51" s="88">
        <f t="shared" si="1"/>
        <v>44.329893404062403</v>
      </c>
      <c r="AG51" s="98"/>
      <c r="AH51" s="108">
        <v>32</v>
      </c>
      <c r="AI51" s="111">
        <f t="shared" si="13"/>
        <v>1442.0024260965281</v>
      </c>
      <c r="AJ51" s="110">
        <f t="shared" si="14"/>
        <v>466.48645034700206</v>
      </c>
      <c r="AK51" s="98"/>
      <c r="AL51" s="98"/>
      <c r="AM51" s="98"/>
      <c r="AN51" s="98"/>
      <c r="AO51" s="98"/>
      <c r="AP51" s="98"/>
      <c r="AQ51" s="141">
        <f t="shared" si="20"/>
        <v>75.336080362236274</v>
      </c>
      <c r="AR51" s="142">
        <f t="shared" si="21"/>
        <v>834.69424691636311</v>
      </c>
      <c r="AS51" s="98"/>
      <c r="AT51" s="142"/>
      <c r="AU51" s="98"/>
      <c r="AV51" s="141">
        <f t="shared" si="22"/>
        <v>70.751578863816192</v>
      </c>
      <c r="AW51" s="142">
        <f t="shared" si="23"/>
        <v>834.69424691636311</v>
      </c>
      <c r="AX51" s="98"/>
      <c r="AY51" s="98"/>
      <c r="AZ51" s="142"/>
      <c r="BA51" s="142"/>
      <c r="BC51" s="141"/>
      <c r="BD51" s="235">
        <v>26</v>
      </c>
      <c r="BE51" s="238">
        <f t="shared" si="24"/>
        <v>108.3742309439026</v>
      </c>
      <c r="BF51" s="237">
        <f t="shared" si="26"/>
        <v>17.762456834148288</v>
      </c>
      <c r="BG51" s="98"/>
      <c r="BH51" s="235">
        <f t="shared" si="16"/>
        <v>3.381924639189009</v>
      </c>
      <c r="BI51" s="293">
        <f t="shared" si="17"/>
        <v>83.684497283634997</v>
      </c>
      <c r="BJ51" s="98"/>
      <c r="BK51" s="98"/>
      <c r="BL51" s="98"/>
      <c r="BM51" s="238">
        <f t="shared" si="18"/>
        <v>10.68561567969892</v>
      </c>
      <c r="BN51" s="293">
        <f t="shared" si="19"/>
        <v>83.684497283634997</v>
      </c>
      <c r="BO51" s="98"/>
      <c r="BP51" s="98"/>
      <c r="BQ51" s="98"/>
      <c r="BR51" s="98"/>
      <c r="BS51" s="163">
        <f t="shared" si="29"/>
        <v>2000.2591529832359</v>
      </c>
      <c r="BT51" s="170">
        <v>-175</v>
      </c>
      <c r="BU51" s="98"/>
      <c r="BV51" s="98"/>
      <c r="BW51" s="98"/>
      <c r="BX51" s="98"/>
      <c r="BY51" s="98"/>
      <c r="BZ51" s="98"/>
      <c r="CA51" s="142"/>
      <c r="CB51" s="141"/>
      <c r="CC51" s="251">
        <f t="shared" si="28"/>
        <v>-26.831765882842902</v>
      </c>
      <c r="CD51" s="252">
        <f t="shared" si="30"/>
        <v>61.684497283634997</v>
      </c>
      <c r="CE51" s="98"/>
      <c r="CF51" s="98"/>
      <c r="CG51" s="98"/>
      <c r="CH51" s="246">
        <f t="shared" si="27"/>
        <v>-16.573992760291446</v>
      </c>
      <c r="CI51" s="252">
        <f t="shared" si="31"/>
        <v>113.684497283635</v>
      </c>
      <c r="CJ51" s="98"/>
      <c r="CK51" s="98"/>
      <c r="CL51" s="98"/>
      <c r="CM51" s="98"/>
      <c r="CN51" s="163">
        <f t="shared" si="25"/>
        <v>2000.2591529832359</v>
      </c>
      <c r="CO51" s="170">
        <v>-175</v>
      </c>
      <c r="CP51" s="98"/>
      <c r="CQ51" s="98"/>
      <c r="CR51" s="98"/>
      <c r="CS51" s="98"/>
      <c r="CT51" s="98"/>
      <c r="CU51" s="98"/>
      <c r="CV51" s="142"/>
      <c r="CW51" s="168"/>
    </row>
    <row r="52" spans="2:101" x14ac:dyDescent="0.3">
      <c r="B52" s="141"/>
      <c r="C52" s="141">
        <f t="shared" si="2"/>
        <v>-3.2995747330783312</v>
      </c>
      <c r="D52" s="142">
        <f t="shared" si="7"/>
        <v>38</v>
      </c>
      <c r="E52" s="98"/>
      <c r="F52" s="98"/>
      <c r="G52" s="141">
        <f t="shared" si="3"/>
        <v>-64.592113926905711</v>
      </c>
      <c r="H52" s="142">
        <f t="shared" si="8"/>
        <v>8</v>
      </c>
      <c r="I52" s="98"/>
      <c r="J52" s="98"/>
      <c r="K52" s="98"/>
      <c r="L52" s="180"/>
      <c r="M52" s="141">
        <f t="shared" si="4"/>
        <v>10</v>
      </c>
      <c r="N52" s="142">
        <f t="shared" si="9"/>
        <v>59</v>
      </c>
      <c r="O52" s="98"/>
      <c r="P52" s="98"/>
      <c r="Q52" s="141">
        <f t="shared" si="5"/>
        <v>65</v>
      </c>
      <c r="R52" s="142">
        <f t="shared" si="10"/>
        <v>39</v>
      </c>
      <c r="S52" s="98"/>
      <c r="T52" s="98"/>
      <c r="U52" s="141">
        <f t="shared" si="6"/>
        <v>-3.5870352045628837</v>
      </c>
      <c r="V52" s="98">
        <f t="shared" si="11"/>
        <v>-41</v>
      </c>
      <c r="W52" s="378">
        <f>((X43)^2)*PI()</f>
        <v>1664.7127232672156</v>
      </c>
      <c r="X52" s="379"/>
      <c r="Y52" s="380"/>
      <c r="Z52" s="79">
        <v>35</v>
      </c>
      <c r="AA52" s="79">
        <f t="shared" si="15"/>
        <v>1354.6824890926907</v>
      </c>
      <c r="AB52" s="78">
        <f t="shared" si="12"/>
        <v>493.33731974928656</v>
      </c>
      <c r="AC52" s="98"/>
      <c r="AD52" s="86">
        <v>44</v>
      </c>
      <c r="AE52" s="89">
        <f t="shared" si="0"/>
        <v>46.757087022012328</v>
      </c>
      <c r="AF52" s="88">
        <f t="shared" si="1"/>
        <v>45.15279407983482</v>
      </c>
      <c r="AG52" s="98"/>
      <c r="AH52" s="108">
        <v>33</v>
      </c>
      <c r="AI52" s="111">
        <f t="shared" si="13"/>
        <v>1434.9994443748112</v>
      </c>
      <c r="AJ52" s="110">
        <f t="shared" si="14"/>
        <v>477.47892975239853</v>
      </c>
      <c r="AK52" s="98"/>
      <c r="AL52" s="98"/>
      <c r="AM52" s="98"/>
      <c r="AN52" s="98"/>
      <c r="AO52" s="98"/>
      <c r="AP52" s="98"/>
      <c r="AQ52" s="141">
        <f t="shared" si="20"/>
        <v>75.159753381527807</v>
      </c>
      <c r="AR52" s="142">
        <f t="shared" si="21"/>
        <v>833.69424691636311</v>
      </c>
      <c r="AS52" s="98"/>
      <c r="AT52" s="142"/>
      <c r="AU52" s="98"/>
      <c r="AV52" s="141">
        <f t="shared" si="22"/>
        <v>70.751578863816192</v>
      </c>
      <c r="AW52" s="142">
        <f t="shared" si="23"/>
        <v>833.69424691636311</v>
      </c>
      <c r="AX52" s="98"/>
      <c r="AY52" s="98"/>
      <c r="AZ52" s="142"/>
      <c r="BA52" s="142"/>
      <c r="BC52" s="141"/>
      <c r="BD52" s="235">
        <v>27</v>
      </c>
      <c r="BE52" s="238">
        <f t="shared" si="24"/>
        <v>108.1949665629142</v>
      </c>
      <c r="BF52" s="237">
        <f t="shared" si="26"/>
        <v>18.122005558154147</v>
      </c>
      <c r="BG52" s="98"/>
      <c r="BH52" s="235">
        <f t="shared" si="16"/>
        <v>4.4542933492136854</v>
      </c>
      <c r="BI52" s="293">
        <f t="shared" si="17"/>
        <v>84.684497283634997</v>
      </c>
      <c r="BJ52" s="98"/>
      <c r="BK52" s="98"/>
      <c r="BL52" s="98"/>
      <c r="BM52" s="238">
        <f t="shared" si="18"/>
        <v>9.9320616295961202</v>
      </c>
      <c r="BN52" s="293">
        <f t="shared" si="19"/>
        <v>84.684497283634997</v>
      </c>
      <c r="BO52" s="98"/>
      <c r="BP52" s="98"/>
      <c r="BQ52" s="98"/>
      <c r="BR52" s="98"/>
      <c r="BS52" s="163">
        <f t="shared" si="29"/>
        <v>1988.8291006804745</v>
      </c>
      <c r="BT52" s="170">
        <v>-174</v>
      </c>
      <c r="BU52" s="98"/>
      <c r="BV52" s="98"/>
      <c r="BW52" s="98"/>
      <c r="BX52" s="98"/>
      <c r="BY52" s="98"/>
      <c r="BZ52" s="98"/>
      <c r="CA52" s="142"/>
      <c r="CB52" s="141"/>
      <c r="CC52" s="251">
        <f t="shared" si="28"/>
        <v>-28.158810704463306</v>
      </c>
      <c r="CD52" s="252">
        <f t="shared" si="30"/>
        <v>60.684497283634997</v>
      </c>
      <c r="CE52" s="98"/>
      <c r="CF52" s="98"/>
      <c r="CG52" s="98"/>
      <c r="CH52" s="246">
        <f t="shared" si="27"/>
        <v>-17.506507846429116</v>
      </c>
      <c r="CI52" s="252">
        <f t="shared" si="31"/>
        <v>114.684497283635</v>
      </c>
      <c r="CJ52" s="98"/>
      <c r="CK52" s="98"/>
      <c r="CL52" s="98"/>
      <c r="CM52" s="98"/>
      <c r="CN52" s="163">
        <f t="shared" si="25"/>
        <v>1988.8291006804745</v>
      </c>
      <c r="CO52" s="170">
        <v>-174</v>
      </c>
      <c r="CP52" s="98"/>
      <c r="CQ52" s="98"/>
      <c r="CR52" s="98"/>
      <c r="CS52" s="98"/>
      <c r="CT52" s="98"/>
      <c r="CU52" s="98"/>
      <c r="CV52" s="142"/>
      <c r="CW52" s="168"/>
    </row>
    <row r="53" spans="2:101" x14ac:dyDescent="0.3">
      <c r="B53" s="141"/>
      <c r="C53" s="141">
        <f t="shared" si="2"/>
        <v>-3.4759017137867962</v>
      </c>
      <c r="D53" s="142">
        <f t="shared" si="7"/>
        <v>37</v>
      </c>
      <c r="E53" s="98"/>
      <c r="F53" s="98"/>
      <c r="G53" s="141">
        <f t="shared" si="3"/>
        <v>-64.768440907614178</v>
      </c>
      <c r="H53" s="142">
        <f t="shared" si="8"/>
        <v>7</v>
      </c>
      <c r="I53" s="98"/>
      <c r="J53" s="98"/>
      <c r="K53" s="98"/>
      <c r="L53" s="180"/>
      <c r="M53" s="141">
        <f t="shared" si="4"/>
        <v>10</v>
      </c>
      <c r="N53" s="142">
        <f t="shared" si="9"/>
        <v>58</v>
      </c>
      <c r="O53" s="98"/>
      <c r="P53" s="98"/>
      <c r="Q53" s="141">
        <f t="shared" si="5"/>
        <v>65</v>
      </c>
      <c r="R53" s="142">
        <f t="shared" si="10"/>
        <v>38</v>
      </c>
      <c r="S53" s="98"/>
      <c r="T53" s="98"/>
      <c r="U53" s="141">
        <f t="shared" si="6"/>
        <v>-3.6745238680888077</v>
      </c>
      <c r="V53" s="98">
        <f t="shared" si="11"/>
        <v>-42</v>
      </c>
      <c r="W53" s="378"/>
      <c r="X53" s="379"/>
      <c r="Y53" s="380"/>
      <c r="Z53" s="79">
        <v>36</v>
      </c>
      <c r="AA53" s="79">
        <f t="shared" si="15"/>
        <v>1347.1138027928755</v>
      </c>
      <c r="AB53" s="78">
        <f t="shared" si="12"/>
        <v>503.94822659873898</v>
      </c>
      <c r="AC53" s="98"/>
      <c r="AD53" s="86">
        <v>45</v>
      </c>
      <c r="AE53" s="89">
        <f t="shared" si="0"/>
        <v>45.961940777125591</v>
      </c>
      <c r="AF53" s="88">
        <f t="shared" si="1"/>
        <v>45.961940777125584</v>
      </c>
      <c r="AG53" s="98"/>
      <c r="AH53" s="108">
        <v>34</v>
      </c>
      <c r="AI53" s="111">
        <f t="shared" si="13"/>
        <v>1427.8056840227937</v>
      </c>
      <c r="AJ53" s="110">
        <f t="shared" si="14"/>
        <v>488.34751606665805</v>
      </c>
      <c r="AK53" s="98"/>
      <c r="AL53" s="98"/>
      <c r="AM53" s="98"/>
      <c r="AN53" s="98"/>
      <c r="AO53" s="98"/>
      <c r="AP53" s="98"/>
      <c r="AQ53" s="141">
        <f t="shared" si="20"/>
        <v>74.98342640081934</v>
      </c>
      <c r="AR53" s="142">
        <f t="shared" si="21"/>
        <v>832.69424691636311</v>
      </c>
      <c r="AS53" s="98"/>
      <c r="AT53" s="142"/>
      <c r="AU53" s="98"/>
      <c r="AV53" s="141">
        <f t="shared" si="22"/>
        <v>70.751578863816192</v>
      </c>
      <c r="AW53" s="142">
        <f t="shared" si="23"/>
        <v>832.69424691636311</v>
      </c>
      <c r="AX53" s="98"/>
      <c r="AY53" s="98"/>
      <c r="AZ53" s="142"/>
      <c r="BA53" s="142"/>
      <c r="BC53" s="141"/>
      <c r="BD53" s="235">
        <v>28</v>
      </c>
      <c r="BE53" s="238">
        <f t="shared" si="24"/>
        <v>108.00945449429396</v>
      </c>
      <c r="BF53" s="237">
        <f t="shared" si="26"/>
        <v>18.478370926311086</v>
      </c>
      <c r="BG53" s="98"/>
      <c r="BH53" s="235">
        <f t="shared" si="16"/>
        <v>5.5266620592383617</v>
      </c>
      <c r="BI53" s="293">
        <f t="shared" si="17"/>
        <v>85.684497283634997</v>
      </c>
      <c r="BJ53" s="98"/>
      <c r="BK53" s="98"/>
      <c r="BL53" s="98"/>
      <c r="BM53" s="238">
        <f>$BN$19*BN53+$BQ$19</f>
        <v>9.1785075794933277</v>
      </c>
      <c r="BN53" s="293">
        <f t="shared" si="19"/>
        <v>85.684497283634997</v>
      </c>
      <c r="BO53" s="98"/>
      <c r="BP53" s="98"/>
      <c r="BQ53" s="98"/>
      <c r="BR53" s="98"/>
      <c r="BS53" s="163">
        <f t="shared" si="29"/>
        <v>1977.3990483777134</v>
      </c>
      <c r="BT53" s="170">
        <v>-173</v>
      </c>
      <c r="BU53" s="98"/>
      <c r="BV53" s="98"/>
      <c r="BW53" s="98"/>
      <c r="BX53" s="98"/>
      <c r="BY53" s="98"/>
      <c r="BZ53" s="98"/>
      <c r="CA53" s="142"/>
      <c r="CB53" s="141"/>
      <c r="CC53" s="251">
        <f t="shared" si="28"/>
        <v>-29.485855526083725</v>
      </c>
      <c r="CD53" s="252">
        <f t="shared" si="30"/>
        <v>59.684497283634997</v>
      </c>
      <c r="CE53" s="98"/>
      <c r="CF53" s="98"/>
      <c r="CG53" s="98"/>
      <c r="CH53" s="246">
        <f t="shared" si="27"/>
        <v>-18.439022932566772</v>
      </c>
      <c r="CI53" s="252">
        <f t="shared" si="31"/>
        <v>115.684497283635</v>
      </c>
      <c r="CJ53" s="98"/>
      <c r="CK53" s="98"/>
      <c r="CL53" s="98"/>
      <c r="CM53" s="98"/>
      <c r="CN53" s="163">
        <f t="shared" si="25"/>
        <v>1977.3990483777134</v>
      </c>
      <c r="CO53" s="170">
        <v>-173</v>
      </c>
      <c r="CP53" s="98"/>
      <c r="CQ53" s="98"/>
      <c r="CR53" s="98"/>
      <c r="CS53" s="98"/>
      <c r="CT53" s="98"/>
      <c r="CU53" s="98"/>
      <c r="CV53" s="142"/>
      <c r="CW53" s="168"/>
    </row>
    <row r="54" spans="2:101" ht="15" thickBot="1" x14ac:dyDescent="0.35">
      <c r="B54" s="141"/>
      <c r="C54" s="141">
        <f t="shared" si="2"/>
        <v>-3.6522286944952604</v>
      </c>
      <c r="D54" s="142">
        <f t="shared" si="7"/>
        <v>36</v>
      </c>
      <c r="E54" s="98"/>
      <c r="F54" s="98"/>
      <c r="G54" s="141">
        <f t="shared" si="3"/>
        <v>-64.944767888322644</v>
      </c>
      <c r="H54" s="142">
        <f t="shared" si="8"/>
        <v>6</v>
      </c>
      <c r="I54" s="98"/>
      <c r="J54" s="98"/>
      <c r="K54" s="98"/>
      <c r="L54" s="180"/>
      <c r="M54" s="141">
        <f t="shared" si="4"/>
        <v>10</v>
      </c>
      <c r="N54" s="142">
        <f t="shared" si="9"/>
        <v>57</v>
      </c>
      <c r="O54" s="98"/>
      <c r="P54" s="98"/>
      <c r="Q54" s="141">
        <f t="shared" si="5"/>
        <v>65</v>
      </c>
      <c r="R54" s="142">
        <f t="shared" si="10"/>
        <v>37</v>
      </c>
      <c r="S54" s="98"/>
      <c r="T54" s="98"/>
      <c r="U54" s="141">
        <f t="shared" si="6"/>
        <v>-3.7620125316147317</v>
      </c>
      <c r="V54" s="98">
        <f t="shared" si="11"/>
        <v>-43</v>
      </c>
      <c r="W54" s="422" t="s">
        <v>127</v>
      </c>
      <c r="X54" s="423"/>
      <c r="Y54" s="424"/>
      <c r="Z54" s="79">
        <v>37</v>
      </c>
      <c r="AA54" s="79">
        <f t="shared" si="15"/>
        <v>1339.3610833816388</v>
      </c>
      <c r="AB54" s="78">
        <f t="shared" si="12"/>
        <v>514.42542556618241</v>
      </c>
      <c r="AC54" s="98"/>
      <c r="AD54" s="86">
        <v>46</v>
      </c>
      <c r="AE54" s="89">
        <f t="shared" si="0"/>
        <v>45.152794079834827</v>
      </c>
      <c r="AF54" s="88">
        <f t="shared" si="1"/>
        <v>46.757087022012321</v>
      </c>
      <c r="AG54" s="98"/>
      <c r="AH54" s="108">
        <v>35</v>
      </c>
      <c r="AI54" s="111">
        <f t="shared" si="13"/>
        <v>1420.4233363295666</v>
      </c>
      <c r="AJ54" s="110">
        <f t="shared" si="14"/>
        <v>499.08889861310274</v>
      </c>
      <c r="AK54" s="98"/>
      <c r="AL54" s="98"/>
      <c r="AM54" s="98"/>
      <c r="AN54" s="98"/>
      <c r="AO54" s="98"/>
      <c r="AP54" s="98"/>
      <c r="AQ54" s="141">
        <f t="shared" si="20"/>
        <v>74.807099420110873</v>
      </c>
      <c r="AR54" s="142">
        <f t="shared" si="21"/>
        <v>831.69424691636311</v>
      </c>
      <c r="AS54" s="98"/>
      <c r="AT54" s="142"/>
      <c r="AU54" s="98"/>
      <c r="AV54" s="141">
        <f t="shared" si="22"/>
        <v>70.751578863816192</v>
      </c>
      <c r="AW54" s="142">
        <f t="shared" si="23"/>
        <v>831.69424691636311</v>
      </c>
      <c r="AX54" s="98"/>
      <c r="AY54" s="98"/>
      <c r="AZ54" s="142"/>
      <c r="BA54" s="142"/>
      <c r="BC54" s="141"/>
      <c r="BD54" s="235">
        <v>29</v>
      </c>
      <c r="BE54" s="238">
        <f t="shared" si="24"/>
        <v>107.81775124681506</v>
      </c>
      <c r="BF54" s="237">
        <f t="shared" si="26"/>
        <v>18.831444386275781</v>
      </c>
      <c r="BG54" s="98"/>
      <c r="BH54" s="235">
        <f>$BI$19*BI54+$BK$19</f>
        <v>6.5990307692630523</v>
      </c>
      <c r="BI54" s="293">
        <f>$BI55-$A$11</f>
        <v>86.684497283634997</v>
      </c>
      <c r="BJ54" s="98"/>
      <c r="BK54" s="98"/>
      <c r="BL54" s="98"/>
      <c r="BM54" s="238">
        <f>$BN$19*BN54+$BQ$19</f>
        <v>8.4249535293905353</v>
      </c>
      <c r="BN54" s="293">
        <f>$BN55-$A$11</f>
        <v>86.684497283634997</v>
      </c>
      <c r="BO54" s="98"/>
      <c r="BP54" s="98"/>
      <c r="BQ54" s="98"/>
      <c r="BR54" s="98"/>
      <c r="BS54" s="163">
        <f t="shared" si="29"/>
        <v>1965.968996074952</v>
      </c>
      <c r="BT54" s="170">
        <v>-172</v>
      </c>
      <c r="BU54" s="98"/>
      <c r="BV54" s="98"/>
      <c r="BW54" s="98"/>
      <c r="BX54" s="98"/>
      <c r="BY54" s="98"/>
      <c r="BZ54" s="98"/>
      <c r="CA54" s="142"/>
      <c r="CB54" s="141"/>
      <c r="CC54" s="251">
        <f t="shared" si="28"/>
        <v>-30.812900347704129</v>
      </c>
      <c r="CD54" s="252">
        <f t="shared" si="30"/>
        <v>58.684497283634997</v>
      </c>
      <c r="CE54" s="98"/>
      <c r="CF54" s="98"/>
      <c r="CG54" s="98"/>
      <c r="CH54" s="246">
        <f t="shared" si="27"/>
        <v>-19.371538018704442</v>
      </c>
      <c r="CI54" s="252">
        <f t="shared" si="31"/>
        <v>116.684497283635</v>
      </c>
      <c r="CJ54" s="98"/>
      <c r="CK54" s="98"/>
      <c r="CL54" s="98"/>
      <c r="CM54" s="98"/>
      <c r="CN54" s="163">
        <f t="shared" si="25"/>
        <v>1965.968996074952</v>
      </c>
      <c r="CO54" s="170">
        <v>-172</v>
      </c>
      <c r="CP54" s="98"/>
      <c r="CQ54" s="98"/>
      <c r="CR54" s="98"/>
      <c r="CS54" s="98"/>
      <c r="CT54" s="98"/>
      <c r="CU54" s="98"/>
      <c r="CV54" s="142"/>
      <c r="CW54" s="168"/>
    </row>
    <row r="55" spans="2:101" ht="15.75" customHeight="1" thickBot="1" x14ac:dyDescent="0.35">
      <c r="B55" s="141"/>
      <c r="C55" s="141">
        <f t="shared" si="2"/>
        <v>-3.8285556752037255</v>
      </c>
      <c r="D55" s="142">
        <f t="shared" si="7"/>
        <v>35</v>
      </c>
      <c r="E55" s="98"/>
      <c r="F55" s="98"/>
      <c r="G55" s="141">
        <f t="shared" si="3"/>
        <v>-65.121094869031111</v>
      </c>
      <c r="H55" s="142">
        <f t="shared" si="8"/>
        <v>5</v>
      </c>
      <c r="I55" s="98"/>
      <c r="J55" s="98"/>
      <c r="K55" s="98"/>
      <c r="L55" s="180"/>
      <c r="M55" s="141">
        <f t="shared" si="4"/>
        <v>10</v>
      </c>
      <c r="N55" s="142">
        <f t="shared" si="9"/>
        <v>56</v>
      </c>
      <c r="O55" s="98"/>
      <c r="P55" s="98"/>
      <c r="Q55" s="141">
        <f t="shared" si="5"/>
        <v>65</v>
      </c>
      <c r="R55" s="142">
        <f t="shared" si="10"/>
        <v>36</v>
      </c>
      <c r="S55" s="98"/>
      <c r="T55" s="98"/>
      <c r="U55" s="141">
        <f t="shared" si="6"/>
        <v>-3.8495011951406557</v>
      </c>
      <c r="V55" s="98">
        <f t="shared" si="11"/>
        <v>-44</v>
      </c>
      <c r="W55" s="422"/>
      <c r="X55" s="423"/>
      <c r="Y55" s="424"/>
      <c r="Z55" s="79">
        <v>38</v>
      </c>
      <c r="AA55" s="79">
        <f t="shared" si="15"/>
        <v>1331.4266924124154</v>
      </c>
      <c r="AB55" s="78">
        <f t="shared" si="12"/>
        <v>524.76572519531646</v>
      </c>
      <c r="AC55" s="98"/>
      <c r="AD55" s="86">
        <v>47</v>
      </c>
      <c r="AE55" s="89">
        <f t="shared" si="0"/>
        <v>44.329893404062403</v>
      </c>
      <c r="AF55" s="88">
        <f t="shared" si="1"/>
        <v>47.53799060524608</v>
      </c>
      <c r="AG55" s="98"/>
      <c r="AH55" s="108">
        <v>36</v>
      </c>
      <c r="AI55" s="111">
        <f t="shared" si="13"/>
        <v>1412.8546500297514</v>
      </c>
      <c r="AJ55" s="110">
        <f t="shared" si="14"/>
        <v>509.69980546255516</v>
      </c>
      <c r="AK55" s="98"/>
      <c r="AL55" s="98"/>
      <c r="AM55" s="98"/>
      <c r="AN55" s="98"/>
      <c r="AO55" s="98"/>
      <c r="AP55" s="98"/>
      <c r="AQ55" s="141">
        <f t="shared" si="20"/>
        <v>74.630772439402406</v>
      </c>
      <c r="AR55" s="142">
        <f t="shared" si="21"/>
        <v>830.69424691636311</v>
      </c>
      <c r="AS55" s="98"/>
      <c r="AT55" s="142"/>
      <c r="AU55" s="98"/>
      <c r="AV55" s="141">
        <f t="shared" si="22"/>
        <v>70.751578863816192</v>
      </c>
      <c r="AW55" s="142">
        <f t="shared" si="23"/>
        <v>830.69424691636311</v>
      </c>
      <c r="AX55" s="98"/>
      <c r="AY55" s="98"/>
      <c r="AZ55" s="142"/>
      <c r="BA55" s="142"/>
      <c r="BC55" s="141"/>
      <c r="BD55" s="235">
        <v>30</v>
      </c>
      <c r="BE55" s="238">
        <f t="shared" si="24"/>
        <v>107.61991521514378</v>
      </c>
      <c r="BF55" s="237">
        <f t="shared" si="26"/>
        <v>19.18111838845202</v>
      </c>
      <c r="BG55" s="98"/>
      <c r="BH55" s="294">
        <f>$BI$19*BI55+$BK$19</f>
        <v>7.6713994792877287</v>
      </c>
      <c r="BI55" s="295">
        <f>BF20</f>
        <v>87.684497283634997</v>
      </c>
      <c r="BJ55" s="98"/>
      <c r="BK55" s="98"/>
      <c r="BL55" s="98"/>
      <c r="BM55" s="294">
        <f>$BN$19*BN55+$BQ$19</f>
        <v>7.6713994792877429</v>
      </c>
      <c r="BN55" s="295">
        <f>BF20</f>
        <v>87.684497283634997</v>
      </c>
      <c r="BO55" s="98"/>
      <c r="BP55" s="98"/>
      <c r="BQ55" s="98"/>
      <c r="BR55" s="98"/>
      <c r="BS55" s="163">
        <f t="shared" si="29"/>
        <v>1954.5389437721906</v>
      </c>
      <c r="BT55" s="170">
        <v>-171</v>
      </c>
      <c r="BU55" s="98"/>
      <c r="BV55" s="98"/>
      <c r="BW55" s="98"/>
      <c r="BX55" s="98"/>
      <c r="BY55" s="98"/>
      <c r="BZ55" s="98"/>
      <c r="CA55" s="142"/>
      <c r="CB55" s="141"/>
      <c r="CC55" s="251">
        <f t="shared" si="28"/>
        <v>-32.139945169324534</v>
      </c>
      <c r="CD55" s="252">
        <f t="shared" si="30"/>
        <v>57.684497283634997</v>
      </c>
      <c r="CE55" s="98"/>
      <c r="CF55" s="98"/>
      <c r="CG55" s="98"/>
      <c r="CH55" s="246">
        <f t="shared" si="27"/>
        <v>-20.304053104842097</v>
      </c>
      <c r="CI55" s="252">
        <f t="shared" si="31"/>
        <v>117.684497283635</v>
      </c>
      <c r="CJ55" s="98"/>
      <c r="CK55" s="98"/>
      <c r="CL55" s="98"/>
      <c r="CM55" s="98"/>
      <c r="CN55" s="163">
        <f t="shared" si="25"/>
        <v>1954.5389437721906</v>
      </c>
      <c r="CO55" s="170">
        <v>-171</v>
      </c>
      <c r="CP55" s="98"/>
      <c r="CQ55" s="98"/>
      <c r="CR55" s="98"/>
      <c r="CS55" s="98"/>
      <c r="CT55" s="98"/>
      <c r="CU55" s="98"/>
      <c r="CV55" s="142"/>
      <c r="CW55" s="168"/>
    </row>
    <row r="56" spans="2:101" ht="15" customHeight="1" x14ac:dyDescent="0.3">
      <c r="B56" s="141"/>
      <c r="C56" s="141">
        <f t="shared" si="2"/>
        <v>-4.0048826559121906</v>
      </c>
      <c r="D56" s="142">
        <f t="shared" si="7"/>
        <v>34</v>
      </c>
      <c r="E56" s="98"/>
      <c r="F56" s="98"/>
      <c r="G56" s="141">
        <f t="shared" si="3"/>
        <v>-65.297421849739578</v>
      </c>
      <c r="H56" s="142">
        <f t="shared" si="8"/>
        <v>4</v>
      </c>
      <c r="I56" s="98"/>
      <c r="J56" s="98"/>
      <c r="K56" s="98"/>
      <c r="L56" s="180"/>
      <c r="M56" s="141">
        <f t="shared" si="4"/>
        <v>10</v>
      </c>
      <c r="N56" s="142">
        <f t="shared" si="9"/>
        <v>55</v>
      </c>
      <c r="O56" s="98"/>
      <c r="P56" s="98"/>
      <c r="Q56" s="141">
        <f t="shared" si="5"/>
        <v>65</v>
      </c>
      <c r="R56" s="142">
        <f t="shared" si="10"/>
        <v>35</v>
      </c>
      <c r="S56" s="98"/>
      <c r="T56" s="98"/>
      <c r="U56" s="141">
        <f t="shared" si="6"/>
        <v>-3.9369898586665797</v>
      </c>
      <c r="V56" s="98">
        <f t="shared" si="11"/>
        <v>-45</v>
      </c>
      <c r="W56" s="425">
        <f>((V2)^2)*PI()</f>
        <v>1664.7127232672156</v>
      </c>
      <c r="X56" s="426"/>
      <c r="Y56" s="427"/>
      <c r="Z56" s="79">
        <v>39</v>
      </c>
      <c r="AA56" s="79">
        <f t="shared" si="15"/>
        <v>1323.3130467775568</v>
      </c>
      <c r="AB56" s="78">
        <f t="shared" si="12"/>
        <v>534.96597573070551</v>
      </c>
      <c r="AC56" s="98"/>
      <c r="AD56" s="86">
        <v>48</v>
      </c>
      <c r="AE56" s="89">
        <f t="shared" si="0"/>
        <v>43.493489413325783</v>
      </c>
      <c r="AF56" s="88">
        <f t="shared" si="1"/>
        <v>48.304413656030619</v>
      </c>
      <c r="AG56" s="98"/>
      <c r="AH56" s="108">
        <v>37</v>
      </c>
      <c r="AI56" s="111">
        <f t="shared" si="13"/>
        <v>1405.1019306185144</v>
      </c>
      <c r="AJ56" s="110">
        <f t="shared" si="14"/>
        <v>520.17700442999865</v>
      </c>
      <c r="AK56" s="98"/>
      <c r="AL56" s="98"/>
      <c r="AM56" s="98"/>
      <c r="AN56" s="98"/>
      <c r="AO56" s="98"/>
      <c r="AP56" s="98"/>
      <c r="AQ56" s="141">
        <f t="shared" si="20"/>
        <v>74.454445458693939</v>
      </c>
      <c r="AR56" s="142">
        <f t="shared" si="21"/>
        <v>829.69424691636311</v>
      </c>
      <c r="AS56" s="98"/>
      <c r="AT56" s="142"/>
      <c r="AU56" s="98"/>
      <c r="AV56" s="141">
        <f t="shared" si="22"/>
        <v>70.751578863816192</v>
      </c>
      <c r="AW56" s="142">
        <f t="shared" si="23"/>
        <v>829.69424691636311</v>
      </c>
      <c r="AX56" s="98"/>
      <c r="AY56" s="98"/>
      <c r="AZ56" s="142"/>
      <c r="BA56" s="142"/>
      <c r="BC56" s="141"/>
      <c r="BD56" s="235">
        <v>31</v>
      </c>
      <c r="BE56" s="238">
        <f t="shared" si="24"/>
        <v>107.41600666205181</v>
      </c>
      <c r="BF56" s="237">
        <f t="shared" si="26"/>
        <v>19.52728641875138</v>
      </c>
      <c r="BG56" s="98"/>
      <c r="BH56" s="235">
        <f>$BI$19*BI56+$BK$19</f>
        <v>6.5990307692630523</v>
      </c>
      <c r="BI56" s="237">
        <f>IF($BI$55&gt;0,$BI55-$A$11,$BI$55+$A$11)</f>
        <v>86.684497283634997</v>
      </c>
      <c r="BJ56" s="98"/>
      <c r="BK56" s="98"/>
      <c r="BL56" s="98"/>
      <c r="BM56" s="238">
        <f>$BN$19*BN56+$BQ$19</f>
        <v>6.9178454291849505</v>
      </c>
      <c r="BN56" s="237">
        <f>IF($BN$55&gt;0,$BN55+$A$11,$BN$55-$A$11)</f>
        <v>88.684497283634997</v>
      </c>
      <c r="BO56" s="98"/>
      <c r="BP56" s="98"/>
      <c r="BQ56" s="98"/>
      <c r="BR56" s="98"/>
      <c r="BS56" s="163">
        <f t="shared" si="29"/>
        <v>1943.1088914694292</v>
      </c>
      <c r="BT56" s="170">
        <v>-170</v>
      </c>
      <c r="BU56" s="98"/>
      <c r="BV56" s="98"/>
      <c r="BW56" s="98"/>
      <c r="BX56" s="98"/>
      <c r="BY56" s="98"/>
      <c r="BZ56" s="98"/>
      <c r="CA56" s="142"/>
      <c r="CB56" s="141"/>
      <c r="CC56" s="251">
        <f t="shared" si="28"/>
        <v>-33.466989990944953</v>
      </c>
      <c r="CD56" s="252">
        <f t="shared" si="30"/>
        <v>56.684497283634997</v>
      </c>
      <c r="CE56" s="98"/>
      <c r="CF56" s="98"/>
      <c r="CG56" s="98"/>
      <c r="CH56" s="246">
        <f t="shared" si="27"/>
        <v>-21.236568190979767</v>
      </c>
      <c r="CI56" s="252">
        <f t="shared" si="31"/>
        <v>118.684497283635</v>
      </c>
      <c r="CJ56" s="98"/>
      <c r="CK56" s="98"/>
      <c r="CL56" s="98"/>
      <c r="CM56" s="98"/>
      <c r="CN56" s="163">
        <f t="shared" si="25"/>
        <v>1943.1088914694292</v>
      </c>
      <c r="CO56" s="170">
        <v>-170</v>
      </c>
      <c r="CP56" s="98"/>
      <c r="CQ56" s="98"/>
      <c r="CR56" s="98"/>
      <c r="CS56" s="98"/>
      <c r="CT56" s="98"/>
      <c r="CU56" s="98"/>
      <c r="CV56" s="142"/>
      <c r="CW56" s="168"/>
    </row>
    <row r="57" spans="2:101" x14ac:dyDescent="0.3">
      <c r="B57" s="141"/>
      <c r="C57" s="141">
        <f t="shared" si="2"/>
        <v>-4.1812096366206557</v>
      </c>
      <c r="D57" s="142">
        <f t="shared" si="7"/>
        <v>33</v>
      </c>
      <c r="E57" s="98"/>
      <c r="F57" s="98"/>
      <c r="G57" s="141">
        <f t="shared" si="3"/>
        <v>-65.473748830448031</v>
      </c>
      <c r="H57" s="142">
        <f t="shared" si="8"/>
        <v>3</v>
      </c>
      <c r="I57" s="98"/>
      <c r="J57" s="98"/>
      <c r="K57" s="98"/>
      <c r="L57" s="180"/>
      <c r="M57" s="141">
        <f t="shared" si="4"/>
        <v>10</v>
      </c>
      <c r="N57" s="142">
        <f t="shared" si="9"/>
        <v>54</v>
      </c>
      <c r="O57" s="98"/>
      <c r="P57" s="152"/>
      <c r="Q57" s="141">
        <f t="shared" si="5"/>
        <v>65</v>
      </c>
      <c r="R57" s="142">
        <f t="shared" si="10"/>
        <v>34</v>
      </c>
      <c r="S57" s="98"/>
      <c r="T57" s="98"/>
      <c r="U57" s="141">
        <f t="shared" si="6"/>
        <v>-4.0244785221925037</v>
      </c>
      <c r="V57" s="98">
        <f t="shared" si="11"/>
        <v>-46</v>
      </c>
      <c r="W57" s="425"/>
      <c r="X57" s="426"/>
      <c r="Y57" s="427"/>
      <c r="Z57" s="79">
        <v>40</v>
      </c>
      <c r="AA57" s="79">
        <f t="shared" si="15"/>
        <v>1315.0226179721217</v>
      </c>
      <c r="AB57" s="78">
        <f t="shared" si="12"/>
        <v>545.02307007722425</v>
      </c>
      <c r="AC57" s="98"/>
      <c r="AD57" s="86">
        <v>49</v>
      </c>
      <c r="AE57" s="89">
        <f t="shared" si="0"/>
        <v>42.643836884382971</v>
      </c>
      <c r="AF57" s="88">
        <f t="shared" si="1"/>
        <v>49.056122714480182</v>
      </c>
      <c r="AG57" s="98"/>
      <c r="AH57" s="108">
        <v>38</v>
      </c>
      <c r="AI57" s="111">
        <f t="shared" si="13"/>
        <v>1397.167539649291</v>
      </c>
      <c r="AJ57" s="110">
        <f t="shared" si="14"/>
        <v>530.5173040591327</v>
      </c>
      <c r="AK57" s="98"/>
      <c r="AL57" s="98"/>
      <c r="AM57" s="98"/>
      <c r="AN57" s="98"/>
      <c r="AO57" s="98"/>
      <c r="AP57" s="98"/>
      <c r="AQ57" s="141">
        <f t="shared" si="20"/>
        <v>74.278118477985501</v>
      </c>
      <c r="AR57" s="142">
        <f t="shared" si="21"/>
        <v>828.69424691636311</v>
      </c>
      <c r="AS57" s="98"/>
      <c r="AT57" s="142"/>
      <c r="AU57" s="98"/>
      <c r="AV57" s="141">
        <f t="shared" si="22"/>
        <v>70.751578863816192</v>
      </c>
      <c r="AW57" s="142">
        <f t="shared" si="23"/>
        <v>828.69424691636311</v>
      </c>
      <c r="AX57" s="98"/>
      <c r="AY57" s="98"/>
      <c r="AZ57" s="142"/>
      <c r="BA57" s="142"/>
      <c r="BC57" s="141"/>
      <c r="BD57" s="235">
        <v>32</v>
      </c>
      <c r="BE57" s="238">
        <f t="shared" si="24"/>
        <v>107.20608770005977</v>
      </c>
      <c r="BF57" s="237">
        <f t="shared" si="26"/>
        <v>19.869843031038425</v>
      </c>
      <c r="BG57" s="98"/>
      <c r="BH57" s="235">
        <f>$BI$19*BI57+$BK$19</f>
        <v>5.5266620592383617</v>
      </c>
      <c r="BI57" s="237">
        <f t="shared" ref="BI57:BI88" si="32">IF($BI56=$BI55-$A$11,$BI56-$A$11,$BI56+$A$11)</f>
        <v>85.684497283634997</v>
      </c>
      <c r="BJ57" s="98"/>
      <c r="BK57" s="98"/>
      <c r="BL57" s="98"/>
      <c r="BM57" s="238">
        <f>$BN$19*BN57+$BQ$19</f>
        <v>6.1642913790821581</v>
      </c>
      <c r="BN57" s="237">
        <f t="shared" ref="BN57:BN88" si="33">IF($BN56=$BN55-$A$11,$BN56-$A$11,$BN56+$A$11)</f>
        <v>89.684497283634997</v>
      </c>
      <c r="BO57" s="98"/>
      <c r="BP57" s="98"/>
      <c r="BQ57" s="98"/>
      <c r="BR57" s="98"/>
      <c r="BS57" s="163">
        <f t="shared" si="29"/>
        <v>1931.6788391666678</v>
      </c>
      <c r="BT57" s="170">
        <v>-169</v>
      </c>
      <c r="BU57" s="98"/>
      <c r="BV57" s="98"/>
      <c r="BW57" s="98"/>
      <c r="BX57" s="98"/>
      <c r="BY57" s="98"/>
      <c r="BZ57" s="98"/>
      <c r="CA57" s="142"/>
      <c r="CB57" s="141"/>
      <c r="CC57" s="251">
        <f t="shared" si="28"/>
        <v>-34.794034812565357</v>
      </c>
      <c r="CD57" s="252">
        <f t="shared" si="30"/>
        <v>55.684497283634997</v>
      </c>
      <c r="CE57" s="98"/>
      <c r="CF57" s="98"/>
      <c r="CG57" s="98"/>
      <c r="CH57" s="246">
        <f t="shared" si="27"/>
        <v>-22.169083277117423</v>
      </c>
      <c r="CI57" s="252">
        <f t="shared" si="31"/>
        <v>119.684497283635</v>
      </c>
      <c r="CJ57" s="98"/>
      <c r="CK57" s="98"/>
      <c r="CL57" s="98"/>
      <c r="CM57" s="98"/>
      <c r="CN57" s="163">
        <f t="shared" si="25"/>
        <v>1931.6788391666678</v>
      </c>
      <c r="CO57" s="170">
        <v>-169</v>
      </c>
      <c r="CP57" s="98"/>
      <c r="CQ57" s="98"/>
      <c r="CR57" s="98"/>
      <c r="CS57" s="98"/>
      <c r="CT57" s="98"/>
      <c r="CU57" s="98"/>
      <c r="CV57" s="142"/>
      <c r="CW57" s="168"/>
    </row>
    <row r="58" spans="2:101" ht="18.75" customHeight="1" x14ac:dyDescent="0.3">
      <c r="B58" s="141"/>
      <c r="C58" s="141">
        <f t="shared" si="2"/>
        <v>-4.3575366173291208</v>
      </c>
      <c r="D58" s="142">
        <f t="shared" si="7"/>
        <v>32</v>
      </c>
      <c r="E58" s="98"/>
      <c r="F58" s="98"/>
      <c r="G58" s="141">
        <f t="shared" si="3"/>
        <v>-65.650075811156498</v>
      </c>
      <c r="H58" s="142">
        <f t="shared" si="8"/>
        <v>2</v>
      </c>
      <c r="I58" s="98"/>
      <c r="J58" s="98"/>
      <c r="K58" s="98"/>
      <c r="L58" s="180"/>
      <c r="M58" s="141">
        <f t="shared" si="4"/>
        <v>10</v>
      </c>
      <c r="N58" s="142">
        <f t="shared" si="9"/>
        <v>53</v>
      </c>
      <c r="O58" s="98"/>
      <c r="P58" s="152"/>
      <c r="Q58" s="141">
        <f t="shared" si="5"/>
        <v>65</v>
      </c>
      <c r="R58" s="142">
        <f t="shared" si="10"/>
        <v>33</v>
      </c>
      <c r="S58" s="98"/>
      <c r="T58" s="98"/>
      <c r="U58" s="141">
        <f t="shared" si="6"/>
        <v>-4.1119671857184272</v>
      </c>
      <c r="V58" s="98">
        <f t="shared" si="11"/>
        <v>-47</v>
      </c>
      <c r="W58" s="381" t="s">
        <v>128</v>
      </c>
      <c r="X58" s="382"/>
      <c r="Y58" s="383"/>
      <c r="Z58" s="79">
        <v>41</v>
      </c>
      <c r="AA58" s="79">
        <f t="shared" si="15"/>
        <v>1306.557931341036</v>
      </c>
      <c r="AB58" s="78">
        <f t="shared" si="12"/>
        <v>554.93394474650972</v>
      </c>
      <c r="AC58" s="98"/>
      <c r="AD58" s="86">
        <v>50</v>
      </c>
      <c r="AE58" s="89">
        <f t="shared" si="0"/>
        <v>41.781194629625055</v>
      </c>
      <c r="AF58" s="88">
        <f t="shared" si="1"/>
        <v>49.792888802733572</v>
      </c>
      <c r="AG58" s="98"/>
      <c r="AH58" s="108">
        <v>39</v>
      </c>
      <c r="AI58" s="111">
        <f t="shared" si="13"/>
        <v>1389.0538940144324</v>
      </c>
      <c r="AJ58" s="110">
        <f t="shared" si="14"/>
        <v>540.71755459452174</v>
      </c>
      <c r="AK58" s="98"/>
      <c r="AL58" s="98"/>
      <c r="AM58" s="98"/>
      <c r="AN58" s="98"/>
      <c r="AO58" s="98"/>
      <c r="AP58" s="98"/>
      <c r="AQ58" s="141">
        <f t="shared" si="20"/>
        <v>74.101791497277034</v>
      </c>
      <c r="AR58" s="142">
        <f t="shared" si="21"/>
        <v>827.69424691636311</v>
      </c>
      <c r="AS58" s="98"/>
      <c r="AT58" s="142"/>
      <c r="AU58" s="98"/>
      <c r="AV58" s="141">
        <f t="shared" si="22"/>
        <v>70.751578863816192</v>
      </c>
      <c r="AW58" s="142">
        <f t="shared" si="23"/>
        <v>827.69424691636311</v>
      </c>
      <c r="AX58" s="98"/>
      <c r="AY58" s="98"/>
      <c r="AZ58" s="142"/>
      <c r="BA58" s="142"/>
      <c r="BC58" s="141"/>
      <c r="BD58" s="235">
        <v>33</v>
      </c>
      <c r="BE58" s="238">
        <f t="shared" si="24"/>
        <v>106.99022227251699</v>
      </c>
      <c r="BF58" s="237">
        <f t="shared" si="26"/>
        <v>20.208683879250628</v>
      </c>
      <c r="BG58" s="98"/>
      <c r="BH58" s="235">
        <f t="shared" ref="BH58:BH119" si="34">$BI$19*BI58+$BK$19</f>
        <v>4.4542933492136854</v>
      </c>
      <c r="BI58" s="237">
        <f t="shared" si="32"/>
        <v>84.684497283634997</v>
      </c>
      <c r="BJ58" s="98"/>
      <c r="BK58" s="98"/>
      <c r="BL58" s="98"/>
      <c r="BM58" s="238">
        <f t="shared" ref="BM58:BM119" si="35">$BN$19*BN58+$BQ$19</f>
        <v>5.4107373289793514</v>
      </c>
      <c r="BN58" s="237">
        <f t="shared" si="33"/>
        <v>90.684497283634997</v>
      </c>
      <c r="BO58" s="98"/>
      <c r="BP58" s="98"/>
      <c r="BQ58" s="98"/>
      <c r="BR58" s="98"/>
      <c r="BS58" s="163">
        <f t="shared" si="29"/>
        <v>1920.2487868639066</v>
      </c>
      <c r="BT58" s="170">
        <v>-168</v>
      </c>
      <c r="BU58" s="98"/>
      <c r="BV58" s="98"/>
      <c r="BW58" s="98"/>
      <c r="BX58" s="98"/>
      <c r="BY58" s="98"/>
      <c r="BZ58" s="98"/>
      <c r="CA58" s="142"/>
      <c r="CB58" s="141"/>
      <c r="CC58" s="251">
        <f t="shared" si="28"/>
        <v>-36.121079634185762</v>
      </c>
      <c r="CD58" s="252">
        <f t="shared" si="30"/>
        <v>54.684497283634997</v>
      </c>
      <c r="CE58" s="98"/>
      <c r="CF58" s="98"/>
      <c r="CG58" s="98"/>
      <c r="CH58" s="246">
        <f t="shared" si="27"/>
        <v>-23.101598363255079</v>
      </c>
      <c r="CI58" s="252">
        <f t="shared" si="31"/>
        <v>120.684497283635</v>
      </c>
      <c r="CJ58" s="98"/>
      <c r="CK58" s="98"/>
      <c r="CL58" s="98"/>
      <c r="CM58" s="98"/>
      <c r="CN58" s="163">
        <f t="shared" si="25"/>
        <v>1920.2487868639066</v>
      </c>
      <c r="CO58" s="170">
        <v>-168</v>
      </c>
      <c r="CP58" s="98"/>
      <c r="CQ58" s="98"/>
      <c r="CR58" s="98"/>
      <c r="CS58" s="98"/>
      <c r="CT58" s="98"/>
      <c r="CU58" s="98"/>
      <c r="CV58" s="142"/>
      <c r="CW58" s="168"/>
    </row>
    <row r="59" spans="2:101" ht="22.5" customHeight="1" x14ac:dyDescent="0.3">
      <c r="B59" s="141"/>
      <c r="C59" s="141">
        <f t="shared" si="2"/>
        <v>-4.5338635980375859</v>
      </c>
      <c r="D59" s="142">
        <f t="shared" si="7"/>
        <v>31</v>
      </c>
      <c r="E59" s="98"/>
      <c r="F59" s="98"/>
      <c r="G59" s="141">
        <f t="shared" si="3"/>
        <v>-65.826402791864965</v>
      </c>
      <c r="H59" s="142">
        <f t="shared" si="8"/>
        <v>1</v>
      </c>
      <c r="I59" s="98"/>
      <c r="J59" s="98"/>
      <c r="K59" s="98"/>
      <c r="L59" s="180"/>
      <c r="M59" s="141">
        <f t="shared" si="4"/>
        <v>10</v>
      </c>
      <c r="N59" s="142">
        <f t="shared" si="9"/>
        <v>52</v>
      </c>
      <c r="O59" s="98"/>
      <c r="P59" s="152"/>
      <c r="Q59" s="141">
        <f t="shared" si="5"/>
        <v>65</v>
      </c>
      <c r="R59" s="142">
        <f t="shared" si="10"/>
        <v>32</v>
      </c>
      <c r="S59" s="98"/>
      <c r="T59" s="98"/>
      <c r="U59" s="141">
        <f t="shared" si="6"/>
        <v>-4.1994558492443517</v>
      </c>
      <c r="V59" s="98">
        <f t="shared" si="11"/>
        <v>-48</v>
      </c>
      <c r="W59" s="381"/>
      <c r="X59" s="382"/>
      <c r="Y59" s="383"/>
      <c r="Z59" s="79">
        <v>42</v>
      </c>
      <c r="AA59" s="79">
        <f t="shared" si="15"/>
        <v>1297.9215653098463</v>
      </c>
      <c r="AB59" s="78">
        <f t="shared" si="12"/>
        <v>564.69558079012882</v>
      </c>
      <c r="AC59" s="98"/>
      <c r="AD59" s="86">
        <v>51</v>
      </c>
      <c r="AE59" s="89">
        <f t="shared" si="0"/>
        <v>40.905825418239438</v>
      </c>
      <c r="AF59" s="88">
        <f t="shared" si="1"/>
        <v>50.514487494703104</v>
      </c>
      <c r="AG59" s="98"/>
      <c r="AH59" s="108">
        <v>40</v>
      </c>
      <c r="AI59" s="111">
        <f t="shared" si="13"/>
        <v>1380.7634652089973</v>
      </c>
      <c r="AJ59" s="110">
        <f t="shared" si="14"/>
        <v>550.77464894104048</v>
      </c>
      <c r="AK59" s="98"/>
      <c r="AL59" s="98"/>
      <c r="AM59" s="98"/>
      <c r="AN59" s="98"/>
      <c r="AO59" s="98"/>
      <c r="AP59" s="98"/>
      <c r="AQ59" s="141">
        <f t="shared" si="20"/>
        <v>73.925464516568567</v>
      </c>
      <c r="AR59" s="142">
        <f t="shared" si="21"/>
        <v>826.69424691636311</v>
      </c>
      <c r="AS59" s="98"/>
      <c r="AT59" s="142"/>
      <c r="AU59" s="98"/>
      <c r="AV59" s="141">
        <f t="shared" si="22"/>
        <v>70.751578863816192</v>
      </c>
      <c r="AW59" s="142">
        <f t="shared" si="23"/>
        <v>826.69424691636311</v>
      </c>
      <c r="AX59" s="98"/>
      <c r="AY59" s="98"/>
      <c r="AZ59" s="142"/>
      <c r="BA59" s="142"/>
      <c r="BC59" s="141"/>
      <c r="BD59" s="235">
        <v>34</v>
      </c>
      <c r="BE59" s="238">
        <f t="shared" si="24"/>
        <v>106.76847613412383</v>
      </c>
      <c r="BF59" s="237">
        <f t="shared" si="26"/>
        <v>20.543705749183204</v>
      </c>
      <c r="BG59" s="98"/>
      <c r="BH59" s="235">
        <f t="shared" si="34"/>
        <v>3.381924639189009</v>
      </c>
      <c r="BI59" s="237">
        <f t="shared" si="32"/>
        <v>83.684497283634997</v>
      </c>
      <c r="BJ59" s="98"/>
      <c r="BK59" s="98"/>
      <c r="BL59" s="98"/>
      <c r="BM59" s="238">
        <f t="shared" si="35"/>
        <v>4.657183278876559</v>
      </c>
      <c r="BN59" s="237">
        <f t="shared" si="33"/>
        <v>91.684497283634997</v>
      </c>
      <c r="BO59" s="98"/>
      <c r="BP59" s="98"/>
      <c r="BQ59" s="98"/>
      <c r="BR59" s="98"/>
      <c r="BS59" s="163">
        <f t="shared" si="29"/>
        <v>1908.8187345611452</v>
      </c>
      <c r="BT59" s="170">
        <v>-167</v>
      </c>
      <c r="BU59" s="98"/>
      <c r="BV59" s="98"/>
      <c r="BW59" s="98"/>
      <c r="BX59" s="98"/>
      <c r="BY59" s="98"/>
      <c r="BZ59" s="98"/>
      <c r="CA59" s="142"/>
      <c r="CB59" s="141"/>
      <c r="CC59" s="251">
        <f t="shared" si="28"/>
        <v>-37.44812445580618</v>
      </c>
      <c r="CD59" s="252">
        <f t="shared" si="30"/>
        <v>53.684497283634997</v>
      </c>
      <c r="CE59" s="98"/>
      <c r="CF59" s="98"/>
      <c r="CG59" s="98"/>
      <c r="CH59" s="246">
        <f t="shared" si="27"/>
        <v>-24.034113449392748</v>
      </c>
      <c r="CI59" s="252">
        <f t="shared" si="31"/>
        <v>121.684497283635</v>
      </c>
      <c r="CJ59" s="98"/>
      <c r="CK59" s="98"/>
      <c r="CL59" s="98"/>
      <c r="CM59" s="98"/>
      <c r="CN59" s="163">
        <f t="shared" si="25"/>
        <v>1908.8187345611452</v>
      </c>
      <c r="CO59" s="170">
        <v>-167</v>
      </c>
      <c r="CP59" s="98"/>
      <c r="CQ59" s="98"/>
      <c r="CR59" s="98"/>
      <c r="CS59" s="98"/>
      <c r="CT59" s="98"/>
      <c r="CU59" s="98"/>
      <c r="CV59" s="142"/>
      <c r="CW59" s="168"/>
    </row>
    <row r="60" spans="2:101" ht="28.5" customHeight="1" thickBot="1" x14ac:dyDescent="0.55000000000000004">
      <c r="B60" s="141"/>
      <c r="C60" s="141">
        <f t="shared" si="2"/>
        <v>-4.710190578746051</v>
      </c>
      <c r="D60" s="142">
        <f t="shared" si="7"/>
        <v>30</v>
      </c>
      <c r="E60" s="98"/>
      <c r="F60" s="98"/>
      <c r="G60" s="141">
        <f t="shared" si="3"/>
        <v>-66.002729772573431</v>
      </c>
      <c r="H60" s="142">
        <f t="shared" si="8"/>
        <v>0</v>
      </c>
      <c r="I60" s="98"/>
      <c r="J60" s="98"/>
      <c r="K60" s="98"/>
      <c r="L60" s="180"/>
      <c r="M60" s="141">
        <f t="shared" si="4"/>
        <v>10</v>
      </c>
      <c r="N60" s="142">
        <f t="shared" si="9"/>
        <v>51</v>
      </c>
      <c r="O60" s="98"/>
      <c r="P60" s="152"/>
      <c r="Q60" s="141">
        <f t="shared" si="5"/>
        <v>65</v>
      </c>
      <c r="R60" s="142">
        <f t="shared" si="10"/>
        <v>31</v>
      </c>
      <c r="S60" s="98"/>
      <c r="T60" s="98"/>
      <c r="U60" s="141">
        <f t="shared" si="6"/>
        <v>-4.2869445127702761</v>
      </c>
      <c r="V60" s="98">
        <f t="shared" si="11"/>
        <v>-49</v>
      </c>
      <c r="W60" s="428">
        <f>W52-W56</f>
        <v>0</v>
      </c>
      <c r="X60" s="429"/>
      <c r="Y60" s="430"/>
      <c r="Z60" s="79">
        <v>43</v>
      </c>
      <c r="AA60" s="79">
        <f t="shared" si="15"/>
        <v>1289.1161505993084</v>
      </c>
      <c r="AB60" s="78">
        <f t="shared" si="12"/>
        <v>574.30500471917912</v>
      </c>
      <c r="AC60" s="98"/>
      <c r="AD60" s="86">
        <v>52</v>
      </c>
      <c r="AE60" s="89">
        <f t="shared" si="0"/>
        <v>40.01799589616779</v>
      </c>
      <c r="AF60" s="88">
        <f t="shared" si="1"/>
        <v>51.220698984436929</v>
      </c>
      <c r="AG60" s="98"/>
      <c r="AH60" s="108">
        <v>41</v>
      </c>
      <c r="AI60" s="111">
        <f t="shared" si="13"/>
        <v>1372.2987785779119</v>
      </c>
      <c r="AJ60" s="110">
        <f t="shared" si="14"/>
        <v>560.68552361032596</v>
      </c>
      <c r="AK60" s="98"/>
      <c r="AL60" s="98"/>
      <c r="AM60" s="98"/>
      <c r="AN60" s="98"/>
      <c r="AO60" s="98"/>
      <c r="AP60" s="98"/>
      <c r="AQ60" s="141">
        <f t="shared" si="20"/>
        <v>73.7491375358601</v>
      </c>
      <c r="AR60" s="142">
        <f t="shared" si="21"/>
        <v>825.69424691636311</v>
      </c>
      <c r="AS60" s="98"/>
      <c r="AT60" s="142"/>
      <c r="AU60" s="98"/>
      <c r="AV60" s="141">
        <f t="shared" si="22"/>
        <v>70.751578863816192</v>
      </c>
      <c r="AW60" s="142">
        <f t="shared" si="23"/>
        <v>825.69424691636311</v>
      </c>
      <c r="AX60" s="98"/>
      <c r="AY60" s="98"/>
      <c r="AZ60" s="142"/>
      <c r="BA60" s="142"/>
      <c r="BC60" s="141"/>
      <c r="BD60" s="235">
        <v>35</v>
      </c>
      <c r="BE60" s="238">
        <f t="shared" si="24"/>
        <v>106.54091683090218</v>
      </c>
      <c r="BF60" s="237">
        <f t="shared" si="26"/>
        <v>20.874806589929136</v>
      </c>
      <c r="BG60" s="98"/>
      <c r="BH60" s="235">
        <f t="shared" si="34"/>
        <v>2.3095559291643184</v>
      </c>
      <c r="BI60" s="237">
        <f t="shared" si="32"/>
        <v>82.684497283634997</v>
      </c>
      <c r="BJ60" s="98"/>
      <c r="BK60" s="98"/>
      <c r="BL60" s="98"/>
      <c r="BM60" s="238">
        <f>$BN$19*BN60+$BQ$19</f>
        <v>3.9036292287737666</v>
      </c>
      <c r="BN60" s="237">
        <f t="shared" si="33"/>
        <v>92.684497283634997</v>
      </c>
      <c r="BO60" s="98"/>
      <c r="BP60" s="98"/>
      <c r="BQ60" s="98"/>
      <c r="BR60" s="98"/>
      <c r="BS60" s="163">
        <f t="shared" si="29"/>
        <v>1897.3886822583838</v>
      </c>
      <c r="BT60" s="170">
        <v>-166</v>
      </c>
      <c r="BU60" s="98"/>
      <c r="BV60" s="98"/>
      <c r="BW60" s="98"/>
      <c r="BX60" s="98"/>
      <c r="BY60" s="98"/>
      <c r="BZ60" s="98"/>
      <c r="CA60" s="142"/>
      <c r="CB60" s="141"/>
      <c r="CC60" s="251">
        <f t="shared" si="28"/>
        <v>-38.775169277426585</v>
      </c>
      <c r="CD60" s="252">
        <f t="shared" si="30"/>
        <v>52.684497283634997</v>
      </c>
      <c r="CE60" s="98"/>
      <c r="CF60" s="98"/>
      <c r="CG60" s="98"/>
      <c r="CH60" s="246">
        <f t="shared" si="27"/>
        <v>-24.966628535530404</v>
      </c>
      <c r="CI60" s="252">
        <f t="shared" si="31"/>
        <v>122.684497283635</v>
      </c>
      <c r="CJ60" s="98"/>
      <c r="CK60" s="98"/>
      <c r="CL60" s="98"/>
      <c r="CM60" s="98"/>
      <c r="CN60" s="163">
        <f t="shared" si="25"/>
        <v>1897.3886822583838</v>
      </c>
      <c r="CO60" s="170">
        <v>-166</v>
      </c>
      <c r="CP60" s="98"/>
      <c r="CQ60" s="98"/>
      <c r="CR60" s="98"/>
      <c r="CS60" s="98"/>
      <c r="CT60" s="98"/>
      <c r="CU60" s="98"/>
      <c r="CV60" s="142"/>
      <c r="CW60" s="168"/>
    </row>
    <row r="61" spans="2:101" ht="18.75" customHeight="1" thickTop="1" thickBot="1" x14ac:dyDescent="0.55000000000000004">
      <c r="B61" s="141"/>
      <c r="C61" s="141">
        <f t="shared" si="2"/>
        <v>-4.886517559454516</v>
      </c>
      <c r="D61" s="142">
        <f t="shared" si="7"/>
        <v>29</v>
      </c>
      <c r="E61" s="98"/>
      <c r="F61" s="98"/>
      <c r="G61" s="141">
        <f t="shared" si="3"/>
        <v>-66.179056753281898</v>
      </c>
      <c r="H61" s="142">
        <f t="shared" si="8"/>
        <v>-1</v>
      </c>
      <c r="I61" s="98"/>
      <c r="J61" s="98"/>
      <c r="K61" s="98"/>
      <c r="L61" s="180"/>
      <c r="M61" s="141">
        <f t="shared" si="4"/>
        <v>10</v>
      </c>
      <c r="N61" s="142">
        <f t="shared" si="9"/>
        <v>50</v>
      </c>
      <c r="O61" s="98"/>
      <c r="P61" s="152"/>
      <c r="Q61" s="141">
        <f t="shared" si="5"/>
        <v>65</v>
      </c>
      <c r="R61" s="142">
        <f t="shared" si="10"/>
        <v>30</v>
      </c>
      <c r="S61" s="98"/>
      <c r="T61" s="98"/>
      <c r="U61" s="141">
        <f t="shared" si="6"/>
        <v>-4.3744331762961997</v>
      </c>
      <c r="V61" s="98">
        <f t="shared" si="11"/>
        <v>-50</v>
      </c>
      <c r="W61" s="233"/>
      <c r="X61" s="233"/>
      <c r="Y61" s="233"/>
      <c r="Z61" s="79">
        <v>44</v>
      </c>
      <c r="AA61" s="79">
        <f t="shared" si="15"/>
        <v>1280.1443694240429</v>
      </c>
      <c r="AB61" s="78">
        <f t="shared" si="12"/>
        <v>583.75928941004383</v>
      </c>
      <c r="AC61" s="98"/>
      <c r="AD61" s="86">
        <v>53</v>
      </c>
      <c r="AE61" s="89">
        <f t="shared" si="0"/>
        <v>39.117976504883146</v>
      </c>
      <c r="AF61" s="88">
        <f t="shared" si="1"/>
        <v>51.911308153074032</v>
      </c>
      <c r="AG61" s="98"/>
      <c r="AH61" s="108">
        <v>42</v>
      </c>
      <c r="AI61" s="111">
        <f t="shared" si="13"/>
        <v>1363.662412546722</v>
      </c>
      <c r="AJ61" s="110">
        <f t="shared" si="14"/>
        <v>570.44715965394494</v>
      </c>
      <c r="AK61" s="98"/>
      <c r="AL61" s="98"/>
      <c r="AM61" s="98"/>
      <c r="AN61" s="98"/>
      <c r="AO61" s="98"/>
      <c r="AP61" s="98"/>
      <c r="AQ61" s="141">
        <f t="shared" si="20"/>
        <v>73.572810555151634</v>
      </c>
      <c r="AR61" s="142">
        <f t="shared" si="21"/>
        <v>824.69424691636311</v>
      </c>
      <c r="AS61" s="98"/>
      <c r="AT61" s="142"/>
      <c r="AU61" s="98"/>
      <c r="AV61" s="141">
        <f t="shared" si="22"/>
        <v>70.751578863816192</v>
      </c>
      <c r="AW61" s="142">
        <f t="shared" si="23"/>
        <v>824.69424691636311</v>
      </c>
      <c r="AX61" s="98"/>
      <c r="AY61" s="98"/>
      <c r="AZ61" s="142"/>
      <c r="BA61" s="142"/>
      <c r="BC61" s="141"/>
      <c r="BD61" s="235">
        <v>36</v>
      </c>
      <c r="BE61" s="238">
        <f t="shared" si="24"/>
        <v>106.30761367962018</v>
      </c>
      <c r="BF61" s="237">
        <f t="shared" si="26"/>
        <v>21.201885544964895</v>
      </c>
      <c r="BG61" s="98"/>
      <c r="BH61" s="235">
        <f t="shared" si="34"/>
        <v>1.237187219139642</v>
      </c>
      <c r="BI61" s="237">
        <f t="shared" si="32"/>
        <v>81.684497283634997</v>
      </c>
      <c r="BJ61" s="98"/>
      <c r="BK61" s="98"/>
      <c r="BL61" s="98"/>
      <c r="BM61" s="238">
        <f t="shared" si="35"/>
        <v>3.1500751786709742</v>
      </c>
      <c r="BN61" s="237">
        <f t="shared" si="33"/>
        <v>93.684497283634997</v>
      </c>
      <c r="BO61" s="98"/>
      <c r="BP61" s="98"/>
      <c r="BQ61" s="98"/>
      <c r="BR61" s="98"/>
      <c r="BS61" s="163">
        <f t="shared" si="29"/>
        <v>1885.9586299556224</v>
      </c>
      <c r="BT61" s="170">
        <v>-165</v>
      </c>
      <c r="BU61" s="98"/>
      <c r="BV61" s="98"/>
      <c r="BW61" s="98"/>
      <c r="BX61" s="98"/>
      <c r="BY61" s="98"/>
      <c r="BZ61" s="98"/>
      <c r="CA61" s="142"/>
      <c r="CB61" s="141"/>
      <c r="CC61" s="251">
        <f t="shared" si="28"/>
        <v>-40.102214099047004</v>
      </c>
      <c r="CD61" s="252">
        <f t="shared" si="30"/>
        <v>51.684497283634997</v>
      </c>
      <c r="CE61" s="98"/>
      <c r="CF61" s="98"/>
      <c r="CG61" s="98"/>
      <c r="CH61" s="246">
        <f t="shared" si="27"/>
        <v>-25.899143621668074</v>
      </c>
      <c r="CI61" s="252">
        <f t="shared" si="31"/>
        <v>123.684497283635</v>
      </c>
      <c r="CJ61" s="98"/>
      <c r="CK61" s="98"/>
      <c r="CL61" s="98"/>
      <c r="CM61" s="98"/>
      <c r="CN61" s="163">
        <f t="shared" si="25"/>
        <v>1885.9586299556224</v>
      </c>
      <c r="CO61" s="170">
        <v>-165</v>
      </c>
      <c r="CP61" s="98"/>
      <c r="CQ61" s="98"/>
      <c r="CR61" s="98"/>
      <c r="CS61" s="98"/>
      <c r="CT61" s="98"/>
      <c r="CU61" s="98"/>
      <c r="CV61" s="142"/>
      <c r="CW61" s="168"/>
    </row>
    <row r="62" spans="2:101" ht="28.5" customHeight="1" thickTop="1" x14ac:dyDescent="0.5">
      <c r="B62" s="141"/>
      <c r="C62" s="141">
        <f t="shared" si="2"/>
        <v>-5.0628445401629811</v>
      </c>
      <c r="D62" s="142">
        <f t="shared" si="7"/>
        <v>28</v>
      </c>
      <c r="E62" s="98"/>
      <c r="F62" s="98"/>
      <c r="G62" s="141">
        <f t="shared" si="3"/>
        <v>-66.355383733990365</v>
      </c>
      <c r="H62" s="142">
        <f t="shared" si="8"/>
        <v>-2</v>
      </c>
      <c r="I62" s="98"/>
      <c r="J62" s="98"/>
      <c r="K62" s="98"/>
      <c r="L62" s="180"/>
      <c r="M62" s="141">
        <f t="shared" si="4"/>
        <v>10</v>
      </c>
      <c r="N62" s="142">
        <f t="shared" si="9"/>
        <v>49</v>
      </c>
      <c r="O62" s="98"/>
      <c r="P62" s="152"/>
      <c r="Q62" s="141">
        <f t="shared" si="5"/>
        <v>65</v>
      </c>
      <c r="R62" s="142">
        <f t="shared" si="10"/>
        <v>29</v>
      </c>
      <c r="S62" s="98"/>
      <c r="T62" s="98"/>
      <c r="U62" s="141">
        <f t="shared" si="6"/>
        <v>-4.4619218398221232</v>
      </c>
      <c r="V62" s="98">
        <f t="shared" si="11"/>
        <v>-51</v>
      </c>
      <c r="W62" s="431" t="s">
        <v>125</v>
      </c>
      <c r="X62" s="432"/>
      <c r="Y62" s="433"/>
      <c r="Z62" s="79">
        <v>45</v>
      </c>
      <c r="AA62" s="79">
        <f t="shared" si="15"/>
        <v>1271.0089546755075</v>
      </c>
      <c r="AB62" s="78">
        <f t="shared" si="12"/>
        <v>593.05555499602008</v>
      </c>
      <c r="AC62" s="98"/>
      <c r="AD62" s="86">
        <v>54</v>
      </c>
      <c r="AE62" s="89">
        <f t="shared" si="0"/>
        <v>38.206041399010751</v>
      </c>
      <c r="AF62" s="88">
        <f t="shared" si="1"/>
        <v>52.586104634371587</v>
      </c>
      <c r="AG62" s="98"/>
      <c r="AH62" s="108">
        <v>43</v>
      </c>
      <c r="AI62" s="111">
        <f t="shared" si="13"/>
        <v>1354.8569978361843</v>
      </c>
      <c r="AJ62" s="110">
        <f t="shared" si="14"/>
        <v>580.05658358299536</v>
      </c>
      <c r="AK62" s="98"/>
      <c r="AL62" s="98"/>
      <c r="AM62" s="98"/>
      <c r="AN62" s="98"/>
      <c r="AO62" s="98"/>
      <c r="AP62" s="98"/>
      <c r="AQ62" s="141">
        <f t="shared" si="20"/>
        <v>73.396483574443167</v>
      </c>
      <c r="AR62" s="142">
        <f t="shared" si="21"/>
        <v>823.69424691636311</v>
      </c>
      <c r="AS62" s="98"/>
      <c r="AT62" s="142"/>
      <c r="AU62" s="98"/>
      <c r="AV62" s="141">
        <f t="shared" si="22"/>
        <v>70.751578863816192</v>
      </c>
      <c r="AW62" s="142">
        <f t="shared" si="23"/>
        <v>823.69424691636311</v>
      </c>
      <c r="AX62" s="98"/>
      <c r="AY62" s="98"/>
      <c r="AZ62" s="142"/>
      <c r="BA62" s="142"/>
      <c r="BC62" s="141"/>
      <c r="BD62" s="235">
        <v>37</v>
      </c>
      <c r="BE62" s="238">
        <f t="shared" si="24"/>
        <v>106.06863774667778</v>
      </c>
      <c r="BF62" s="237">
        <f t="shared" si="26"/>
        <v>21.524842982872279</v>
      </c>
      <c r="BG62" s="98"/>
      <c r="BH62" s="235">
        <f t="shared" si="34"/>
        <v>0.16481850911495144</v>
      </c>
      <c r="BI62" s="237">
        <f t="shared" si="32"/>
        <v>80.684497283634997</v>
      </c>
      <c r="BJ62" s="98"/>
      <c r="BK62" s="98"/>
      <c r="BL62" s="98"/>
      <c r="BM62" s="238">
        <f t="shared" si="35"/>
        <v>2.3965211285681818</v>
      </c>
      <c r="BN62" s="237">
        <f t="shared" si="33"/>
        <v>94.684497283634997</v>
      </c>
      <c r="BO62" s="98"/>
      <c r="BP62" s="98"/>
      <c r="BQ62" s="98"/>
      <c r="BR62" s="98"/>
      <c r="BS62" s="163">
        <f t="shared" si="29"/>
        <v>1874.528577652861</v>
      </c>
      <c r="BT62" s="170">
        <v>-164</v>
      </c>
      <c r="BU62" s="98"/>
      <c r="BV62" s="98"/>
      <c r="BW62" s="98"/>
      <c r="BX62" s="98"/>
      <c r="BY62" s="98"/>
      <c r="BZ62" s="98"/>
      <c r="CA62" s="142"/>
      <c r="CB62" s="141"/>
      <c r="CC62" s="251">
        <f t="shared" si="28"/>
        <v>-41.429258920667408</v>
      </c>
      <c r="CD62" s="252">
        <f t="shared" si="30"/>
        <v>50.684497283634997</v>
      </c>
      <c r="CE62" s="98"/>
      <c r="CF62" s="98"/>
      <c r="CG62" s="98"/>
      <c r="CH62" s="246">
        <f t="shared" si="27"/>
        <v>-26.83165870780573</v>
      </c>
      <c r="CI62" s="252">
        <f t="shared" si="31"/>
        <v>124.684497283635</v>
      </c>
      <c r="CJ62" s="98"/>
      <c r="CK62" s="98"/>
      <c r="CL62" s="98"/>
      <c r="CM62" s="98"/>
      <c r="CN62" s="163">
        <f t="shared" si="25"/>
        <v>1874.528577652861</v>
      </c>
      <c r="CO62" s="170">
        <v>-164</v>
      </c>
      <c r="CP62" s="98"/>
      <c r="CQ62" s="98"/>
      <c r="CR62" s="98"/>
      <c r="CS62" s="98"/>
      <c r="CT62" s="98"/>
      <c r="CU62" s="98"/>
      <c r="CV62" s="142"/>
      <c r="CW62" s="168"/>
    </row>
    <row r="63" spans="2:101" ht="30" customHeight="1" x14ac:dyDescent="0.3">
      <c r="B63" s="141"/>
      <c r="C63" s="141">
        <f t="shared" si="2"/>
        <v>-5.2391715208714453</v>
      </c>
      <c r="D63" s="142">
        <f t="shared" si="7"/>
        <v>27</v>
      </c>
      <c r="E63" s="98"/>
      <c r="F63" s="98"/>
      <c r="G63" s="141">
        <f t="shared" si="3"/>
        <v>-66.531710714698832</v>
      </c>
      <c r="H63" s="142">
        <f t="shared" si="8"/>
        <v>-3</v>
      </c>
      <c r="I63" s="98"/>
      <c r="J63" s="98"/>
      <c r="K63" s="98"/>
      <c r="L63" s="180"/>
      <c r="M63" s="141">
        <f t="shared" si="4"/>
        <v>10</v>
      </c>
      <c r="N63" s="142">
        <f t="shared" si="9"/>
        <v>48</v>
      </c>
      <c r="O63" s="98"/>
      <c r="P63" s="152"/>
      <c r="Q63" s="141">
        <f t="shared" si="5"/>
        <v>65</v>
      </c>
      <c r="R63" s="142">
        <f t="shared" si="10"/>
        <v>28</v>
      </c>
      <c r="S63" s="98"/>
      <c r="T63" s="98"/>
      <c r="U63" s="141">
        <f t="shared" si="6"/>
        <v>-4.5494105033480476</v>
      </c>
      <c r="V63" s="98">
        <f t="shared" si="11"/>
        <v>-52</v>
      </c>
      <c r="W63" s="434" t="s">
        <v>129</v>
      </c>
      <c r="X63" s="435"/>
      <c r="Y63" s="436"/>
      <c r="Z63" s="79">
        <v>46</v>
      </c>
      <c r="AA63" s="79">
        <f t="shared" si="15"/>
        <v>1261.7126890895313</v>
      </c>
      <c r="AB63" s="78">
        <f t="shared" si="12"/>
        <v>602.19096974455556</v>
      </c>
      <c r="AC63" s="98"/>
      <c r="AD63" s="86">
        <v>55</v>
      </c>
      <c r="AE63" s="89">
        <f t="shared" si="0"/>
        <v>37.282468362818001</v>
      </c>
      <c r="AF63" s="88">
        <f t="shared" si="1"/>
        <v>53.244882878784466</v>
      </c>
      <c r="AG63" s="98"/>
      <c r="AH63" s="108">
        <v>44</v>
      </c>
      <c r="AI63" s="111">
        <f t="shared" si="13"/>
        <v>1345.8852166609186</v>
      </c>
      <c r="AJ63" s="110">
        <f t="shared" si="14"/>
        <v>589.51086827386007</v>
      </c>
      <c r="AK63" s="98"/>
      <c r="AL63" s="98"/>
      <c r="AM63" s="98"/>
      <c r="AN63" s="98"/>
      <c r="AO63" s="98"/>
      <c r="AP63" s="98"/>
      <c r="AQ63" s="141">
        <f t="shared" si="20"/>
        <v>73.2201565937347</v>
      </c>
      <c r="AR63" s="142">
        <f t="shared" si="21"/>
        <v>822.69424691636311</v>
      </c>
      <c r="AS63" s="98"/>
      <c r="AT63" s="142"/>
      <c r="AU63" s="98"/>
      <c r="AV63" s="141">
        <f t="shared" si="22"/>
        <v>70.751578863816192</v>
      </c>
      <c r="AW63" s="142">
        <f t="shared" si="23"/>
        <v>822.69424691636311</v>
      </c>
      <c r="AX63" s="98"/>
      <c r="AY63" s="98"/>
      <c r="AZ63" s="142"/>
      <c r="BA63" s="142"/>
      <c r="BC63" s="141"/>
      <c r="BD63" s="235">
        <v>38</v>
      </c>
      <c r="BE63" s="238">
        <f t="shared" si="24"/>
        <v>105.82406182645917</v>
      </c>
      <c r="BF63" s="237">
        <f t="shared" si="26"/>
        <v>21.843580527687156</v>
      </c>
      <c r="BG63" s="98"/>
      <c r="BH63" s="235">
        <f t="shared" si="34"/>
        <v>-0.90755020090972494</v>
      </c>
      <c r="BI63" s="237">
        <f t="shared" si="32"/>
        <v>79.684497283634997</v>
      </c>
      <c r="BJ63" s="98"/>
      <c r="BK63" s="98"/>
      <c r="BL63" s="98"/>
      <c r="BM63" s="238">
        <f t="shared" si="35"/>
        <v>1.6429670784653894</v>
      </c>
      <c r="BN63" s="237">
        <f t="shared" si="33"/>
        <v>95.684497283634997</v>
      </c>
      <c r="BO63" s="98"/>
      <c r="BP63" s="98"/>
      <c r="BQ63" s="98"/>
      <c r="BR63" s="98"/>
      <c r="BS63" s="163">
        <f t="shared" si="29"/>
        <v>1863.0985253500999</v>
      </c>
      <c r="BT63" s="170">
        <v>-163</v>
      </c>
      <c r="BU63" s="98"/>
      <c r="BV63" s="98"/>
      <c r="BW63" s="98"/>
      <c r="BX63" s="98"/>
      <c r="BY63" s="98"/>
      <c r="BZ63" s="98"/>
      <c r="CA63" s="142"/>
      <c r="CB63" s="141"/>
      <c r="CC63" s="251">
        <f t="shared" si="28"/>
        <v>-42.756303742287812</v>
      </c>
      <c r="CD63" s="252">
        <f t="shared" si="30"/>
        <v>49.684497283634997</v>
      </c>
      <c r="CE63" s="98"/>
      <c r="CF63" s="98"/>
      <c r="CG63" s="98"/>
      <c r="CH63" s="246">
        <f t="shared" si="27"/>
        <v>-27.764173793943385</v>
      </c>
      <c r="CI63" s="252">
        <f t="shared" si="31"/>
        <v>125.684497283635</v>
      </c>
      <c r="CJ63" s="98"/>
      <c r="CK63" s="98"/>
      <c r="CL63" s="98"/>
      <c r="CM63" s="98"/>
      <c r="CN63" s="163">
        <f t="shared" si="25"/>
        <v>1863.0985253500999</v>
      </c>
      <c r="CO63" s="170">
        <v>-163</v>
      </c>
      <c r="CP63" s="98"/>
      <c r="CQ63" s="98"/>
      <c r="CR63" s="98"/>
      <c r="CS63" s="98"/>
      <c r="CT63" s="98"/>
      <c r="CU63" s="98"/>
      <c r="CV63" s="142"/>
      <c r="CW63" s="168"/>
    </row>
    <row r="64" spans="2:101" ht="52.5" customHeight="1" x14ac:dyDescent="0.3">
      <c r="B64" s="141"/>
      <c r="C64" s="141">
        <f t="shared" si="2"/>
        <v>-5.4154985015799104</v>
      </c>
      <c r="D64" s="142">
        <f t="shared" si="7"/>
        <v>26</v>
      </c>
      <c r="E64" s="98"/>
      <c r="F64" s="98"/>
      <c r="G64" s="141">
        <f t="shared" si="3"/>
        <v>-66.708037695407285</v>
      </c>
      <c r="H64" s="142">
        <f t="shared" si="8"/>
        <v>-4</v>
      </c>
      <c r="I64" s="98"/>
      <c r="J64" s="98"/>
      <c r="K64" s="98"/>
      <c r="L64" s="180"/>
      <c r="M64" s="141">
        <f t="shared" si="4"/>
        <v>10</v>
      </c>
      <c r="N64" s="142">
        <f t="shared" si="9"/>
        <v>47</v>
      </c>
      <c r="O64" s="98"/>
      <c r="P64" s="152"/>
      <c r="Q64" s="141">
        <f t="shared" si="5"/>
        <v>65</v>
      </c>
      <c r="R64" s="142">
        <f t="shared" si="10"/>
        <v>27</v>
      </c>
      <c r="S64" s="98"/>
      <c r="T64" s="98"/>
      <c r="U64" s="141">
        <f t="shared" si="6"/>
        <v>-4.6368991668739721</v>
      </c>
      <c r="V64" s="98">
        <f t="shared" si="11"/>
        <v>-53</v>
      </c>
      <c r="W64" s="425" t="s">
        <v>131</v>
      </c>
      <c r="X64" s="426"/>
      <c r="Y64" s="427"/>
      <c r="Z64" s="79">
        <v>47</v>
      </c>
      <c r="AA64" s="79">
        <f t="shared" si="15"/>
        <v>1252.2584043986665</v>
      </c>
      <c r="AB64" s="78">
        <f t="shared" si="12"/>
        <v>611.16275091982106</v>
      </c>
      <c r="AC64" s="98"/>
      <c r="AD64" s="86">
        <v>56</v>
      </c>
      <c r="AE64" s="89">
        <f t="shared" si="0"/>
        <v>36.34753872559854</v>
      </c>
      <c r="AF64" s="88">
        <f t="shared" si="1"/>
        <v>53.887442216077716</v>
      </c>
      <c r="AG64" s="98"/>
      <c r="AH64" s="108">
        <v>45</v>
      </c>
      <c r="AI64" s="111">
        <f t="shared" si="13"/>
        <v>1336.7498019123832</v>
      </c>
      <c r="AJ64" s="110">
        <f t="shared" si="14"/>
        <v>598.80713385983631</v>
      </c>
      <c r="AK64" s="98"/>
      <c r="AL64" s="98"/>
      <c r="AM64" s="98"/>
      <c r="AN64" s="98"/>
      <c r="AO64" s="98"/>
      <c r="AP64" s="98"/>
      <c r="AQ64" s="141">
        <f t="shared" si="20"/>
        <v>73.043829613026233</v>
      </c>
      <c r="AR64" s="142">
        <f t="shared" si="21"/>
        <v>821.69424691636311</v>
      </c>
      <c r="AS64" s="98"/>
      <c r="AT64" s="142"/>
      <c r="AU64" s="98"/>
      <c r="AV64" s="141">
        <f t="shared" si="22"/>
        <v>70.751578863816192</v>
      </c>
      <c r="AW64" s="142">
        <f t="shared" si="23"/>
        <v>821.69424691636311</v>
      </c>
      <c r="AX64" s="98"/>
      <c r="AY64" s="98"/>
      <c r="AZ64" s="142"/>
      <c r="BA64" s="142"/>
      <c r="BC64" s="141"/>
      <c r="BD64" s="235">
        <v>39</v>
      </c>
      <c r="BE64" s="238">
        <f t="shared" si="24"/>
        <v>105.57396041915891</v>
      </c>
      <c r="BF64" s="237">
        <f t="shared" si="26"/>
        <v>22.158001088865689</v>
      </c>
      <c r="BG64" s="98"/>
      <c r="BH64" s="235">
        <f t="shared" si="34"/>
        <v>-1.9799189109344155</v>
      </c>
      <c r="BI64" s="237">
        <f t="shared" si="32"/>
        <v>78.684497283634997</v>
      </c>
      <c r="BJ64" s="98"/>
      <c r="BK64" s="98"/>
      <c r="BL64" s="98"/>
      <c r="BM64" s="238">
        <f t="shared" si="35"/>
        <v>0.88941302836259695</v>
      </c>
      <c r="BN64" s="237">
        <f t="shared" si="33"/>
        <v>96.684497283634997</v>
      </c>
      <c r="BO64" s="98"/>
      <c r="BP64" s="98"/>
      <c r="BQ64" s="98"/>
      <c r="BR64" s="98"/>
      <c r="BS64" s="163">
        <f t="shared" si="29"/>
        <v>1851.6684730473385</v>
      </c>
      <c r="BT64" s="170">
        <v>-162</v>
      </c>
      <c r="BU64" s="98"/>
      <c r="BV64" s="98"/>
      <c r="BW64" s="98"/>
      <c r="BX64" s="98"/>
      <c r="BY64" s="98"/>
      <c r="BZ64" s="98"/>
      <c r="CA64" s="142"/>
      <c r="CB64" s="141"/>
      <c r="CC64" s="251">
        <f t="shared" si="28"/>
        <v>-44.083348563908231</v>
      </c>
      <c r="CD64" s="252">
        <f t="shared" si="30"/>
        <v>48.684497283634997</v>
      </c>
      <c r="CE64" s="98"/>
      <c r="CF64" s="98"/>
      <c r="CG64" s="98"/>
      <c r="CH64" s="246">
        <f t="shared" si="27"/>
        <v>-28.696688880081055</v>
      </c>
      <c r="CI64" s="252">
        <f t="shared" si="31"/>
        <v>126.684497283635</v>
      </c>
      <c r="CJ64" s="98"/>
      <c r="CK64" s="98"/>
      <c r="CL64" s="98"/>
      <c r="CM64" s="98"/>
      <c r="CN64" s="163">
        <f t="shared" si="25"/>
        <v>1851.6684730473385</v>
      </c>
      <c r="CO64" s="170">
        <v>-162</v>
      </c>
      <c r="CP64" s="98"/>
      <c r="CQ64" s="98"/>
      <c r="CR64" s="98"/>
      <c r="CS64" s="98"/>
      <c r="CT64" s="98"/>
      <c r="CU64" s="98"/>
      <c r="CV64" s="142"/>
      <c r="CW64" s="168"/>
    </row>
    <row r="65" spans="2:101" ht="52.5" customHeight="1" x14ac:dyDescent="0.3">
      <c r="B65" s="141"/>
      <c r="C65" s="141">
        <f t="shared" si="2"/>
        <v>-5.5918254822883755</v>
      </c>
      <c r="D65" s="142">
        <f t="shared" si="7"/>
        <v>25</v>
      </c>
      <c r="E65" s="98"/>
      <c r="F65" s="98"/>
      <c r="G65" s="141">
        <f t="shared" si="3"/>
        <v>-66.884364676115752</v>
      </c>
      <c r="H65" s="142">
        <f t="shared" si="8"/>
        <v>-5</v>
      </c>
      <c r="I65" s="98"/>
      <c r="J65" s="98"/>
      <c r="K65" s="98"/>
      <c r="L65" s="180"/>
      <c r="M65" s="141">
        <f t="shared" si="4"/>
        <v>10</v>
      </c>
      <c r="N65" s="142">
        <f t="shared" si="9"/>
        <v>46</v>
      </c>
      <c r="O65" s="98"/>
      <c r="P65" s="152"/>
      <c r="Q65" s="141">
        <f t="shared" si="5"/>
        <v>65</v>
      </c>
      <c r="R65" s="142">
        <f t="shared" si="10"/>
        <v>26</v>
      </c>
      <c r="S65" s="98"/>
      <c r="T65" s="98"/>
      <c r="U65" s="141">
        <f t="shared" si="6"/>
        <v>-4.7243878303998956</v>
      </c>
      <c r="V65" s="98">
        <f t="shared" si="11"/>
        <v>-54</v>
      </c>
      <c r="W65" s="437" t="s">
        <v>134</v>
      </c>
      <c r="X65" s="438"/>
      <c r="Y65" s="439"/>
      <c r="Z65" s="79">
        <v>48</v>
      </c>
      <c r="AA65" s="79">
        <f t="shared" si="15"/>
        <v>1242.6489804696162</v>
      </c>
      <c r="AB65" s="78">
        <f t="shared" si="12"/>
        <v>619.96816563035895</v>
      </c>
      <c r="AC65" s="98"/>
      <c r="AD65" s="86">
        <v>57</v>
      </c>
      <c r="AE65" s="89">
        <f t="shared" si="0"/>
        <v>35.401537275976764</v>
      </c>
      <c r="AF65" s="88">
        <f t="shared" si="1"/>
        <v>54.513586916452553</v>
      </c>
      <c r="AG65" s="98"/>
      <c r="AH65" s="108">
        <v>46</v>
      </c>
      <c r="AI65" s="111">
        <f t="shared" si="13"/>
        <v>1327.4535363264072</v>
      </c>
      <c r="AJ65" s="110">
        <f t="shared" si="14"/>
        <v>607.94254860837179</v>
      </c>
      <c r="AK65" s="98"/>
      <c r="AL65" s="98"/>
      <c r="AM65" s="98"/>
      <c r="AN65" s="98"/>
      <c r="AO65" s="98"/>
      <c r="AP65" s="98"/>
      <c r="AQ65" s="141">
        <f t="shared" ref="AQ65:AQ76" si="36">$AR$19*$AR65+$AT$19</f>
        <v>72.867502632317766</v>
      </c>
      <c r="AR65" s="142">
        <f t="shared" si="21"/>
        <v>820.69424691636311</v>
      </c>
      <c r="AS65" s="98"/>
      <c r="AT65" s="142"/>
      <c r="AU65" s="98"/>
      <c r="AV65" s="141">
        <f t="shared" si="22"/>
        <v>70.751578863816192</v>
      </c>
      <c r="AW65" s="142">
        <f t="shared" si="23"/>
        <v>820.69424691636311</v>
      </c>
      <c r="AX65" s="98"/>
      <c r="AY65" s="98"/>
      <c r="AZ65" s="142"/>
      <c r="BA65" s="142"/>
      <c r="BC65" s="141"/>
      <c r="BD65" s="235">
        <v>40</v>
      </c>
      <c r="BE65" s="238">
        <f t="shared" si="24"/>
        <v>105.31840970808845</v>
      </c>
      <c r="BF65" s="237">
        <f t="shared" si="26"/>
        <v>22.468008890859082</v>
      </c>
      <c r="BG65" s="98"/>
      <c r="BH65" s="235">
        <f t="shared" si="34"/>
        <v>-3.0522876209590919</v>
      </c>
      <c r="BI65" s="237">
        <f t="shared" si="32"/>
        <v>77.684497283634997</v>
      </c>
      <c r="BJ65" s="98"/>
      <c r="BK65" s="98"/>
      <c r="BL65" s="98"/>
      <c r="BM65" s="238">
        <f t="shared" si="35"/>
        <v>0.13585897825980453</v>
      </c>
      <c r="BN65" s="237">
        <f t="shared" si="33"/>
        <v>97.684497283634997</v>
      </c>
      <c r="BO65" s="98"/>
      <c r="BP65" s="98"/>
      <c r="BQ65" s="98"/>
      <c r="BR65" s="98"/>
      <c r="BS65" s="163">
        <f t="shared" si="29"/>
        <v>1840.2384207445771</v>
      </c>
      <c r="BT65" s="170">
        <v>-161</v>
      </c>
      <c r="BU65" s="98"/>
      <c r="BV65" s="98"/>
      <c r="BW65" s="98"/>
      <c r="BX65" s="98"/>
      <c r="BY65" s="98"/>
      <c r="BZ65" s="98"/>
      <c r="CA65" s="142"/>
      <c r="CB65" s="141"/>
      <c r="CC65" s="251">
        <f t="shared" si="28"/>
        <v>-45.410393385528636</v>
      </c>
      <c r="CD65" s="252">
        <f t="shared" si="30"/>
        <v>47.684497283634997</v>
      </c>
      <c r="CE65" s="98"/>
      <c r="CF65" s="98"/>
      <c r="CG65" s="98"/>
      <c r="CH65" s="246">
        <f t="shared" si="27"/>
        <v>-29.629203966218711</v>
      </c>
      <c r="CI65" s="252">
        <f t="shared" si="31"/>
        <v>127.684497283635</v>
      </c>
      <c r="CJ65" s="98"/>
      <c r="CK65" s="98"/>
      <c r="CL65" s="98"/>
      <c r="CM65" s="98"/>
      <c r="CN65" s="163">
        <f t="shared" si="25"/>
        <v>1840.2384207445771</v>
      </c>
      <c r="CO65" s="170">
        <v>-161</v>
      </c>
      <c r="CP65" s="98"/>
      <c r="CQ65" s="98"/>
      <c r="CR65" s="98"/>
      <c r="CS65" s="98"/>
      <c r="CT65" s="98"/>
      <c r="CU65" s="98"/>
      <c r="CV65" s="142"/>
      <c r="CW65" s="168"/>
    </row>
    <row r="66" spans="2:101" ht="54.75" customHeight="1" x14ac:dyDescent="0.5">
      <c r="B66" s="141"/>
      <c r="C66" s="141">
        <f t="shared" si="2"/>
        <v>-5.7681524629968406</v>
      </c>
      <c r="D66" s="142">
        <f t="shared" si="7"/>
        <v>24</v>
      </c>
      <c r="E66" s="98"/>
      <c r="F66" s="98"/>
      <c r="G66" s="141">
        <f t="shared" si="3"/>
        <v>-67.060691656824218</v>
      </c>
      <c r="H66" s="142">
        <f t="shared" si="8"/>
        <v>-6</v>
      </c>
      <c r="I66" s="98"/>
      <c r="J66" s="98"/>
      <c r="K66" s="98"/>
      <c r="L66" s="180"/>
      <c r="M66" s="141">
        <f t="shared" si="4"/>
        <v>10</v>
      </c>
      <c r="N66" s="142">
        <f t="shared" si="9"/>
        <v>45</v>
      </c>
      <c r="O66" s="98"/>
      <c r="P66" s="152"/>
      <c r="Q66" s="141">
        <f t="shared" si="5"/>
        <v>65</v>
      </c>
      <c r="R66" s="142">
        <f t="shared" si="10"/>
        <v>25</v>
      </c>
      <c r="S66" s="98"/>
      <c r="T66" s="98"/>
      <c r="U66" s="141">
        <f t="shared" si="6"/>
        <v>-4.8118764939258192</v>
      </c>
      <c r="V66" s="98">
        <f t="shared" si="11"/>
        <v>-55</v>
      </c>
      <c r="W66" s="443" t="s">
        <v>132</v>
      </c>
      <c r="X66" s="444"/>
      <c r="Y66" s="445"/>
      <c r="Z66" s="79">
        <v>49</v>
      </c>
      <c r="AA66" s="79">
        <f t="shared" si="15"/>
        <v>1232.8873444259971</v>
      </c>
      <c r="AB66" s="78">
        <f t="shared" si="12"/>
        <v>628.60453166154855</v>
      </c>
      <c r="AC66" s="98"/>
      <c r="AD66" s="86">
        <v>58</v>
      </c>
      <c r="AE66" s="89">
        <f t="shared" si="0"/>
        <v>34.444752175158321</v>
      </c>
      <c r="AF66" s="88">
        <f t="shared" si="1"/>
        <v>55.123126250167687</v>
      </c>
      <c r="AG66" s="98"/>
      <c r="AH66" s="108">
        <v>47</v>
      </c>
      <c r="AI66" s="111">
        <f t="shared" si="13"/>
        <v>1317.9992516355424</v>
      </c>
      <c r="AJ66" s="110">
        <f t="shared" si="14"/>
        <v>616.9143297836373</v>
      </c>
      <c r="AK66" s="98"/>
      <c r="AL66" s="98"/>
      <c r="AM66" s="98"/>
      <c r="AN66" s="98"/>
      <c r="AO66" s="98"/>
      <c r="AP66" s="98"/>
      <c r="AQ66" s="141">
        <f t="shared" si="36"/>
        <v>72.691175651609299</v>
      </c>
      <c r="AR66" s="142">
        <f t="shared" si="21"/>
        <v>819.69424691636311</v>
      </c>
      <c r="AS66" s="98"/>
      <c r="AT66" s="142"/>
      <c r="AU66" s="98"/>
      <c r="AV66" s="141">
        <f t="shared" si="22"/>
        <v>70.751578863816192</v>
      </c>
      <c r="AW66" s="142">
        <f t="shared" si="23"/>
        <v>819.69424691636311</v>
      </c>
      <c r="AX66" s="98"/>
      <c r="AY66" s="98"/>
      <c r="AZ66" s="142"/>
      <c r="BA66" s="142"/>
      <c r="BC66" s="141"/>
      <c r="BD66" s="235">
        <v>41</v>
      </c>
      <c r="BE66" s="238">
        <f t="shared" si="24"/>
        <v>105.05748753646995</v>
      </c>
      <c r="BF66" s="237">
        <f t="shared" si="26"/>
        <v>22.773509502287737</v>
      </c>
      <c r="BG66" s="98"/>
      <c r="BH66" s="235">
        <f t="shared" si="34"/>
        <v>-4.1246563309837825</v>
      </c>
      <c r="BI66" s="237">
        <f t="shared" si="32"/>
        <v>76.684497283634997</v>
      </c>
      <c r="BJ66" s="98"/>
      <c r="BK66" s="98"/>
      <c r="BL66" s="98"/>
      <c r="BM66" s="238">
        <f t="shared" si="35"/>
        <v>-0.6176950718430021</v>
      </c>
      <c r="BN66" s="237">
        <f t="shared" si="33"/>
        <v>98.684497283634997</v>
      </c>
      <c r="BO66" s="98"/>
      <c r="BP66" s="98"/>
      <c r="BQ66" s="98"/>
      <c r="BR66" s="98"/>
      <c r="BS66" s="163">
        <f t="shared" si="29"/>
        <v>1828.8083684418157</v>
      </c>
      <c r="BT66" s="170">
        <v>-160</v>
      </c>
      <c r="BU66" s="98"/>
      <c r="BV66" s="98"/>
      <c r="BW66" s="98"/>
      <c r="BX66" s="98"/>
      <c r="BY66" s="98"/>
      <c r="BZ66" s="98"/>
      <c r="CA66" s="142"/>
      <c r="CB66" s="141"/>
      <c r="CC66" s="251">
        <f t="shared" si="28"/>
        <v>-46.737438207149047</v>
      </c>
      <c r="CD66" s="252">
        <f t="shared" si="30"/>
        <v>46.684497283634997</v>
      </c>
      <c r="CE66" s="98"/>
      <c r="CF66" s="98"/>
      <c r="CG66" s="98"/>
      <c r="CH66" s="246">
        <f t="shared" si="27"/>
        <v>-30.561719052356366</v>
      </c>
      <c r="CI66" s="252">
        <f t="shared" si="31"/>
        <v>128.68449728363498</v>
      </c>
      <c r="CJ66" s="98"/>
      <c r="CK66" s="98"/>
      <c r="CL66" s="98"/>
      <c r="CM66" s="98"/>
      <c r="CN66" s="163">
        <f t="shared" si="25"/>
        <v>1828.8083684418157</v>
      </c>
      <c r="CO66" s="170">
        <v>-160</v>
      </c>
      <c r="CP66" s="98"/>
      <c r="CQ66" s="98"/>
      <c r="CR66" s="98"/>
      <c r="CS66" s="98"/>
      <c r="CT66" s="98"/>
      <c r="CU66" s="98"/>
      <c r="CV66" s="142"/>
      <c r="CW66" s="168"/>
    </row>
    <row r="67" spans="2:101" ht="30" customHeight="1" thickBot="1" x14ac:dyDescent="0.35">
      <c r="B67" s="141"/>
      <c r="C67" s="141">
        <f t="shared" si="2"/>
        <v>-5.9444794437053057</v>
      </c>
      <c r="D67" s="142">
        <f t="shared" si="7"/>
        <v>23</v>
      </c>
      <c r="E67" s="98"/>
      <c r="F67" s="98"/>
      <c r="G67" s="141">
        <f t="shared" si="3"/>
        <v>-67.237018637532685</v>
      </c>
      <c r="H67" s="142">
        <f t="shared" si="8"/>
        <v>-7</v>
      </c>
      <c r="I67" s="98"/>
      <c r="J67" s="98"/>
      <c r="K67" s="98"/>
      <c r="L67" s="180"/>
      <c r="M67" s="141">
        <f t="shared" si="4"/>
        <v>10</v>
      </c>
      <c r="N67" s="142">
        <f t="shared" si="9"/>
        <v>44</v>
      </c>
      <c r="O67" s="98"/>
      <c r="P67" s="152"/>
      <c r="Q67" s="141">
        <f t="shared" si="5"/>
        <v>65</v>
      </c>
      <c r="R67" s="142">
        <f t="shared" si="10"/>
        <v>24</v>
      </c>
      <c r="S67" s="98"/>
      <c r="T67" s="98"/>
      <c r="U67" s="141">
        <f t="shared" si="6"/>
        <v>-4.8993651574517436</v>
      </c>
      <c r="V67" s="98">
        <f t="shared" si="11"/>
        <v>-56</v>
      </c>
      <c r="W67" s="440" t="s">
        <v>133</v>
      </c>
      <c r="X67" s="441"/>
      <c r="Y67" s="442"/>
      <c r="Z67" s="79">
        <v>50</v>
      </c>
      <c r="AA67" s="79">
        <f t="shared" si="15"/>
        <v>1222.9764697567118</v>
      </c>
      <c r="AB67" s="78">
        <f t="shared" si="12"/>
        <v>637.06921829263433</v>
      </c>
      <c r="AC67" s="98"/>
      <c r="AD67" s="86">
        <v>59</v>
      </c>
      <c r="AE67" s="89">
        <f t="shared" si="0"/>
        <v>33.477474869153532</v>
      </c>
      <c r="AF67" s="88">
        <f t="shared" si="1"/>
        <v>55.715874545637291</v>
      </c>
      <c r="AG67" s="98"/>
      <c r="AH67" s="108">
        <v>48</v>
      </c>
      <c r="AI67" s="111">
        <f t="shared" si="13"/>
        <v>1308.3898277064918</v>
      </c>
      <c r="AJ67" s="110">
        <f t="shared" si="14"/>
        <v>625.71974449417519</v>
      </c>
      <c r="AK67" s="98"/>
      <c r="AL67" s="98"/>
      <c r="AM67" s="98"/>
      <c r="AN67" s="98"/>
      <c r="AO67" s="98"/>
      <c r="AP67" s="98"/>
      <c r="AQ67" s="141">
        <f t="shared" si="36"/>
        <v>72.514848670900832</v>
      </c>
      <c r="AR67" s="142">
        <f t="shared" si="21"/>
        <v>818.69424691636311</v>
      </c>
      <c r="AS67" s="98"/>
      <c r="AT67" s="142"/>
      <c r="AU67" s="98"/>
      <c r="AV67" s="141">
        <f t="shared" si="22"/>
        <v>70.751578863816192</v>
      </c>
      <c r="AW67" s="142">
        <f t="shared" si="23"/>
        <v>818.69424691636311</v>
      </c>
      <c r="AX67" s="98"/>
      <c r="AY67" s="98"/>
      <c r="AZ67" s="142"/>
      <c r="BA67" s="142"/>
      <c r="BC67" s="141"/>
      <c r="BD67" s="235">
        <v>42</v>
      </c>
      <c r="BE67" s="238">
        <f t="shared" si="24"/>
        <v>104.7912733837245</v>
      </c>
      <c r="BF67" s="237">
        <f t="shared" si="26"/>
        <v>23.074409864705967</v>
      </c>
      <c r="BG67" s="98"/>
      <c r="BH67" s="235">
        <f t="shared" si="34"/>
        <v>-5.1970250410084589</v>
      </c>
      <c r="BI67" s="237">
        <f t="shared" si="32"/>
        <v>75.684497283634997</v>
      </c>
      <c r="BJ67" s="98"/>
      <c r="BK67" s="98"/>
      <c r="BL67" s="98"/>
      <c r="BM67" s="238">
        <f t="shared" si="35"/>
        <v>-1.3712491219457945</v>
      </c>
      <c r="BN67" s="237">
        <f t="shared" si="33"/>
        <v>99.684497283634997</v>
      </c>
      <c r="BO67" s="98"/>
      <c r="BP67" s="98"/>
      <c r="BQ67" s="98"/>
      <c r="BR67" s="98"/>
      <c r="BS67" s="163">
        <f t="shared" si="29"/>
        <v>1817.3783161390543</v>
      </c>
      <c r="BT67" s="170">
        <v>-159</v>
      </c>
      <c r="BU67" s="98"/>
      <c r="BV67" s="98"/>
      <c r="BW67" s="98"/>
      <c r="BX67" s="98"/>
      <c r="BY67" s="98"/>
      <c r="BZ67" s="98"/>
      <c r="CA67" s="142"/>
      <c r="CB67" s="141"/>
      <c r="CC67" s="251">
        <f t="shared" si="28"/>
        <v>-48.064483028769459</v>
      </c>
      <c r="CD67" s="252">
        <f t="shared" si="30"/>
        <v>45.684497283634997</v>
      </c>
      <c r="CE67" s="98"/>
      <c r="CF67" s="98"/>
      <c r="CG67" s="98"/>
      <c r="CH67" s="246">
        <f t="shared" si="27"/>
        <v>-31.494234138494022</v>
      </c>
      <c r="CI67" s="252">
        <f t="shared" si="31"/>
        <v>129.68449728363498</v>
      </c>
      <c r="CJ67" s="98"/>
      <c r="CK67" s="98"/>
      <c r="CL67" s="98"/>
      <c r="CM67" s="98"/>
      <c r="CN67" s="163">
        <f t="shared" si="25"/>
        <v>1817.3783161390543</v>
      </c>
      <c r="CO67" s="170">
        <v>-159</v>
      </c>
      <c r="CP67" s="98"/>
      <c r="CQ67" s="98"/>
      <c r="CR67" s="98"/>
      <c r="CS67" s="98"/>
      <c r="CT67" s="98"/>
      <c r="CU67" s="98"/>
      <c r="CV67" s="142"/>
      <c r="CW67" s="168"/>
    </row>
    <row r="68" spans="2:101" ht="15" thickTop="1" x14ac:dyDescent="0.3">
      <c r="B68" s="141"/>
      <c r="C68" s="141">
        <f t="shared" si="2"/>
        <v>-6.1208064244137708</v>
      </c>
      <c r="D68" s="142">
        <f t="shared" si="7"/>
        <v>22</v>
      </c>
      <c r="E68" s="98"/>
      <c r="F68" s="98"/>
      <c r="G68" s="141">
        <f t="shared" si="3"/>
        <v>-67.413345618241152</v>
      </c>
      <c r="H68" s="142">
        <f t="shared" si="8"/>
        <v>-8</v>
      </c>
      <c r="I68" s="98"/>
      <c r="J68" s="98"/>
      <c r="K68" s="98"/>
      <c r="L68" s="180"/>
      <c r="M68" s="141">
        <f t="shared" si="4"/>
        <v>10</v>
      </c>
      <c r="N68" s="142">
        <f t="shared" si="9"/>
        <v>43</v>
      </c>
      <c r="O68" s="98"/>
      <c r="P68" s="152"/>
      <c r="Q68" s="141">
        <f t="shared" si="5"/>
        <v>65</v>
      </c>
      <c r="R68" s="142">
        <f t="shared" si="10"/>
        <v>23</v>
      </c>
      <c r="S68" s="98"/>
      <c r="T68" s="98"/>
      <c r="U68" s="141">
        <f t="shared" si="6"/>
        <v>-4.9868538209776681</v>
      </c>
      <c r="V68" s="142">
        <f t="shared" si="11"/>
        <v>-57</v>
      </c>
      <c r="W68" s="98"/>
      <c r="X68" s="98"/>
      <c r="Y68" s="98"/>
      <c r="Z68" s="76">
        <v>51</v>
      </c>
      <c r="AA68" s="79">
        <f t="shared" si="15"/>
        <v>1212.919375410193</v>
      </c>
      <c r="AB68" s="78">
        <f t="shared" si="12"/>
        <v>645.35964709806922</v>
      </c>
      <c r="AC68" s="98"/>
      <c r="AD68" s="86">
        <v>60</v>
      </c>
      <c r="AE68" s="89">
        <f t="shared" si="0"/>
        <v>32.500000000000007</v>
      </c>
      <c r="AF68" s="88">
        <f t="shared" si="1"/>
        <v>56.291651245988511</v>
      </c>
      <c r="AG68" s="98"/>
      <c r="AH68" s="108">
        <v>49</v>
      </c>
      <c r="AI68" s="111">
        <f t="shared" si="13"/>
        <v>1298.628191662873</v>
      </c>
      <c r="AJ68" s="110">
        <f t="shared" si="14"/>
        <v>634.35611052536478</v>
      </c>
      <c r="AK68" s="98"/>
      <c r="AL68" s="98"/>
      <c r="AM68" s="98"/>
      <c r="AN68" s="98"/>
      <c r="AO68" s="98"/>
      <c r="AP68" s="98"/>
      <c r="AQ68" s="141">
        <f t="shared" si="36"/>
        <v>72.338521690192366</v>
      </c>
      <c r="AR68" s="142">
        <f t="shared" si="21"/>
        <v>817.69424691636311</v>
      </c>
      <c r="AS68" s="98"/>
      <c r="AT68" s="142"/>
      <c r="AU68" s="98"/>
      <c r="AV68" s="141">
        <f t="shared" si="22"/>
        <v>70.751578863816192</v>
      </c>
      <c r="AW68" s="142">
        <f t="shared" si="23"/>
        <v>817.69424691636311</v>
      </c>
      <c r="AX68" s="98"/>
      <c r="AY68" s="98"/>
      <c r="AZ68" s="142"/>
      <c r="BA68" s="142"/>
      <c r="BC68" s="141"/>
      <c r="BD68" s="235">
        <v>43</v>
      </c>
      <c r="BE68" s="238">
        <f t="shared" si="24"/>
        <v>104.51984834126192</v>
      </c>
      <c r="BF68" s="237">
        <f t="shared" si="26"/>
        <v>23.370618320948481</v>
      </c>
      <c r="BG68" s="98"/>
      <c r="BH68" s="235">
        <f t="shared" si="34"/>
        <v>-6.2693937510331352</v>
      </c>
      <c r="BI68" s="237">
        <f t="shared" si="32"/>
        <v>74.684497283634997</v>
      </c>
      <c r="BJ68" s="98"/>
      <c r="BK68" s="98"/>
      <c r="BL68" s="98"/>
      <c r="BM68" s="238">
        <f t="shared" si="35"/>
        <v>-2.1248031720485869</v>
      </c>
      <c r="BN68" s="237">
        <f t="shared" si="33"/>
        <v>100.684497283635</v>
      </c>
      <c r="BO68" s="98"/>
      <c r="BP68" s="98"/>
      <c r="BQ68" s="98"/>
      <c r="BR68" s="98"/>
      <c r="BS68" s="163">
        <f t="shared" si="29"/>
        <v>1805.9482638362931</v>
      </c>
      <c r="BT68" s="170">
        <v>-158</v>
      </c>
      <c r="BU68" s="98"/>
      <c r="BV68" s="98"/>
      <c r="BW68" s="98"/>
      <c r="BX68" s="98"/>
      <c r="BY68" s="98"/>
      <c r="BZ68" s="98"/>
      <c r="CA68" s="142"/>
      <c r="CB68" s="141"/>
      <c r="CC68" s="251">
        <f t="shared" si="28"/>
        <v>-49.391527850389863</v>
      </c>
      <c r="CD68" s="252">
        <f t="shared" si="30"/>
        <v>44.684497283634997</v>
      </c>
      <c r="CE68" s="98"/>
      <c r="CF68" s="98"/>
      <c r="CG68" s="98"/>
      <c r="CH68" s="246">
        <f t="shared" si="27"/>
        <v>-32.426749224631692</v>
      </c>
      <c r="CI68" s="252">
        <f t="shared" si="31"/>
        <v>130.68449728363498</v>
      </c>
      <c r="CJ68" s="98"/>
      <c r="CK68" s="98"/>
      <c r="CL68" s="98"/>
      <c r="CM68" s="98"/>
      <c r="CN68" s="163">
        <f t="shared" si="25"/>
        <v>1805.9482638362931</v>
      </c>
      <c r="CO68" s="170">
        <v>-158</v>
      </c>
      <c r="CP68" s="98"/>
      <c r="CQ68" s="98"/>
      <c r="CR68" s="98"/>
      <c r="CS68" s="98"/>
      <c r="CT68" s="98"/>
      <c r="CU68" s="98"/>
      <c r="CV68" s="142"/>
      <c r="CW68" s="168"/>
    </row>
    <row r="69" spans="2:101" x14ac:dyDescent="0.3">
      <c r="B69" s="141"/>
      <c r="C69" s="141">
        <f t="shared" si="2"/>
        <v>-6.297133405122235</v>
      </c>
      <c r="D69" s="142">
        <f t="shared" si="7"/>
        <v>21</v>
      </c>
      <c r="E69" s="98"/>
      <c r="F69" s="98"/>
      <c r="G69" s="141">
        <f t="shared" si="3"/>
        <v>-67.589672598949619</v>
      </c>
      <c r="H69" s="142">
        <f t="shared" si="8"/>
        <v>-9</v>
      </c>
      <c r="I69" s="98"/>
      <c r="J69" s="98"/>
      <c r="K69" s="98"/>
      <c r="L69" s="180"/>
      <c r="M69" s="141">
        <f t="shared" si="4"/>
        <v>10</v>
      </c>
      <c r="N69" s="142">
        <f t="shared" si="9"/>
        <v>42</v>
      </c>
      <c r="O69" s="98"/>
      <c r="P69" s="152"/>
      <c r="Q69" s="141">
        <f t="shared" si="5"/>
        <v>65</v>
      </c>
      <c r="R69" s="142">
        <f t="shared" si="10"/>
        <v>22</v>
      </c>
      <c r="S69" s="98"/>
      <c r="T69" s="98"/>
      <c r="U69" s="141">
        <f t="shared" si="6"/>
        <v>-5.0743424845035916</v>
      </c>
      <c r="V69" s="142">
        <f t="shared" si="11"/>
        <v>-58</v>
      </c>
      <c r="W69" s="98"/>
      <c r="X69" s="98"/>
      <c r="Y69" s="98"/>
      <c r="Z69" s="76">
        <v>52</v>
      </c>
      <c r="AA69" s="79">
        <f t="shared" si="15"/>
        <v>1202.7191248748038</v>
      </c>
      <c r="AB69" s="78">
        <f t="shared" si="12"/>
        <v>653.47329273292803</v>
      </c>
      <c r="AC69" s="98"/>
      <c r="AD69" s="86">
        <v>61</v>
      </c>
      <c r="AE69" s="89">
        <f t="shared" si="0"/>
        <v>31.512625316011913</v>
      </c>
      <c r="AF69" s="88">
        <f t="shared" si="1"/>
        <v>56.850280964060723</v>
      </c>
      <c r="AG69" s="98"/>
      <c r="AH69" s="108">
        <v>50</v>
      </c>
      <c r="AI69" s="111">
        <f t="shared" si="13"/>
        <v>1288.7173169935875</v>
      </c>
      <c r="AJ69" s="110">
        <f t="shared" si="14"/>
        <v>642.82079715645057</v>
      </c>
      <c r="AK69" s="98"/>
      <c r="AL69" s="98"/>
      <c r="AM69" s="98"/>
      <c r="AN69" s="98"/>
      <c r="AO69" s="98"/>
      <c r="AP69" s="98"/>
      <c r="AQ69" s="141">
        <f t="shared" si="36"/>
        <v>72.162194709483899</v>
      </c>
      <c r="AR69" s="142">
        <f t="shared" si="21"/>
        <v>816.69424691636311</v>
      </c>
      <c r="AS69" s="98"/>
      <c r="AT69" s="142"/>
      <c r="AU69" s="98"/>
      <c r="AV69" s="141">
        <f t="shared" si="22"/>
        <v>70.751578863816192</v>
      </c>
      <c r="AW69" s="142">
        <f t="shared" si="23"/>
        <v>816.69424691636311</v>
      </c>
      <c r="AX69" s="98"/>
      <c r="AY69" s="98"/>
      <c r="AZ69" s="142"/>
      <c r="BA69" s="142"/>
      <c r="BC69" s="141"/>
      <c r="BD69" s="235">
        <v>44</v>
      </c>
      <c r="BE69" s="238">
        <f t="shared" si="24"/>
        <v>104.24329508777947</v>
      </c>
      <c r="BF69" s="237">
        <f t="shared" si="26"/>
        <v>23.662044643050077</v>
      </c>
      <c r="BG69" s="98"/>
      <c r="BH69" s="235">
        <f t="shared" si="34"/>
        <v>-7.3417624610578258</v>
      </c>
      <c r="BI69" s="237">
        <f t="shared" si="32"/>
        <v>73.684497283634997</v>
      </c>
      <c r="BJ69" s="98"/>
      <c r="BK69" s="98"/>
      <c r="BL69" s="98"/>
      <c r="BM69" s="238">
        <f t="shared" si="35"/>
        <v>-2.8783572221513793</v>
      </c>
      <c r="BN69" s="237">
        <f t="shared" si="33"/>
        <v>101.684497283635</v>
      </c>
      <c r="BO69" s="98"/>
      <c r="BP69" s="98"/>
      <c r="BQ69" s="98"/>
      <c r="BR69" s="98"/>
      <c r="BS69" s="163">
        <f t="shared" si="29"/>
        <v>1794.5182115335317</v>
      </c>
      <c r="BT69" s="170">
        <v>-157</v>
      </c>
      <c r="BU69" s="98"/>
      <c r="BV69" s="98"/>
      <c r="BW69" s="98"/>
      <c r="BX69" s="98"/>
      <c r="BY69" s="98"/>
      <c r="BZ69" s="98"/>
      <c r="CA69" s="142"/>
      <c r="CB69" s="141"/>
      <c r="CC69" s="251">
        <f t="shared" si="28"/>
        <v>-50.718572672010275</v>
      </c>
      <c r="CD69" s="252">
        <f t="shared" si="30"/>
        <v>43.684497283634997</v>
      </c>
      <c r="CE69" s="98"/>
      <c r="CF69" s="98"/>
      <c r="CG69" s="98"/>
      <c r="CH69" s="246">
        <f t="shared" si="27"/>
        <v>-33.359264310769348</v>
      </c>
      <c r="CI69" s="252">
        <f t="shared" si="31"/>
        <v>131.68449728363498</v>
      </c>
      <c r="CJ69" s="98"/>
      <c r="CK69" s="98"/>
      <c r="CL69" s="98"/>
      <c r="CM69" s="98"/>
      <c r="CN69" s="163">
        <f t="shared" si="25"/>
        <v>1794.5182115335317</v>
      </c>
      <c r="CO69" s="170">
        <v>-157</v>
      </c>
      <c r="CP69" s="98"/>
      <c r="CQ69" s="98"/>
      <c r="CR69" s="98"/>
      <c r="CS69" s="98"/>
      <c r="CT69" s="98"/>
      <c r="CU69" s="98"/>
      <c r="CV69" s="142"/>
      <c r="CW69" s="168"/>
    </row>
    <row r="70" spans="2:101" x14ac:dyDescent="0.3">
      <c r="B70" s="141"/>
      <c r="C70" s="141">
        <f t="shared" si="2"/>
        <v>-6.4734603858307</v>
      </c>
      <c r="D70" s="142">
        <f t="shared" si="7"/>
        <v>20</v>
      </c>
      <c r="E70" s="98"/>
      <c r="F70" s="98"/>
      <c r="G70" s="141">
        <f t="shared" si="3"/>
        <v>-67.765999579658086</v>
      </c>
      <c r="H70" s="142">
        <f t="shared" si="8"/>
        <v>-10</v>
      </c>
      <c r="I70" s="98"/>
      <c r="J70" s="98"/>
      <c r="K70" s="98"/>
      <c r="L70" s="180"/>
      <c r="M70" s="141">
        <f t="shared" si="4"/>
        <v>10</v>
      </c>
      <c r="N70" s="142">
        <f t="shared" si="9"/>
        <v>41</v>
      </c>
      <c r="O70" s="98"/>
      <c r="P70" s="152"/>
      <c r="Q70" s="141">
        <f t="shared" si="5"/>
        <v>65</v>
      </c>
      <c r="R70" s="142">
        <f t="shared" si="10"/>
        <v>21</v>
      </c>
      <c r="S70" s="98"/>
      <c r="T70" s="98"/>
      <c r="U70" s="141">
        <f t="shared" si="6"/>
        <v>-5.1618311480295151</v>
      </c>
      <c r="V70" s="142">
        <f t="shared" si="11"/>
        <v>-59</v>
      </c>
      <c r="W70" s="98"/>
      <c r="X70" s="98"/>
      <c r="Y70" s="98"/>
      <c r="Z70" s="76">
        <v>53</v>
      </c>
      <c r="AA70" s="79">
        <f t="shared" si="15"/>
        <v>1192.3788252456698</v>
      </c>
      <c r="AB70" s="78">
        <f t="shared" si="12"/>
        <v>661.40768370215142</v>
      </c>
      <c r="AC70" s="98"/>
      <c r="AD70" s="86">
        <v>62</v>
      </c>
      <c r="AE70" s="89">
        <f t="shared" si="0"/>
        <v>30.515651581082906</v>
      </c>
      <c r="AF70" s="88">
        <f t="shared" si="1"/>
        <v>57.391593535830246</v>
      </c>
      <c r="AG70" s="98"/>
      <c r="AH70" s="108">
        <v>51</v>
      </c>
      <c r="AI70" s="111">
        <f t="shared" si="13"/>
        <v>1278.6602226470686</v>
      </c>
      <c r="AJ70" s="110">
        <f t="shared" si="14"/>
        <v>651.11122596188545</v>
      </c>
      <c r="AK70" s="98"/>
      <c r="AL70" s="98"/>
      <c r="AM70" s="98"/>
      <c r="AN70" s="98"/>
      <c r="AO70" s="98"/>
      <c r="AP70" s="98"/>
      <c r="AQ70" s="141">
        <f t="shared" si="36"/>
        <v>71.985867728775432</v>
      </c>
      <c r="AR70" s="142">
        <f t="shared" si="21"/>
        <v>815.69424691636311</v>
      </c>
      <c r="AS70" s="98"/>
      <c r="AT70" s="142"/>
      <c r="AU70" s="98"/>
      <c r="AV70" s="141">
        <f t="shared" si="22"/>
        <v>70.751578863816192</v>
      </c>
      <c r="AW70" s="142">
        <f t="shared" si="23"/>
        <v>815.69424691636311</v>
      </c>
      <c r="AX70" s="98"/>
      <c r="AY70" s="98"/>
      <c r="AZ70" s="142"/>
      <c r="BA70" s="142"/>
      <c r="BC70" s="141"/>
      <c r="BD70" s="235">
        <v>45</v>
      </c>
      <c r="BE70" s="238">
        <f t="shared" si="24"/>
        <v>103.96169786407719</v>
      </c>
      <c r="BF70" s="237">
        <f t="shared" si="26"/>
        <v>23.948600059729934</v>
      </c>
      <c r="BG70" s="98"/>
      <c r="BH70" s="235">
        <f t="shared" si="34"/>
        <v>-8.4141311710825022</v>
      </c>
      <c r="BI70" s="237">
        <f t="shared" si="32"/>
        <v>72.684497283634997</v>
      </c>
      <c r="BJ70" s="98"/>
      <c r="BK70" s="98"/>
      <c r="BL70" s="98"/>
      <c r="BM70" s="238">
        <f t="shared" si="35"/>
        <v>-3.6319112722541718</v>
      </c>
      <c r="BN70" s="237">
        <f t="shared" si="33"/>
        <v>102.684497283635</v>
      </c>
      <c r="BO70" s="98"/>
      <c r="BP70" s="98"/>
      <c r="BQ70" s="98"/>
      <c r="BR70" s="98"/>
      <c r="BS70" s="163">
        <f t="shared" si="29"/>
        <v>1783.0881592307703</v>
      </c>
      <c r="BT70" s="170">
        <v>-156</v>
      </c>
      <c r="BU70" s="98"/>
      <c r="BV70" s="98"/>
      <c r="BW70" s="98"/>
      <c r="BX70" s="98"/>
      <c r="BY70" s="98"/>
      <c r="BZ70" s="98"/>
      <c r="CA70" s="142"/>
      <c r="CB70" s="141"/>
      <c r="CC70" s="251">
        <f t="shared" si="28"/>
        <v>-52.045617493630687</v>
      </c>
      <c r="CD70" s="252">
        <f t="shared" si="30"/>
        <v>42.684497283634997</v>
      </c>
      <c r="CE70" s="98"/>
      <c r="CF70" s="98"/>
      <c r="CG70" s="98"/>
      <c r="CH70" s="246">
        <f t="shared" si="27"/>
        <v>-34.291779396907003</v>
      </c>
      <c r="CI70" s="252">
        <f t="shared" si="31"/>
        <v>132.68449728363498</v>
      </c>
      <c r="CJ70" s="98"/>
      <c r="CK70" s="98"/>
      <c r="CL70" s="98"/>
      <c r="CM70" s="98"/>
      <c r="CN70" s="163">
        <f t="shared" si="25"/>
        <v>1783.0881592307703</v>
      </c>
      <c r="CO70" s="170">
        <v>-156</v>
      </c>
      <c r="CP70" s="98"/>
      <c r="CQ70" s="98"/>
      <c r="CR70" s="98"/>
      <c r="CS70" s="98"/>
      <c r="CT70" s="98"/>
      <c r="CU70" s="98"/>
      <c r="CV70" s="142"/>
      <c r="CW70" s="168"/>
    </row>
    <row r="71" spans="2:101" x14ac:dyDescent="0.3">
      <c r="B71" s="141"/>
      <c r="C71" s="141">
        <f t="shared" si="2"/>
        <v>-6.6497873665391651</v>
      </c>
      <c r="D71" s="142">
        <f t="shared" si="7"/>
        <v>19</v>
      </c>
      <c r="E71" s="98"/>
      <c r="F71" s="98"/>
      <c r="G71" s="141">
        <f t="shared" si="3"/>
        <v>-67.942326560366553</v>
      </c>
      <c r="H71" s="142">
        <f t="shared" si="8"/>
        <v>-11</v>
      </c>
      <c r="I71" s="98"/>
      <c r="J71" s="98"/>
      <c r="K71" s="98"/>
      <c r="L71" s="180"/>
      <c r="M71" s="141">
        <f t="shared" si="4"/>
        <v>10</v>
      </c>
      <c r="N71" s="142">
        <f t="shared" si="9"/>
        <v>40</v>
      </c>
      <c r="O71" s="98"/>
      <c r="P71" s="152"/>
      <c r="Q71" s="141">
        <f t="shared" si="5"/>
        <v>65</v>
      </c>
      <c r="R71" s="142">
        <f t="shared" si="10"/>
        <v>20</v>
      </c>
      <c r="S71" s="98"/>
      <c r="T71" s="98"/>
      <c r="U71" s="141">
        <f t="shared" si="6"/>
        <v>-5.2493198115554396</v>
      </c>
      <c r="V71" s="142">
        <f t="shared" si="11"/>
        <v>-60</v>
      </c>
      <c r="W71" s="98"/>
      <c r="X71" s="98"/>
      <c r="Y71" s="98"/>
      <c r="Z71" s="76">
        <v>54</v>
      </c>
      <c r="AA71" s="79">
        <f t="shared" si="15"/>
        <v>1181.9016262782263</v>
      </c>
      <c r="AB71" s="78">
        <f t="shared" si="12"/>
        <v>669.16040311338827</v>
      </c>
      <c r="AC71" s="98"/>
      <c r="AD71" s="86">
        <v>63</v>
      </c>
      <c r="AE71" s="89">
        <f t="shared" si="0"/>
        <v>29.509382483070542</v>
      </c>
      <c r="AF71" s="88">
        <f t="shared" si="1"/>
        <v>57.915424072243908</v>
      </c>
      <c r="AG71" s="98"/>
      <c r="AH71" s="108">
        <v>52</v>
      </c>
      <c r="AI71" s="111">
        <f t="shared" si="13"/>
        <v>1268.4599721116797</v>
      </c>
      <c r="AJ71" s="110">
        <f t="shared" si="14"/>
        <v>659.22487159674426</v>
      </c>
      <c r="AK71" s="98"/>
      <c r="AL71" s="98"/>
      <c r="AM71" s="98"/>
      <c r="AN71" s="98"/>
      <c r="AO71" s="98"/>
      <c r="AP71" s="98"/>
      <c r="AQ71" s="141">
        <f t="shared" si="36"/>
        <v>71.809540748066965</v>
      </c>
      <c r="AR71" s="142">
        <f t="shared" si="21"/>
        <v>814.69424691636311</v>
      </c>
      <c r="AS71" s="98"/>
      <c r="AT71" s="142"/>
      <c r="AU71" s="98"/>
      <c r="AV71" s="141">
        <f t="shared" si="22"/>
        <v>70.751578863816192</v>
      </c>
      <c r="AW71" s="142">
        <f t="shared" si="23"/>
        <v>814.69424691636311</v>
      </c>
      <c r="AX71" s="98"/>
      <c r="AY71" s="98"/>
      <c r="AZ71" s="142"/>
      <c r="BA71" s="142"/>
      <c r="BC71" s="141"/>
      <c r="BD71" s="235">
        <v>46</v>
      </c>
      <c r="BE71" s="238">
        <f t="shared" si="24"/>
        <v>103.67514244739733</v>
      </c>
      <c r="BF71" s="237">
        <f t="shared" si="26"/>
        <v>24.230197283432204</v>
      </c>
      <c r="BG71" s="98"/>
      <c r="BH71" s="235">
        <f t="shared" si="34"/>
        <v>-9.4864998811071928</v>
      </c>
      <c r="BI71" s="237">
        <f t="shared" si="32"/>
        <v>71.684497283634997</v>
      </c>
      <c r="BJ71" s="98"/>
      <c r="BK71" s="98"/>
      <c r="BL71" s="98"/>
      <c r="BM71" s="238">
        <f t="shared" si="35"/>
        <v>-4.3854653223569642</v>
      </c>
      <c r="BN71" s="237">
        <f t="shared" si="33"/>
        <v>103.684497283635</v>
      </c>
      <c r="BO71" s="98"/>
      <c r="BP71" s="98"/>
      <c r="BQ71" s="98"/>
      <c r="BR71" s="98"/>
      <c r="BS71" s="163">
        <f t="shared" si="29"/>
        <v>1771.6581069280089</v>
      </c>
      <c r="BT71" s="170">
        <v>-155</v>
      </c>
      <c r="BU71" s="98"/>
      <c r="BV71" s="98"/>
      <c r="BW71" s="98"/>
      <c r="BX71" s="98"/>
      <c r="BY71" s="98"/>
      <c r="BZ71" s="98"/>
      <c r="CA71" s="142"/>
      <c r="CB71" s="141"/>
      <c r="CC71" s="251">
        <f t="shared" si="28"/>
        <v>-53.372662315251098</v>
      </c>
      <c r="CD71" s="252">
        <f t="shared" si="30"/>
        <v>41.684497283634997</v>
      </c>
      <c r="CE71" s="98"/>
      <c r="CF71" s="98"/>
      <c r="CG71" s="98"/>
      <c r="CH71" s="246">
        <f t="shared" si="27"/>
        <v>-35.224294483044673</v>
      </c>
      <c r="CI71" s="252">
        <f t="shared" si="31"/>
        <v>133.68449728363498</v>
      </c>
      <c r="CJ71" s="98"/>
      <c r="CK71" s="98"/>
      <c r="CL71" s="98"/>
      <c r="CM71" s="98"/>
      <c r="CN71" s="163">
        <f t="shared" si="25"/>
        <v>1771.6581069280089</v>
      </c>
      <c r="CO71" s="170">
        <v>-155</v>
      </c>
      <c r="CP71" s="98"/>
      <c r="CQ71" s="98"/>
      <c r="CR71" s="98"/>
      <c r="CS71" s="98"/>
      <c r="CT71" s="98"/>
      <c r="CU71" s="98"/>
      <c r="CV71" s="142"/>
      <c r="CW71" s="168"/>
    </row>
    <row r="72" spans="2:101" x14ac:dyDescent="0.3">
      <c r="B72" s="141"/>
      <c r="C72" s="141">
        <f t="shared" si="2"/>
        <v>-6.8261143472476302</v>
      </c>
      <c r="D72" s="142">
        <f t="shared" si="7"/>
        <v>18</v>
      </c>
      <c r="E72" s="98"/>
      <c r="F72" s="98"/>
      <c r="G72" s="141">
        <f t="shared" si="3"/>
        <v>-68.118653541075005</v>
      </c>
      <c r="H72" s="142">
        <f t="shared" si="8"/>
        <v>-12</v>
      </c>
      <c r="I72" s="98"/>
      <c r="J72" s="98"/>
      <c r="K72" s="98"/>
      <c r="L72" s="180"/>
      <c r="M72" s="141">
        <f t="shared" si="4"/>
        <v>10</v>
      </c>
      <c r="N72" s="142">
        <f t="shared" si="9"/>
        <v>39</v>
      </c>
      <c r="O72" s="98"/>
      <c r="P72" s="152"/>
      <c r="Q72" s="141">
        <f t="shared" si="5"/>
        <v>65</v>
      </c>
      <c r="R72" s="142">
        <f t="shared" si="10"/>
        <v>19</v>
      </c>
      <c r="S72" s="98"/>
      <c r="T72" s="98"/>
      <c r="U72" s="141">
        <f t="shared" si="6"/>
        <v>-5.336808475081364</v>
      </c>
      <c r="V72" s="142">
        <f t="shared" si="11"/>
        <v>-61</v>
      </c>
      <c r="W72" s="98"/>
      <c r="X72" s="98"/>
      <c r="Y72" s="98"/>
      <c r="Z72" s="76">
        <v>55</v>
      </c>
      <c r="AA72" s="79">
        <f t="shared" si="15"/>
        <v>1171.2907194287741</v>
      </c>
      <c r="AB72" s="78">
        <f t="shared" si="12"/>
        <v>676.72908941320338</v>
      </c>
      <c r="AC72" s="98"/>
      <c r="AD72" s="86">
        <v>64</v>
      </c>
      <c r="AE72" s="89">
        <f t="shared" si="0"/>
        <v>28.494124541290034</v>
      </c>
      <c r="AF72" s="88">
        <f t="shared" si="1"/>
        <v>58.421613009445856</v>
      </c>
      <c r="AG72" s="98"/>
      <c r="AH72" s="108">
        <v>53</v>
      </c>
      <c r="AI72" s="111">
        <f t="shared" si="13"/>
        <v>1258.1196724825456</v>
      </c>
      <c r="AJ72" s="110">
        <f t="shared" si="14"/>
        <v>667.15926256596765</v>
      </c>
      <c r="AK72" s="98"/>
      <c r="AL72" s="98"/>
      <c r="AM72" s="98"/>
      <c r="AN72" s="98"/>
      <c r="AO72" s="98"/>
      <c r="AP72" s="98"/>
      <c r="AQ72" s="141">
        <f t="shared" si="36"/>
        <v>71.633213767358527</v>
      </c>
      <c r="AR72" s="142">
        <f t="shared" si="21"/>
        <v>813.69424691636311</v>
      </c>
      <c r="AS72" s="98"/>
      <c r="AT72" s="142"/>
      <c r="AU72" s="98"/>
      <c r="AV72" s="141">
        <f t="shared" si="22"/>
        <v>70.751578863816192</v>
      </c>
      <c r="AW72" s="142">
        <f t="shared" si="23"/>
        <v>813.69424691636311</v>
      </c>
      <c r="AX72" s="98"/>
      <c r="AY72" s="98"/>
      <c r="AZ72" s="142"/>
      <c r="BA72" s="142"/>
      <c r="BC72" s="141"/>
      <c r="BD72" s="235">
        <v>47</v>
      </c>
      <c r="BE72" s="238">
        <f t="shared" si="24"/>
        <v>103.38371612529573</v>
      </c>
      <c r="BF72" s="237">
        <f t="shared" si="26"/>
        <v>24.506750536914659</v>
      </c>
      <c r="BG72" s="98"/>
      <c r="BH72" s="235">
        <f t="shared" si="34"/>
        <v>-10.558868591131869</v>
      </c>
      <c r="BI72" s="237">
        <f t="shared" si="32"/>
        <v>70.684497283634997</v>
      </c>
      <c r="BJ72" s="98"/>
      <c r="BK72" s="98"/>
      <c r="BL72" s="98"/>
      <c r="BM72" s="238">
        <f t="shared" si="35"/>
        <v>-5.1390193724597566</v>
      </c>
      <c r="BN72" s="237">
        <f t="shared" si="33"/>
        <v>104.684497283635</v>
      </c>
      <c r="BO72" s="98"/>
      <c r="BP72" s="98"/>
      <c r="BQ72" s="98"/>
      <c r="BR72" s="98"/>
      <c r="BS72" s="163">
        <f t="shared" si="29"/>
        <v>1760.2280546252478</v>
      </c>
      <c r="BT72" s="170">
        <v>-154</v>
      </c>
      <c r="BU72" s="98"/>
      <c r="BV72" s="98"/>
      <c r="BW72" s="98"/>
      <c r="BX72" s="98"/>
      <c r="BY72" s="98"/>
      <c r="BZ72" s="98"/>
      <c r="CA72" s="142"/>
      <c r="CB72" s="141"/>
      <c r="CC72" s="251">
        <f t="shared" si="28"/>
        <v>-54.699707136871503</v>
      </c>
      <c r="CD72" s="252">
        <f t="shared" si="30"/>
        <v>40.684497283634997</v>
      </c>
      <c r="CE72" s="98"/>
      <c r="CF72" s="98"/>
      <c r="CG72" s="98"/>
      <c r="CH72" s="246">
        <f t="shared" si="27"/>
        <v>-36.156809569182329</v>
      </c>
      <c r="CI72" s="252">
        <f t="shared" si="31"/>
        <v>134.68449728363498</v>
      </c>
      <c r="CJ72" s="98"/>
      <c r="CK72" s="98"/>
      <c r="CL72" s="98"/>
      <c r="CM72" s="98"/>
      <c r="CN72" s="163">
        <f t="shared" si="25"/>
        <v>1760.2280546252478</v>
      </c>
      <c r="CO72" s="170">
        <v>-154</v>
      </c>
      <c r="CP72" s="98"/>
      <c r="CQ72" s="98"/>
      <c r="CR72" s="98"/>
      <c r="CS72" s="98"/>
      <c r="CT72" s="98"/>
      <c r="CU72" s="98"/>
      <c r="CV72" s="142"/>
      <c r="CW72" s="168"/>
    </row>
    <row r="73" spans="2:101" x14ac:dyDescent="0.3">
      <c r="B73" s="141"/>
      <c r="C73" s="141">
        <f t="shared" si="2"/>
        <v>-7.0024413279560953</v>
      </c>
      <c r="D73" s="142">
        <f t="shared" si="7"/>
        <v>17</v>
      </c>
      <c r="E73" s="98"/>
      <c r="F73" s="98"/>
      <c r="G73" s="141">
        <f t="shared" si="3"/>
        <v>-68.294980521783472</v>
      </c>
      <c r="H73" s="142">
        <f t="shared" si="8"/>
        <v>-13</v>
      </c>
      <c r="I73" s="98"/>
      <c r="J73" s="98"/>
      <c r="K73" s="98"/>
      <c r="L73" s="180"/>
      <c r="M73" s="141">
        <f t="shared" si="4"/>
        <v>10</v>
      </c>
      <c r="N73" s="142">
        <f t="shared" si="9"/>
        <v>38</v>
      </c>
      <c r="O73" s="98"/>
      <c r="P73" s="152"/>
      <c r="Q73" s="141">
        <f t="shared" si="5"/>
        <v>65</v>
      </c>
      <c r="R73" s="142">
        <f t="shared" si="10"/>
        <v>18</v>
      </c>
      <c r="S73" s="98"/>
      <c r="T73" s="98"/>
      <c r="U73" s="141">
        <f t="shared" si="6"/>
        <v>-5.4242971386072876</v>
      </c>
      <c r="V73" s="142">
        <f t="shared" si="11"/>
        <v>-62</v>
      </c>
      <c r="W73" s="98"/>
      <c r="X73" s="98"/>
      <c r="Y73" s="98"/>
      <c r="Z73" s="76">
        <v>56</v>
      </c>
      <c r="AA73" s="79">
        <f t="shared" si="15"/>
        <v>1160.549336882329</v>
      </c>
      <c r="AB73" s="78">
        <f t="shared" si="12"/>
        <v>684.11143710643069</v>
      </c>
      <c r="AC73" s="98"/>
      <c r="AD73" s="86">
        <v>65</v>
      </c>
      <c r="AE73" s="89">
        <f t="shared" ref="AE73:AE136" si="37">$AF$2*COS($AD73*PI()/180)+$AF$3</f>
        <v>27.470187013145463</v>
      </c>
      <c r="AF73" s="88">
        <f t="shared" ref="AF73:AF136" si="38">$AF$2*SIN($AD73*PI()/180)+$AF$4</f>
        <v>58.910006157382249</v>
      </c>
      <c r="AG73" s="98"/>
      <c r="AH73" s="108">
        <v>54</v>
      </c>
      <c r="AI73" s="111">
        <f t="shared" si="13"/>
        <v>1247.6424735151022</v>
      </c>
      <c r="AJ73" s="110">
        <f t="shared" si="14"/>
        <v>674.9119819772045</v>
      </c>
      <c r="AK73" s="98"/>
      <c r="AL73" s="98"/>
      <c r="AM73" s="98"/>
      <c r="AN73" s="98"/>
      <c r="AO73" s="98"/>
      <c r="AP73" s="98"/>
      <c r="AQ73" s="141">
        <f t="shared" si="36"/>
        <v>71.45688678665006</v>
      </c>
      <c r="AR73" s="142">
        <f t="shared" si="21"/>
        <v>812.69424691636311</v>
      </c>
      <c r="AS73" s="98"/>
      <c r="AT73" s="142"/>
      <c r="AU73" s="98"/>
      <c r="AV73" s="141">
        <f t="shared" si="22"/>
        <v>70.751578863816192</v>
      </c>
      <c r="AW73" s="142">
        <f t="shared" si="23"/>
        <v>812.69424691636311</v>
      </c>
      <c r="AX73" s="98"/>
      <c r="AY73" s="98"/>
      <c r="AZ73" s="142"/>
      <c r="BA73" s="142"/>
      <c r="BC73" s="141"/>
      <c r="BD73" s="235">
        <v>48</v>
      </c>
      <c r="BE73" s="238">
        <f t="shared" si="24"/>
        <v>103.08750766905322</v>
      </c>
      <c r="BF73" s="237">
        <f t="shared" si="26"/>
        <v>24.778175579377248</v>
      </c>
      <c r="BG73" s="98"/>
      <c r="BH73" s="235">
        <f t="shared" si="34"/>
        <v>-11.63123730115656</v>
      </c>
      <c r="BI73" s="237">
        <f t="shared" si="32"/>
        <v>69.684497283634997</v>
      </c>
      <c r="BJ73" s="98"/>
      <c r="BK73" s="98"/>
      <c r="BL73" s="98"/>
      <c r="BM73" s="238">
        <f t="shared" si="35"/>
        <v>-5.892573422562549</v>
      </c>
      <c r="BN73" s="237">
        <f t="shared" si="33"/>
        <v>105.684497283635</v>
      </c>
      <c r="BO73" s="98"/>
      <c r="BP73" s="98"/>
      <c r="BQ73" s="98"/>
      <c r="BR73" s="98"/>
      <c r="BS73" s="163">
        <f t="shared" si="29"/>
        <v>1748.7980023224864</v>
      </c>
      <c r="BT73" s="170">
        <v>-153</v>
      </c>
      <c r="BU73" s="98"/>
      <c r="BV73" s="98"/>
      <c r="BW73" s="98"/>
      <c r="BX73" s="98"/>
      <c r="BY73" s="98"/>
      <c r="BZ73" s="98"/>
      <c r="CA73" s="142"/>
      <c r="CB73" s="141"/>
      <c r="CC73" s="251">
        <f t="shared" si="28"/>
        <v>-56.026751958491914</v>
      </c>
      <c r="CD73" s="252">
        <f t="shared" si="30"/>
        <v>39.684497283634997</v>
      </c>
      <c r="CE73" s="98"/>
      <c r="CF73" s="98"/>
      <c r="CG73" s="98"/>
      <c r="CH73" s="246">
        <f t="shared" si="27"/>
        <v>-37.089324655319999</v>
      </c>
      <c r="CI73" s="252">
        <f t="shared" si="31"/>
        <v>135.68449728363498</v>
      </c>
      <c r="CJ73" s="98"/>
      <c r="CK73" s="98"/>
      <c r="CL73" s="98"/>
      <c r="CM73" s="98"/>
      <c r="CN73" s="163">
        <f t="shared" si="25"/>
        <v>1748.7980023224864</v>
      </c>
      <c r="CO73" s="170">
        <v>-153</v>
      </c>
      <c r="CP73" s="98"/>
      <c r="CQ73" s="98"/>
      <c r="CR73" s="98"/>
      <c r="CS73" s="98"/>
      <c r="CT73" s="98"/>
      <c r="CU73" s="98"/>
      <c r="CV73" s="142"/>
      <c r="CW73" s="168"/>
    </row>
    <row r="74" spans="2:101" x14ac:dyDescent="0.3">
      <c r="B74" s="141"/>
      <c r="C74" s="141">
        <f t="shared" si="2"/>
        <v>-7.1787683086645604</v>
      </c>
      <c r="D74" s="142">
        <f t="shared" si="7"/>
        <v>16</v>
      </c>
      <c r="E74" s="98"/>
      <c r="F74" s="98"/>
      <c r="G74" s="141">
        <f t="shared" si="3"/>
        <v>-68.471307502491939</v>
      </c>
      <c r="H74" s="142">
        <f t="shared" si="8"/>
        <v>-14</v>
      </c>
      <c r="I74" s="98"/>
      <c r="J74" s="98"/>
      <c r="K74" s="98"/>
      <c r="L74" s="180"/>
      <c r="M74" s="141">
        <f t="shared" si="4"/>
        <v>10</v>
      </c>
      <c r="N74" s="142">
        <f t="shared" si="9"/>
        <v>37</v>
      </c>
      <c r="O74" s="98"/>
      <c r="P74" s="152"/>
      <c r="Q74" s="141">
        <f t="shared" si="5"/>
        <v>65</v>
      </c>
      <c r="R74" s="142">
        <f t="shared" si="10"/>
        <v>17</v>
      </c>
      <c r="S74" s="98"/>
      <c r="T74" s="98"/>
      <c r="U74" s="141">
        <f t="shared" si="6"/>
        <v>-5.5117858021332111</v>
      </c>
      <c r="V74" s="142">
        <f t="shared" si="11"/>
        <v>-63</v>
      </c>
      <c r="W74" s="98"/>
      <c r="X74" s="98"/>
      <c r="Y74" s="98"/>
      <c r="Z74" s="76">
        <v>57</v>
      </c>
      <c r="AA74" s="79">
        <f t="shared" si="15"/>
        <v>1149.6807505680699</v>
      </c>
      <c r="AB74" s="78">
        <f t="shared" si="12"/>
        <v>691.30519745844799</v>
      </c>
      <c r="AC74" s="98"/>
      <c r="AD74" s="86">
        <v>66</v>
      </c>
      <c r="AE74" s="89">
        <f t="shared" si="37"/>
        <v>26.437881799927013</v>
      </c>
      <c r="AF74" s="88">
        <f t="shared" si="38"/>
        <v>59.380454746769054</v>
      </c>
      <c r="AG74" s="98"/>
      <c r="AH74" s="108">
        <v>55</v>
      </c>
      <c r="AI74" s="111">
        <f t="shared" si="13"/>
        <v>1237.0315666656497</v>
      </c>
      <c r="AJ74" s="110">
        <f t="shared" si="14"/>
        <v>682.48066827701962</v>
      </c>
      <c r="AK74" s="98"/>
      <c r="AL74" s="98"/>
      <c r="AM74" s="98"/>
      <c r="AN74" s="98"/>
      <c r="AO74" s="98"/>
      <c r="AP74" s="98"/>
      <c r="AQ74" s="141">
        <f t="shared" si="36"/>
        <v>71.280559805941593</v>
      </c>
      <c r="AR74" s="142">
        <f t="shared" si="21"/>
        <v>811.69424691636311</v>
      </c>
      <c r="AS74" s="98"/>
      <c r="AT74" s="142"/>
      <c r="AU74" s="98"/>
      <c r="AV74" s="141">
        <f t="shared" si="22"/>
        <v>70.751578863816192</v>
      </c>
      <c r="AW74" s="142">
        <f>$AW75+$A$11</f>
        <v>811.69424691636311</v>
      </c>
      <c r="AX74" s="98"/>
      <c r="AY74" s="98"/>
      <c r="AZ74" s="142"/>
      <c r="BA74" s="142"/>
      <c r="BC74" s="141"/>
      <c r="BD74" s="235">
        <v>49</v>
      </c>
      <c r="BE74" s="238">
        <f t="shared" si="24"/>
        <v>102.78660730663501</v>
      </c>
      <c r="BF74" s="237">
        <f t="shared" si="26"/>
        <v>25.044389732122696</v>
      </c>
      <c r="BG74" s="98"/>
      <c r="BH74" s="235">
        <f t="shared" si="34"/>
        <v>-12.703606011181236</v>
      </c>
      <c r="BI74" s="237">
        <f t="shared" si="32"/>
        <v>68.684497283634997</v>
      </c>
      <c r="BJ74" s="98"/>
      <c r="BK74" s="98"/>
      <c r="BL74" s="98"/>
      <c r="BM74" s="238">
        <f t="shared" si="35"/>
        <v>-6.6461274726653556</v>
      </c>
      <c r="BN74" s="237">
        <f t="shared" si="33"/>
        <v>106.684497283635</v>
      </c>
      <c r="BO74" s="98"/>
      <c r="BP74" s="98"/>
      <c r="BQ74" s="98"/>
      <c r="BR74" s="98"/>
      <c r="BS74" s="163">
        <f t="shared" si="29"/>
        <v>1737.367950019725</v>
      </c>
      <c r="BT74" s="170">
        <v>-152</v>
      </c>
      <c r="BU74" s="98"/>
      <c r="BV74" s="98"/>
      <c r="BW74" s="98"/>
      <c r="BX74" s="98"/>
      <c r="BY74" s="98"/>
      <c r="BZ74" s="98"/>
      <c r="CA74" s="142"/>
      <c r="CB74" s="141"/>
      <c r="CC74" s="251">
        <f t="shared" si="28"/>
        <v>-57.353796780112326</v>
      </c>
      <c r="CD74" s="252">
        <f t="shared" si="30"/>
        <v>38.684497283634997</v>
      </c>
      <c r="CE74" s="98"/>
      <c r="CF74" s="98"/>
      <c r="CG74" s="98"/>
      <c r="CH74" s="246">
        <f>$CI$19*CI74+$CL$19</f>
        <v>-38.021839741457654</v>
      </c>
      <c r="CI74" s="252">
        <f t="shared" si="31"/>
        <v>136.68449728363498</v>
      </c>
      <c r="CJ74" s="98"/>
      <c r="CK74" s="98"/>
      <c r="CL74" s="98"/>
      <c r="CM74" s="98"/>
      <c r="CN74" s="163">
        <f t="shared" si="25"/>
        <v>1737.367950019725</v>
      </c>
      <c r="CO74" s="170">
        <v>-152</v>
      </c>
      <c r="CP74" s="98"/>
      <c r="CQ74" s="98"/>
      <c r="CR74" s="98"/>
      <c r="CS74" s="98"/>
      <c r="CT74" s="98"/>
      <c r="CU74" s="98"/>
      <c r="CV74" s="142"/>
      <c r="CW74" s="168"/>
    </row>
    <row r="75" spans="2:101" ht="15" thickBot="1" x14ac:dyDescent="0.35">
      <c r="B75" s="141"/>
      <c r="C75" s="141">
        <f t="shared" si="2"/>
        <v>-7.3550952893730255</v>
      </c>
      <c r="D75" s="142">
        <f t="shared" si="7"/>
        <v>15</v>
      </c>
      <c r="E75" s="98"/>
      <c r="F75" s="98"/>
      <c r="G75" s="141">
        <f t="shared" si="3"/>
        <v>-68.647634483200406</v>
      </c>
      <c r="H75" s="142">
        <f t="shared" si="8"/>
        <v>-15</v>
      </c>
      <c r="I75" s="98"/>
      <c r="J75" s="98"/>
      <c r="K75" s="98"/>
      <c r="L75" s="180"/>
      <c r="M75" s="141">
        <f t="shared" si="4"/>
        <v>10</v>
      </c>
      <c r="N75" s="142">
        <f t="shared" si="9"/>
        <v>36</v>
      </c>
      <c r="O75" s="98"/>
      <c r="P75" s="152"/>
      <c r="Q75" s="141">
        <f t="shared" si="5"/>
        <v>65</v>
      </c>
      <c r="R75" s="142">
        <f t="shared" si="10"/>
        <v>16</v>
      </c>
      <c r="S75" s="98"/>
      <c r="T75" s="98"/>
      <c r="U75" s="141">
        <f t="shared" si="6"/>
        <v>-5.5992744656591356</v>
      </c>
      <c r="V75" s="142">
        <f t="shared" si="11"/>
        <v>-64</v>
      </c>
      <c r="W75" s="98"/>
      <c r="X75" s="98"/>
      <c r="Y75" s="98"/>
      <c r="Z75" s="76">
        <v>58</v>
      </c>
      <c r="AA75" s="79">
        <f t="shared" si="15"/>
        <v>1138.6882711626731</v>
      </c>
      <c r="AB75" s="78">
        <f t="shared" si="12"/>
        <v>698.30817918016498</v>
      </c>
      <c r="AC75" s="98"/>
      <c r="AD75" s="86">
        <v>67</v>
      </c>
      <c r="AE75" s="89">
        <f t="shared" si="37"/>
        <v>25.397523351802807</v>
      </c>
      <c r="AF75" s="88">
        <f t="shared" si="38"/>
        <v>59.832815474408619</v>
      </c>
      <c r="AG75" s="98"/>
      <c r="AH75" s="108">
        <v>56</v>
      </c>
      <c r="AI75" s="111">
        <f t="shared" si="13"/>
        <v>1226.2901841192049</v>
      </c>
      <c r="AJ75" s="110">
        <f t="shared" si="14"/>
        <v>689.86301597024692</v>
      </c>
      <c r="AK75" s="98"/>
      <c r="AL75" s="98"/>
      <c r="AM75" s="98"/>
      <c r="AN75" s="98"/>
      <c r="AO75" s="98"/>
      <c r="AP75" s="98"/>
      <c r="AQ75" s="141">
        <f t="shared" si="36"/>
        <v>71.104232825233126</v>
      </c>
      <c r="AR75" s="142">
        <f>$AR76+$A$11</f>
        <v>810.69424691636311</v>
      </c>
      <c r="AS75" s="98"/>
      <c r="AT75" s="142"/>
      <c r="AU75" s="98"/>
      <c r="AV75" s="141">
        <f t="shared" si="22"/>
        <v>70.751578863816192</v>
      </c>
      <c r="AW75" s="142">
        <f>$AW76+$A$11</f>
        <v>810.69424691636311</v>
      </c>
      <c r="AX75" s="98"/>
      <c r="AY75" s="98"/>
      <c r="AZ75" s="142"/>
      <c r="BA75" s="142"/>
      <c r="BC75" s="141"/>
      <c r="BD75" s="235">
        <v>50</v>
      </c>
      <c r="BE75" s="238">
        <f t="shared" si="24"/>
        <v>102.48110669520635</v>
      </c>
      <c r="BF75" s="237">
        <f t="shared" si="26"/>
        <v>25.305311903741192</v>
      </c>
      <c r="BG75" s="98"/>
      <c r="BH75" s="235">
        <f t="shared" si="34"/>
        <v>-13.775974721205912</v>
      </c>
      <c r="BI75" s="237">
        <f t="shared" si="32"/>
        <v>67.684497283634997</v>
      </c>
      <c r="BJ75" s="98"/>
      <c r="BK75" s="98"/>
      <c r="BL75" s="98"/>
      <c r="BM75" s="238">
        <f t="shared" si="35"/>
        <v>-7.3996815227681481</v>
      </c>
      <c r="BN75" s="237">
        <f t="shared" si="33"/>
        <v>107.684497283635</v>
      </c>
      <c r="BO75" s="98"/>
      <c r="BP75" s="98"/>
      <c r="BQ75" s="98"/>
      <c r="BR75" s="98"/>
      <c r="BS75" s="163">
        <f t="shared" si="29"/>
        <v>1725.9378977169636</v>
      </c>
      <c r="BT75" s="170">
        <v>-151</v>
      </c>
      <c r="BU75" s="98"/>
      <c r="BV75" s="98"/>
      <c r="BW75" s="98"/>
      <c r="BX75" s="98"/>
      <c r="BY75" s="98"/>
      <c r="BZ75" s="98"/>
      <c r="CA75" s="142"/>
      <c r="CB75" s="141"/>
      <c r="CC75" s="251">
        <f t="shared" si="28"/>
        <v>-58.680841601732737</v>
      </c>
      <c r="CD75" s="252">
        <f t="shared" si="30"/>
        <v>37.684497283634997</v>
      </c>
      <c r="CE75" s="98"/>
      <c r="CF75" s="98"/>
      <c r="CG75" s="98"/>
      <c r="CH75" s="246">
        <f t="shared" si="27"/>
        <v>-38.954354827595324</v>
      </c>
      <c r="CI75" s="252">
        <f t="shared" si="31"/>
        <v>137.68449728363498</v>
      </c>
      <c r="CJ75" s="98"/>
      <c r="CK75" s="98"/>
      <c r="CL75" s="98"/>
      <c r="CM75" s="98"/>
      <c r="CN75" s="163">
        <f t="shared" si="25"/>
        <v>1725.9378977169636</v>
      </c>
      <c r="CO75" s="170">
        <v>-151</v>
      </c>
      <c r="CP75" s="98"/>
      <c r="CQ75" s="98"/>
      <c r="CR75" s="98"/>
      <c r="CS75" s="98"/>
      <c r="CT75" s="98"/>
      <c r="CU75" s="98"/>
      <c r="CV75" s="142"/>
      <c r="CW75" s="168"/>
    </row>
    <row r="76" spans="2:101" ht="15" thickBot="1" x14ac:dyDescent="0.35">
      <c r="B76" s="141"/>
      <c r="C76" s="141">
        <f t="shared" si="2"/>
        <v>-7.5314222700814906</v>
      </c>
      <c r="D76" s="142">
        <f t="shared" si="7"/>
        <v>14</v>
      </c>
      <c r="E76" s="98"/>
      <c r="F76" s="98"/>
      <c r="G76" s="141">
        <f t="shared" si="3"/>
        <v>-68.823961463908873</v>
      </c>
      <c r="H76" s="142">
        <f t="shared" si="8"/>
        <v>-16</v>
      </c>
      <c r="I76" s="98"/>
      <c r="J76" s="98"/>
      <c r="K76" s="98"/>
      <c r="L76" s="180"/>
      <c r="M76" s="141">
        <f t="shared" si="4"/>
        <v>10</v>
      </c>
      <c r="N76" s="142">
        <f t="shared" si="9"/>
        <v>35</v>
      </c>
      <c r="O76" s="98"/>
      <c r="P76" s="152"/>
      <c r="Q76" s="141">
        <f t="shared" si="5"/>
        <v>65</v>
      </c>
      <c r="R76" s="142">
        <f t="shared" si="10"/>
        <v>15</v>
      </c>
      <c r="S76" s="98"/>
      <c r="T76" s="98"/>
      <c r="U76" s="141">
        <f t="shared" si="6"/>
        <v>-5.68676312918506</v>
      </c>
      <c r="V76" s="142">
        <f t="shared" si="11"/>
        <v>-65</v>
      </c>
      <c r="W76" s="98"/>
      <c r="X76" s="98"/>
      <c r="Y76" s="98"/>
      <c r="Z76" s="76">
        <v>59</v>
      </c>
      <c r="AA76" s="79">
        <f t="shared" si="15"/>
        <v>1127.5752470818534</v>
      </c>
      <c r="AB76" s="78">
        <f t="shared" si="12"/>
        <v>705.11824909550944</v>
      </c>
      <c r="AC76" s="98"/>
      <c r="AD76" s="86">
        <v>68</v>
      </c>
      <c r="AE76" s="89">
        <f t="shared" si="37"/>
        <v>24.349428572034277</v>
      </c>
      <c r="AF76" s="88">
        <f t="shared" si="38"/>
        <v>60.26695054684118</v>
      </c>
      <c r="AG76" s="98"/>
      <c r="AH76" s="108">
        <v>57</v>
      </c>
      <c r="AI76" s="111">
        <f t="shared" si="13"/>
        <v>1215.4215978049456</v>
      </c>
      <c r="AJ76" s="110">
        <f t="shared" si="14"/>
        <v>697.05677632226423</v>
      </c>
      <c r="AK76" s="98"/>
      <c r="AL76" s="98"/>
      <c r="AM76" s="98"/>
      <c r="AN76" s="98"/>
      <c r="AO76" s="98"/>
      <c r="AP76" s="98"/>
      <c r="AQ76" s="141">
        <f t="shared" si="36"/>
        <v>70.927905844524659</v>
      </c>
      <c r="AR76" s="142">
        <f>$AR77+$A$11</f>
        <v>809.69424691636311</v>
      </c>
      <c r="AS76" s="98"/>
      <c r="AT76" s="142"/>
      <c r="AU76" s="98"/>
      <c r="AV76" s="141">
        <f t="shared" si="22"/>
        <v>70.751578863816192</v>
      </c>
      <c r="AW76" s="140">
        <f>$AY19+$A$11</f>
        <v>809.69424691636311</v>
      </c>
      <c r="AX76" s="98"/>
      <c r="AY76" s="98"/>
      <c r="AZ76" s="142"/>
      <c r="BA76" s="142"/>
      <c r="BC76" s="141"/>
      <c r="BD76" s="235">
        <v>51</v>
      </c>
      <c r="BE76" s="238">
        <f t="shared" si="24"/>
        <v>102.17109889321296</v>
      </c>
      <c r="BF76" s="237">
        <f t="shared" si="26"/>
        <v>25.560862614811647</v>
      </c>
      <c r="BG76" s="98"/>
      <c r="BH76" s="235">
        <f t="shared" si="34"/>
        <v>-14.848343431230603</v>
      </c>
      <c r="BI76" s="237">
        <f t="shared" si="32"/>
        <v>66.684497283634997</v>
      </c>
      <c r="BJ76" s="98"/>
      <c r="BK76" s="98"/>
      <c r="BL76" s="98"/>
      <c r="BM76" s="238">
        <f t="shared" si="35"/>
        <v>-8.1532355728709405</v>
      </c>
      <c r="BN76" s="237">
        <f t="shared" si="33"/>
        <v>108.684497283635</v>
      </c>
      <c r="BO76" s="98"/>
      <c r="BP76" s="98"/>
      <c r="BQ76" s="98"/>
      <c r="BR76" s="98"/>
      <c r="BS76" s="163">
        <f t="shared" si="29"/>
        <v>1714.5078454142022</v>
      </c>
      <c r="BT76" s="170">
        <v>-150</v>
      </c>
      <c r="BU76" s="98"/>
      <c r="BV76" s="98"/>
      <c r="BW76" s="98"/>
      <c r="BX76" s="98"/>
      <c r="BY76" s="98"/>
      <c r="BZ76" s="98"/>
      <c r="CA76" s="142"/>
      <c r="CB76" s="141"/>
      <c r="CC76" s="251">
        <f t="shared" si="28"/>
        <v>-60.007886423353142</v>
      </c>
      <c r="CD76" s="252">
        <f t="shared" si="30"/>
        <v>36.684497283634997</v>
      </c>
      <c r="CE76" s="98"/>
      <c r="CF76" s="98"/>
      <c r="CG76" s="98"/>
      <c r="CH76" s="246">
        <f t="shared" si="27"/>
        <v>-39.886869913732966</v>
      </c>
      <c r="CI76" s="252">
        <f t="shared" si="31"/>
        <v>138.68449728363498</v>
      </c>
      <c r="CJ76" s="98"/>
      <c r="CK76" s="98"/>
      <c r="CL76" s="98"/>
      <c r="CM76" s="98"/>
      <c r="CN76" s="163">
        <f t="shared" si="25"/>
        <v>1714.5078454142022</v>
      </c>
      <c r="CO76" s="170">
        <v>-150</v>
      </c>
      <c r="CP76" s="98"/>
      <c r="CQ76" s="98"/>
      <c r="CR76" s="98"/>
      <c r="CS76" s="98"/>
      <c r="CT76" s="98"/>
      <c r="CU76" s="98"/>
      <c r="CV76" s="142"/>
      <c r="CW76" s="168"/>
    </row>
    <row r="77" spans="2:101" ht="15" thickBot="1" x14ac:dyDescent="0.35">
      <c r="B77" s="141"/>
      <c r="C77" s="141">
        <f t="shared" ref="C77:C140" si="39">$D$3*D77+$F$3</f>
        <v>-7.7077492507899557</v>
      </c>
      <c r="D77" s="142">
        <f t="shared" si="7"/>
        <v>13</v>
      </c>
      <c r="E77" s="98"/>
      <c r="F77" s="98"/>
      <c r="G77" s="141">
        <f t="shared" ref="G77:G140" si="40">$H$3*H77+$J$3</f>
        <v>-69.00028844461734</v>
      </c>
      <c r="H77" s="142">
        <f t="shared" si="8"/>
        <v>-17</v>
      </c>
      <c r="I77" s="98"/>
      <c r="J77" s="98"/>
      <c r="K77" s="98"/>
      <c r="L77" s="180"/>
      <c r="M77" s="141">
        <f t="shared" ref="M77:M140" si="41">$M$3</f>
        <v>10</v>
      </c>
      <c r="N77" s="142">
        <f t="shared" si="9"/>
        <v>34</v>
      </c>
      <c r="O77" s="98"/>
      <c r="P77" s="152"/>
      <c r="Q77" s="141">
        <f t="shared" ref="Q77:Q140" si="42">$Q$3</f>
        <v>65</v>
      </c>
      <c r="R77" s="142">
        <f t="shared" si="10"/>
        <v>14</v>
      </c>
      <c r="S77" s="98"/>
      <c r="T77" s="98"/>
      <c r="U77" s="141">
        <f t="shared" ref="U77:U140" si="43">$AA$8*$V77+$AC$8</f>
        <v>-5.7742517927109835</v>
      </c>
      <c r="V77" s="142">
        <f t="shared" si="11"/>
        <v>-66</v>
      </c>
      <c r="W77" s="98"/>
      <c r="X77" s="98"/>
      <c r="Y77" s="98"/>
      <c r="Z77" s="76">
        <v>60</v>
      </c>
      <c r="AA77" s="79">
        <f t="shared" si="15"/>
        <v>1116.3450634603992</v>
      </c>
      <c r="AB77" s="78">
        <f t="shared" si="12"/>
        <v>711.73333279121482</v>
      </c>
      <c r="AC77" s="98"/>
      <c r="AD77" s="86">
        <v>69</v>
      </c>
      <c r="AE77" s="89">
        <f t="shared" si="37"/>
        <v>23.293916720444525</v>
      </c>
      <c r="AF77" s="88">
        <f t="shared" si="38"/>
        <v>60.682727722318113</v>
      </c>
      <c r="AG77" s="98"/>
      <c r="AH77" s="108">
        <v>58</v>
      </c>
      <c r="AI77" s="111">
        <f t="shared" si="13"/>
        <v>1204.429118399549</v>
      </c>
      <c r="AJ77" s="110">
        <f t="shared" si="14"/>
        <v>704.05975804398122</v>
      </c>
      <c r="AK77" s="98"/>
      <c r="AL77" s="98"/>
      <c r="AM77" s="98"/>
      <c r="AN77" s="98"/>
      <c r="AO77" s="98"/>
      <c r="AP77" s="98"/>
      <c r="AQ77" s="141">
        <f t="shared" ref="AQ77:AQ108" si="44">$AR$19*$AR77+$AT$19</f>
        <v>70.751578863816192</v>
      </c>
      <c r="AR77" s="138">
        <f>$AS$19</f>
        <v>808.69424691636311</v>
      </c>
      <c r="AS77" s="98"/>
      <c r="AT77" s="142"/>
      <c r="AU77" s="98"/>
      <c r="AV77" s="141">
        <f>$AV$19</f>
        <v>70.751578863816192</v>
      </c>
      <c r="AW77" s="138">
        <f>$AY$19</f>
        <v>808.69424691636311</v>
      </c>
      <c r="AX77" s="98"/>
      <c r="AY77" s="98"/>
      <c r="AZ77" s="142"/>
      <c r="BA77" s="142"/>
      <c r="BC77" s="141"/>
      <c r="BD77" s="235">
        <v>52</v>
      </c>
      <c r="BE77" s="238">
        <f t="shared" si="24"/>
        <v>101.85667833203442</v>
      </c>
      <c r="BF77" s="237">
        <f t="shared" si="26"/>
        <v>25.810964022111911</v>
      </c>
      <c r="BG77" s="98"/>
      <c r="BH77" s="235">
        <f t="shared" si="34"/>
        <v>-15.920712141255279</v>
      </c>
      <c r="BI77" s="237">
        <f t="shared" si="32"/>
        <v>65.684497283634997</v>
      </c>
      <c r="BJ77" s="98"/>
      <c r="BK77" s="98"/>
      <c r="BL77" s="98"/>
      <c r="BM77" s="238">
        <f t="shared" si="35"/>
        <v>-8.9067896229737329</v>
      </c>
      <c r="BN77" s="237">
        <f t="shared" si="33"/>
        <v>109.684497283635</v>
      </c>
      <c r="BO77" s="98"/>
      <c r="BP77" s="98"/>
      <c r="BQ77" s="98"/>
      <c r="BR77" s="98"/>
      <c r="BS77" s="163">
        <f t="shared" si="29"/>
        <v>1703.077793111441</v>
      </c>
      <c r="BT77" s="170">
        <v>-149</v>
      </c>
      <c r="BU77" s="98"/>
      <c r="BV77" s="98"/>
      <c r="BW77" s="98"/>
      <c r="BX77" s="98"/>
      <c r="BY77" s="98"/>
      <c r="BZ77" s="98"/>
      <c r="CA77" s="142"/>
      <c r="CB77" s="141"/>
      <c r="CC77" s="251">
        <f t="shared" si="28"/>
        <v>-61.334931244973554</v>
      </c>
      <c r="CD77" s="252">
        <f t="shared" si="30"/>
        <v>35.684497283634997</v>
      </c>
      <c r="CE77" s="98"/>
      <c r="CF77" s="98"/>
      <c r="CG77" s="98"/>
      <c r="CH77" s="246">
        <f t="shared" si="27"/>
        <v>-40.819384999870636</v>
      </c>
      <c r="CI77" s="252">
        <f t="shared" si="31"/>
        <v>139.68449728363498</v>
      </c>
      <c r="CJ77" s="98"/>
      <c r="CK77" s="98"/>
      <c r="CL77" s="98"/>
      <c r="CM77" s="98"/>
      <c r="CN77" s="163">
        <f t="shared" si="25"/>
        <v>1703.077793111441</v>
      </c>
      <c r="CO77" s="170">
        <v>-149</v>
      </c>
      <c r="CP77" s="98"/>
      <c r="CQ77" s="98"/>
      <c r="CR77" s="98"/>
      <c r="CS77" s="98"/>
      <c r="CT77" s="98"/>
      <c r="CU77" s="98"/>
      <c r="CV77" s="142"/>
      <c r="CW77" s="168"/>
    </row>
    <row r="78" spans="2:101" x14ac:dyDescent="0.3">
      <c r="B78" s="141"/>
      <c r="C78" s="141">
        <f t="shared" si="39"/>
        <v>-7.8840762314984207</v>
      </c>
      <c r="D78" s="142">
        <f t="shared" ref="D78:D141" si="45">$D77-$A$11</f>
        <v>12</v>
      </c>
      <c r="E78" s="98"/>
      <c r="F78" s="98"/>
      <c r="G78" s="141">
        <f t="shared" si="40"/>
        <v>-69.176615425325807</v>
      </c>
      <c r="H78" s="142">
        <f t="shared" ref="H78:H141" si="46">$H77-$A$11</f>
        <v>-18</v>
      </c>
      <c r="I78" s="98"/>
      <c r="J78" s="98"/>
      <c r="K78" s="98"/>
      <c r="L78" s="180"/>
      <c r="M78" s="141">
        <f t="shared" si="41"/>
        <v>10</v>
      </c>
      <c r="N78" s="142">
        <f t="shared" ref="N78:N141" si="47">$N77-$A$11</f>
        <v>33</v>
      </c>
      <c r="O78" s="98"/>
      <c r="P78" s="152"/>
      <c r="Q78" s="141">
        <f t="shared" si="42"/>
        <v>65</v>
      </c>
      <c r="R78" s="142">
        <f t="shared" ref="R78:R141" si="48">$R77-$A$11</f>
        <v>13</v>
      </c>
      <c r="S78" s="98"/>
      <c r="T78" s="98"/>
      <c r="U78" s="141">
        <f t="shared" si="43"/>
        <v>-5.8617404562369071</v>
      </c>
      <c r="V78" s="142">
        <f t="shared" ref="V78:V141" si="49">$V77-$A$11</f>
        <v>-67</v>
      </c>
      <c r="W78" s="98"/>
      <c r="X78" s="98"/>
      <c r="Y78" s="98"/>
      <c r="Z78" s="76">
        <v>61</v>
      </c>
      <c r="AA78" s="79">
        <f t="shared" si="15"/>
        <v>1105.001141121031</v>
      </c>
      <c r="AB78" s="78">
        <f t="shared" si="12"/>
        <v>718.15141524870546</v>
      </c>
      <c r="AC78" s="98"/>
      <c r="AD78" s="86">
        <v>70</v>
      </c>
      <c r="AE78" s="89">
        <f t="shared" si="37"/>
        <v>22.231309316168474</v>
      </c>
      <c r="AF78" s="88">
        <f t="shared" si="38"/>
        <v>61.080020351084038</v>
      </c>
      <c r="AG78" s="98"/>
      <c r="AH78" s="108">
        <v>59</v>
      </c>
      <c r="AI78" s="111">
        <f t="shared" si="13"/>
        <v>1193.3160943187293</v>
      </c>
      <c r="AJ78" s="110">
        <f t="shared" si="14"/>
        <v>710.86982795932568</v>
      </c>
      <c r="AK78" s="98"/>
      <c r="AL78" s="98"/>
      <c r="AM78" s="98"/>
      <c r="AN78" s="98"/>
      <c r="AO78" s="98"/>
      <c r="AP78" s="98"/>
      <c r="AQ78" s="141">
        <f t="shared" si="44"/>
        <v>70.575251883107725</v>
      </c>
      <c r="AR78" s="142">
        <f t="shared" ref="AR78:AR109" si="50">$AR77-$A$11</f>
        <v>807.69424691636311</v>
      </c>
      <c r="AS78" s="98"/>
      <c r="AT78" s="142"/>
      <c r="AU78" s="98"/>
      <c r="AV78" s="141">
        <f>$AV$19</f>
        <v>70.751578863816192</v>
      </c>
      <c r="AW78" s="142">
        <f t="shared" ref="AW78:AW141" si="51">$AW77-$A$11</f>
        <v>807.69424691636311</v>
      </c>
      <c r="AX78" s="98"/>
      <c r="AY78" s="98"/>
      <c r="AZ78" s="142"/>
      <c r="BA78" s="142"/>
      <c r="BC78" s="141"/>
      <c r="BD78" s="235">
        <v>53</v>
      </c>
      <c r="BE78" s="238">
        <f t="shared" si="24"/>
        <v>101.53794078721954</v>
      </c>
      <c r="BF78" s="237">
        <f t="shared" si="26"/>
        <v>26.055539942330519</v>
      </c>
      <c r="BG78" s="98"/>
      <c r="BH78" s="235">
        <f t="shared" si="34"/>
        <v>-16.99308085127997</v>
      </c>
      <c r="BI78" s="237">
        <f t="shared" si="32"/>
        <v>64.684497283634997</v>
      </c>
      <c r="BJ78" s="98"/>
      <c r="BK78" s="98"/>
      <c r="BL78" s="98"/>
      <c r="BM78" s="238">
        <f t="shared" si="35"/>
        <v>-9.6603436730765253</v>
      </c>
      <c r="BN78" s="237">
        <f t="shared" si="33"/>
        <v>110.684497283635</v>
      </c>
      <c r="BO78" s="98"/>
      <c r="BP78" s="98"/>
      <c r="BQ78" s="98"/>
      <c r="BR78" s="98"/>
      <c r="BS78" s="163">
        <f t="shared" si="29"/>
        <v>1691.6477408086796</v>
      </c>
      <c r="BT78" s="170">
        <v>-148</v>
      </c>
      <c r="BU78" s="98"/>
      <c r="BV78" s="98"/>
      <c r="BW78" s="98"/>
      <c r="BX78" s="98"/>
      <c r="BY78" s="98"/>
      <c r="BZ78" s="98"/>
      <c r="CA78" s="142"/>
      <c r="CB78" s="141"/>
      <c r="CC78" s="251">
        <f t="shared" si="28"/>
        <v>-62.661976066593965</v>
      </c>
      <c r="CD78" s="252">
        <f t="shared" si="30"/>
        <v>34.684497283634997</v>
      </c>
      <c r="CE78" s="98"/>
      <c r="CF78" s="98"/>
      <c r="CG78" s="98"/>
      <c r="CH78" s="246">
        <f t="shared" si="27"/>
        <v>-41.751900086008305</v>
      </c>
      <c r="CI78" s="252">
        <f t="shared" si="31"/>
        <v>140.68449728363498</v>
      </c>
      <c r="CJ78" s="98"/>
      <c r="CK78" s="98"/>
      <c r="CL78" s="98"/>
      <c r="CM78" s="98"/>
      <c r="CN78" s="163">
        <f t="shared" si="25"/>
        <v>1691.6477408086796</v>
      </c>
      <c r="CO78" s="170">
        <v>-148</v>
      </c>
      <c r="CP78" s="98"/>
      <c r="CQ78" s="98"/>
      <c r="CR78" s="98"/>
      <c r="CS78" s="98"/>
      <c r="CT78" s="98"/>
      <c r="CU78" s="98"/>
      <c r="CV78" s="142"/>
      <c r="CW78" s="168"/>
    </row>
    <row r="79" spans="2:101" x14ac:dyDescent="0.3">
      <c r="B79" s="141"/>
      <c r="C79" s="141">
        <f t="shared" si="39"/>
        <v>-8.0604032122068858</v>
      </c>
      <c r="D79" s="142">
        <f t="shared" si="45"/>
        <v>11</v>
      </c>
      <c r="E79" s="98"/>
      <c r="F79" s="98"/>
      <c r="G79" s="141">
        <f t="shared" si="40"/>
        <v>-69.352942406034259</v>
      </c>
      <c r="H79" s="142">
        <f t="shared" si="46"/>
        <v>-19</v>
      </c>
      <c r="I79" s="98"/>
      <c r="J79" s="98"/>
      <c r="K79" s="98"/>
      <c r="L79" s="180"/>
      <c r="M79" s="141">
        <f t="shared" si="41"/>
        <v>10</v>
      </c>
      <c r="N79" s="142">
        <f t="shared" si="47"/>
        <v>32</v>
      </c>
      <c r="O79" s="98"/>
      <c r="P79" s="152"/>
      <c r="Q79" s="141">
        <f t="shared" si="42"/>
        <v>65</v>
      </c>
      <c r="R79" s="142">
        <f t="shared" si="48"/>
        <v>12</v>
      </c>
      <c r="S79" s="98"/>
      <c r="T79" s="98"/>
      <c r="U79" s="141">
        <f t="shared" si="43"/>
        <v>-5.9492291197628315</v>
      </c>
      <c r="V79" s="142">
        <f t="shared" si="49"/>
        <v>-68</v>
      </c>
      <c r="W79" s="98"/>
      <c r="X79" s="98"/>
      <c r="Y79" s="98"/>
      <c r="Z79" s="76">
        <v>62</v>
      </c>
      <c r="AA79" s="79">
        <f t="shared" si="15"/>
        <v>1093.5469355323844</v>
      </c>
      <c r="AB79" s="78">
        <f t="shared" si="12"/>
        <v>724.37054145789148</v>
      </c>
      <c r="AC79" s="98"/>
      <c r="AD79" s="86">
        <v>71</v>
      </c>
      <c r="AE79" s="89">
        <f t="shared" si="37"/>
        <v>21.161930039715187</v>
      </c>
      <c r="AF79" s="88">
        <f t="shared" si="38"/>
        <v>61.458707413955587</v>
      </c>
      <c r="AG79" s="98"/>
      <c r="AH79" s="108">
        <v>60</v>
      </c>
      <c r="AI79" s="111">
        <f t="shared" si="13"/>
        <v>1182.0859106972748</v>
      </c>
      <c r="AJ79" s="110">
        <f t="shared" si="14"/>
        <v>717.48491165503106</v>
      </c>
      <c r="AK79" s="98"/>
      <c r="AL79" s="98"/>
      <c r="AM79" s="98"/>
      <c r="AN79" s="98"/>
      <c r="AO79" s="98"/>
      <c r="AP79" s="98"/>
      <c r="AQ79" s="141">
        <f t="shared" si="44"/>
        <v>70.398924902399258</v>
      </c>
      <c r="AR79" s="142">
        <f t="shared" si="50"/>
        <v>806.69424691636311</v>
      </c>
      <c r="AS79" s="98"/>
      <c r="AT79" s="142"/>
      <c r="AU79" s="98"/>
      <c r="AV79" s="141">
        <f t="shared" ref="AV79:AV142" si="52">$AV$19</f>
        <v>70.751578863816192</v>
      </c>
      <c r="AW79" s="142">
        <f t="shared" si="51"/>
        <v>806.69424691636311</v>
      </c>
      <c r="AX79" s="98"/>
      <c r="AY79" s="98"/>
      <c r="AZ79" s="142"/>
      <c r="BA79" s="142"/>
      <c r="BC79" s="141"/>
      <c r="BD79" s="235">
        <v>54</v>
      </c>
      <c r="BE79" s="238">
        <f t="shared" si="24"/>
        <v>101.21498334931215</v>
      </c>
      <c r="BF79" s="237">
        <f t="shared" si="26"/>
        <v>26.294515875272914</v>
      </c>
      <c r="BG79" s="98"/>
      <c r="BH79" s="235">
        <f t="shared" si="34"/>
        <v>-18.065449561304646</v>
      </c>
      <c r="BI79" s="237">
        <f t="shared" si="32"/>
        <v>63.684497283634997</v>
      </c>
      <c r="BJ79" s="98"/>
      <c r="BK79" s="98"/>
      <c r="BL79" s="98"/>
      <c r="BM79" s="238">
        <f t="shared" si="35"/>
        <v>-10.413897723179318</v>
      </c>
      <c r="BN79" s="237">
        <f t="shared" si="33"/>
        <v>111.684497283635</v>
      </c>
      <c r="BO79" s="98"/>
      <c r="BP79" s="98"/>
      <c r="BQ79" s="98"/>
      <c r="BR79" s="98"/>
      <c r="BS79" s="163">
        <f t="shared" si="29"/>
        <v>1680.2176885059182</v>
      </c>
      <c r="BT79" s="170">
        <v>-147</v>
      </c>
      <c r="BU79" s="98"/>
      <c r="BV79" s="98"/>
      <c r="BW79" s="98"/>
      <c r="BX79" s="98"/>
      <c r="BY79" s="98"/>
      <c r="BZ79" s="98"/>
      <c r="CA79" s="142"/>
      <c r="CB79" s="141"/>
      <c r="CC79" s="251">
        <f t="shared" si="28"/>
        <v>-63.989020888214377</v>
      </c>
      <c r="CD79" s="252">
        <f t="shared" si="30"/>
        <v>33.684497283634997</v>
      </c>
      <c r="CE79" s="98"/>
      <c r="CF79" s="98"/>
      <c r="CG79" s="98"/>
      <c r="CH79" s="246">
        <f t="shared" si="27"/>
        <v>-42.684415172145975</v>
      </c>
      <c r="CI79" s="252">
        <f t="shared" si="31"/>
        <v>141.68449728363498</v>
      </c>
      <c r="CJ79" s="98"/>
      <c r="CK79" s="98"/>
      <c r="CL79" s="98"/>
      <c r="CM79" s="98"/>
      <c r="CN79" s="163">
        <f t="shared" si="25"/>
        <v>1680.2176885059182</v>
      </c>
      <c r="CO79" s="170">
        <v>-147</v>
      </c>
      <c r="CP79" s="98"/>
      <c r="CQ79" s="98"/>
      <c r="CR79" s="98"/>
      <c r="CS79" s="98"/>
      <c r="CT79" s="98"/>
      <c r="CU79" s="98"/>
      <c r="CV79" s="142"/>
      <c r="CW79" s="168"/>
    </row>
    <row r="80" spans="2:101" x14ac:dyDescent="0.3">
      <c r="B80" s="141"/>
      <c r="C80" s="141">
        <f t="shared" si="39"/>
        <v>-8.2367301929153509</v>
      </c>
      <c r="D80" s="142">
        <f t="shared" si="45"/>
        <v>10</v>
      </c>
      <c r="E80" s="98"/>
      <c r="F80" s="98"/>
      <c r="G80" s="141">
        <f t="shared" si="40"/>
        <v>-69.529269386742726</v>
      </c>
      <c r="H80" s="142">
        <f t="shared" si="46"/>
        <v>-20</v>
      </c>
      <c r="I80" s="98"/>
      <c r="J80" s="98"/>
      <c r="K80" s="98"/>
      <c r="L80" s="180"/>
      <c r="M80" s="141">
        <f t="shared" si="41"/>
        <v>10</v>
      </c>
      <c r="N80" s="142">
        <f t="shared" si="47"/>
        <v>31</v>
      </c>
      <c r="O80" s="98"/>
      <c r="P80" s="152"/>
      <c r="Q80" s="141">
        <f t="shared" si="42"/>
        <v>65</v>
      </c>
      <c r="R80" s="142">
        <f t="shared" si="48"/>
        <v>11</v>
      </c>
      <c r="S80" s="98"/>
      <c r="T80" s="98"/>
      <c r="U80" s="141">
        <f t="shared" si="43"/>
        <v>-6.036717783288756</v>
      </c>
      <c r="V80" s="142">
        <f t="shared" si="49"/>
        <v>-69</v>
      </c>
      <c r="W80" s="98"/>
      <c r="X80" s="98"/>
      <c r="Y80" s="98"/>
      <c r="Z80" s="76">
        <v>63</v>
      </c>
      <c r="AA80" s="79">
        <f t="shared" si="15"/>
        <v>1081.9859357564412</v>
      </c>
      <c r="AB80" s="78">
        <f t="shared" si="12"/>
        <v>730.3888170126836</v>
      </c>
      <c r="AC80" s="98"/>
      <c r="AD80" s="86">
        <v>72</v>
      </c>
      <c r="AE80" s="89">
        <f t="shared" si="37"/>
        <v>20.086104634371583</v>
      </c>
      <c r="AF80" s="88">
        <f t="shared" si="38"/>
        <v>61.81867355918498</v>
      </c>
      <c r="AG80" s="98"/>
      <c r="AH80" s="108">
        <v>61</v>
      </c>
      <c r="AI80" s="111">
        <f t="shared" si="13"/>
        <v>1170.7419883579066</v>
      </c>
      <c r="AJ80" s="110">
        <f t="shared" si="14"/>
        <v>723.9029941125217</v>
      </c>
      <c r="AK80" s="98"/>
      <c r="AL80" s="98"/>
      <c r="AM80" s="98"/>
      <c r="AN80" s="98"/>
      <c r="AO80" s="98"/>
      <c r="AP80" s="98"/>
      <c r="AQ80" s="141">
        <f t="shared" si="44"/>
        <v>70.222597921690792</v>
      </c>
      <c r="AR80" s="142">
        <f t="shared" si="50"/>
        <v>805.69424691636311</v>
      </c>
      <c r="AS80" s="98"/>
      <c r="AT80" s="142"/>
      <c r="AU80" s="98"/>
      <c r="AV80" s="141">
        <f t="shared" si="52"/>
        <v>70.751578863816192</v>
      </c>
      <c r="AW80" s="142">
        <f t="shared" si="51"/>
        <v>805.69424691636311</v>
      </c>
      <c r="AX80" s="98"/>
      <c r="AY80" s="98"/>
      <c r="AZ80" s="142"/>
      <c r="BA80" s="142"/>
      <c r="BC80" s="141"/>
      <c r="BD80" s="235">
        <v>55</v>
      </c>
      <c r="BE80" s="238">
        <f t="shared" si="24"/>
        <v>100.8879043942764</v>
      </c>
      <c r="BF80" s="237">
        <f t="shared" si="26"/>
        <v>26.527819026554916</v>
      </c>
      <c r="BG80" s="98"/>
      <c r="BH80" s="235">
        <f t="shared" si="34"/>
        <v>-19.137818271329337</v>
      </c>
      <c r="BI80" s="237">
        <f t="shared" si="32"/>
        <v>62.684497283634997</v>
      </c>
      <c r="BJ80" s="98"/>
      <c r="BK80" s="98"/>
      <c r="BL80" s="98"/>
      <c r="BM80" s="238">
        <f t="shared" si="35"/>
        <v>-11.16745177328211</v>
      </c>
      <c r="BN80" s="237">
        <f t="shared" si="33"/>
        <v>112.684497283635</v>
      </c>
      <c r="BO80" s="98"/>
      <c r="BP80" s="98"/>
      <c r="BQ80" s="98"/>
      <c r="BR80" s="98"/>
      <c r="BS80" s="163">
        <f t="shared" si="29"/>
        <v>1668.7876362031568</v>
      </c>
      <c r="BT80" s="170">
        <v>-146</v>
      </c>
      <c r="BU80" s="98"/>
      <c r="BV80" s="98"/>
      <c r="BW80" s="98"/>
      <c r="BX80" s="98"/>
      <c r="BY80" s="98"/>
      <c r="BZ80" s="98"/>
      <c r="CA80" s="142"/>
      <c r="CB80" s="141"/>
      <c r="CC80" s="251">
        <f t="shared" si="28"/>
        <v>-65.316065709834788</v>
      </c>
      <c r="CD80" s="252">
        <f t="shared" si="30"/>
        <v>32.684497283634997</v>
      </c>
      <c r="CE80" s="98"/>
      <c r="CF80" s="98"/>
      <c r="CG80" s="98"/>
      <c r="CH80" s="246">
        <f t="shared" si="27"/>
        <v>-43.616930258283617</v>
      </c>
      <c r="CI80" s="252">
        <f t="shared" si="31"/>
        <v>142.68449728363498</v>
      </c>
      <c r="CJ80" s="98"/>
      <c r="CK80" s="98"/>
      <c r="CL80" s="98"/>
      <c r="CM80" s="98"/>
      <c r="CN80" s="163">
        <f t="shared" si="25"/>
        <v>1668.7876362031568</v>
      </c>
      <c r="CO80" s="170">
        <v>-146</v>
      </c>
      <c r="CP80" s="98"/>
      <c r="CQ80" s="98"/>
      <c r="CR80" s="98"/>
      <c r="CS80" s="98"/>
      <c r="CT80" s="98"/>
      <c r="CU80" s="98"/>
      <c r="CV80" s="142"/>
      <c r="CW80" s="168"/>
    </row>
    <row r="81" spans="2:101" x14ac:dyDescent="0.3">
      <c r="B81" s="141"/>
      <c r="C81" s="141">
        <f t="shared" si="39"/>
        <v>-8.413057173623816</v>
      </c>
      <c r="D81" s="142">
        <f t="shared" si="45"/>
        <v>9</v>
      </c>
      <c r="E81" s="98"/>
      <c r="F81" s="98"/>
      <c r="G81" s="141">
        <f t="shared" si="40"/>
        <v>-69.705596367451193</v>
      </c>
      <c r="H81" s="142">
        <f t="shared" si="46"/>
        <v>-21</v>
      </c>
      <c r="I81" s="98"/>
      <c r="J81" s="98"/>
      <c r="K81" s="98"/>
      <c r="L81" s="180"/>
      <c r="M81" s="141">
        <f t="shared" si="41"/>
        <v>10</v>
      </c>
      <c r="N81" s="142">
        <f t="shared" si="47"/>
        <v>30</v>
      </c>
      <c r="O81" s="98"/>
      <c r="P81" s="152"/>
      <c r="Q81" s="141">
        <f t="shared" si="42"/>
        <v>65</v>
      </c>
      <c r="R81" s="142">
        <f t="shared" si="48"/>
        <v>10</v>
      </c>
      <c r="S81" s="98"/>
      <c r="T81" s="98"/>
      <c r="U81" s="141">
        <f t="shared" si="43"/>
        <v>-6.1242064468146795</v>
      </c>
      <c r="V81" s="142">
        <f t="shared" si="49"/>
        <v>-70</v>
      </c>
      <c r="W81" s="98"/>
      <c r="X81" s="98"/>
      <c r="Y81" s="98"/>
      <c r="Z81" s="76">
        <v>64</v>
      </c>
      <c r="AA81" s="79">
        <f t="shared" si="15"/>
        <v>1070.3216633857271</v>
      </c>
      <c r="AB81" s="78">
        <f t="shared" si="12"/>
        <v>736.20440868804758</v>
      </c>
      <c r="AC81" s="98"/>
      <c r="AD81" s="86">
        <v>73</v>
      </c>
      <c r="AE81" s="89">
        <f t="shared" si="37"/>
        <v>19.00416080697789</v>
      </c>
      <c r="AF81" s="88">
        <f t="shared" si="38"/>
        <v>62.1598091375973</v>
      </c>
      <c r="AG81" s="98"/>
      <c r="AH81" s="108">
        <v>62</v>
      </c>
      <c r="AI81" s="111">
        <f t="shared" si="13"/>
        <v>1159.28778276926</v>
      </c>
      <c r="AJ81" s="110">
        <f t="shared" si="14"/>
        <v>730.12212032170771</v>
      </c>
      <c r="AK81" s="98"/>
      <c r="AL81" s="98"/>
      <c r="AM81" s="98"/>
      <c r="AN81" s="98"/>
      <c r="AO81" s="98"/>
      <c r="AP81" s="98"/>
      <c r="AQ81" s="141">
        <f t="shared" si="44"/>
        <v>70.046270940982325</v>
      </c>
      <c r="AR81" s="142">
        <f t="shared" si="50"/>
        <v>804.69424691636311</v>
      </c>
      <c r="AS81" s="98"/>
      <c r="AT81" s="142"/>
      <c r="AU81" s="98"/>
      <c r="AV81" s="141">
        <f t="shared" si="52"/>
        <v>70.751578863816192</v>
      </c>
      <c r="AW81" s="142">
        <f t="shared" si="51"/>
        <v>804.69424691636311</v>
      </c>
      <c r="AX81" s="98"/>
      <c r="AY81" s="98"/>
      <c r="AZ81" s="142"/>
      <c r="BA81" s="142"/>
      <c r="BC81" s="141"/>
      <c r="BD81" s="235">
        <v>56</v>
      </c>
      <c r="BE81" s="238">
        <f t="shared" si="24"/>
        <v>100.55680355353046</v>
      </c>
      <c r="BF81" s="237">
        <f t="shared" si="26"/>
        <v>26.755378329776583</v>
      </c>
      <c r="BG81" s="98"/>
      <c r="BH81" s="235">
        <f t="shared" si="34"/>
        <v>-20.210186981354013</v>
      </c>
      <c r="BI81" s="237">
        <f t="shared" si="32"/>
        <v>61.684497283634997</v>
      </c>
      <c r="BJ81" s="98"/>
      <c r="BK81" s="98"/>
      <c r="BL81" s="98"/>
      <c r="BM81" s="238">
        <f t="shared" si="35"/>
        <v>-11.921005823384903</v>
      </c>
      <c r="BN81" s="237">
        <f t="shared" si="33"/>
        <v>113.684497283635</v>
      </c>
      <c r="BO81" s="98"/>
      <c r="BP81" s="98"/>
      <c r="BQ81" s="98"/>
      <c r="BR81" s="98"/>
      <c r="BS81" s="163">
        <f t="shared" si="29"/>
        <v>1657.3575839003954</v>
      </c>
      <c r="BT81" s="170">
        <v>-145</v>
      </c>
      <c r="BU81" s="98"/>
      <c r="BV81" s="98"/>
      <c r="BW81" s="98"/>
      <c r="BX81" s="98"/>
      <c r="BY81" s="98"/>
      <c r="BZ81" s="98"/>
      <c r="CA81" s="142"/>
      <c r="CB81" s="141"/>
      <c r="CC81" s="251">
        <f t="shared" si="28"/>
        <v>-66.643110531455193</v>
      </c>
      <c r="CD81" s="252">
        <f t="shared" si="30"/>
        <v>31.684497283634997</v>
      </c>
      <c r="CE81" s="98"/>
      <c r="CF81" s="98"/>
      <c r="CG81" s="98"/>
      <c r="CH81" s="246">
        <f t="shared" si="27"/>
        <v>-44.549445344421287</v>
      </c>
      <c r="CI81" s="252">
        <f t="shared" si="31"/>
        <v>143.68449728363498</v>
      </c>
      <c r="CJ81" s="98"/>
      <c r="CK81" s="98"/>
      <c r="CL81" s="98"/>
      <c r="CM81" s="98"/>
      <c r="CN81" s="163">
        <f t="shared" si="25"/>
        <v>1657.3575839003954</v>
      </c>
      <c r="CO81" s="170">
        <v>-145</v>
      </c>
      <c r="CP81" s="98"/>
      <c r="CQ81" s="98"/>
      <c r="CR81" s="98"/>
      <c r="CS81" s="98"/>
      <c r="CT81" s="98"/>
      <c r="CU81" s="98"/>
      <c r="CV81" s="142"/>
      <c r="CW81" s="168"/>
    </row>
    <row r="82" spans="2:101" x14ac:dyDescent="0.3">
      <c r="B82" s="141"/>
      <c r="C82" s="141">
        <f t="shared" si="39"/>
        <v>-8.5893841543322793</v>
      </c>
      <c r="D82" s="142">
        <f t="shared" si="45"/>
        <v>8</v>
      </c>
      <c r="E82" s="98"/>
      <c r="F82" s="98"/>
      <c r="G82" s="141">
        <f t="shared" si="40"/>
        <v>-69.88192334815966</v>
      </c>
      <c r="H82" s="142">
        <f t="shared" si="46"/>
        <v>-22</v>
      </c>
      <c r="I82" s="98"/>
      <c r="J82" s="98"/>
      <c r="K82" s="98"/>
      <c r="L82" s="180"/>
      <c r="M82" s="141">
        <f t="shared" si="41"/>
        <v>10</v>
      </c>
      <c r="N82" s="142">
        <f t="shared" si="47"/>
        <v>29</v>
      </c>
      <c r="O82" s="98"/>
      <c r="P82" s="152"/>
      <c r="Q82" s="141">
        <f t="shared" si="42"/>
        <v>65</v>
      </c>
      <c r="R82" s="142">
        <f t="shared" si="48"/>
        <v>9</v>
      </c>
      <c r="S82" s="98"/>
      <c r="T82" s="98"/>
      <c r="U82" s="141">
        <f t="shared" si="43"/>
        <v>-6.2116951103406031</v>
      </c>
      <c r="V82" s="142">
        <f t="shared" si="49"/>
        <v>-71</v>
      </c>
      <c r="W82" s="98"/>
      <c r="X82" s="98"/>
      <c r="Y82" s="98"/>
      <c r="Z82" s="76">
        <v>65</v>
      </c>
      <c r="AA82" s="79">
        <f t="shared" ref="AA82:AA145" si="53">$AB$11*COS($Z82*PI()/180)+$AB$12</f>
        <v>1058.5576714706006</v>
      </c>
      <c r="AB82" s="78">
        <f t="shared" ref="AB82:AB145" si="54">$AB$11*SIN($Z82*PI()/180)+$AB$13</f>
        <v>741.81554499842184</v>
      </c>
      <c r="AC82" s="98"/>
      <c r="AD82" s="86">
        <v>74</v>
      </c>
      <c r="AE82" s="89">
        <f t="shared" si="37"/>
        <v>17.916428128104947</v>
      </c>
      <c r="AF82" s="88">
        <f t="shared" si="38"/>
        <v>62.482010235990728</v>
      </c>
      <c r="AG82" s="98"/>
      <c r="AH82" s="108">
        <v>63</v>
      </c>
      <c r="AI82" s="111">
        <f t="shared" si="13"/>
        <v>1147.7267829933171</v>
      </c>
      <c r="AJ82" s="110">
        <f t="shared" si="14"/>
        <v>736.14039587649984</v>
      </c>
      <c r="AK82" s="98"/>
      <c r="AL82" s="98"/>
      <c r="AM82" s="98"/>
      <c r="AN82" s="98"/>
      <c r="AO82" s="98"/>
      <c r="AP82" s="98"/>
      <c r="AQ82" s="141">
        <f t="shared" si="44"/>
        <v>69.869943960273858</v>
      </c>
      <c r="AR82" s="142">
        <f t="shared" si="50"/>
        <v>803.69424691636311</v>
      </c>
      <c r="AS82" s="98"/>
      <c r="AT82" s="142"/>
      <c r="AU82" s="98"/>
      <c r="AV82" s="141">
        <f t="shared" si="52"/>
        <v>70.751578863816192</v>
      </c>
      <c r="AW82" s="142">
        <f t="shared" si="51"/>
        <v>803.69424691636311</v>
      </c>
      <c r="AX82" s="98"/>
      <c r="AY82" s="98"/>
      <c r="AZ82" s="142"/>
      <c r="BA82" s="142"/>
      <c r="BC82" s="141"/>
      <c r="BD82" s="235">
        <v>57</v>
      </c>
      <c r="BE82" s="238">
        <f t="shared" si="24"/>
        <v>100.2217816835979</v>
      </c>
      <c r="BF82" s="237">
        <f t="shared" si="26"/>
        <v>26.977124468169727</v>
      </c>
      <c r="BG82" s="98"/>
      <c r="BH82" s="235">
        <f t="shared" si="34"/>
        <v>-21.282555691378704</v>
      </c>
      <c r="BI82" s="237">
        <f t="shared" si="32"/>
        <v>60.684497283634997</v>
      </c>
      <c r="BJ82" s="98"/>
      <c r="BK82" s="98"/>
      <c r="BL82" s="98"/>
      <c r="BM82" s="238">
        <f t="shared" si="35"/>
        <v>-12.674559873487709</v>
      </c>
      <c r="BN82" s="237">
        <f t="shared" si="33"/>
        <v>114.684497283635</v>
      </c>
      <c r="BO82" s="98"/>
      <c r="BP82" s="98"/>
      <c r="BQ82" s="98"/>
      <c r="BR82" s="98"/>
      <c r="BS82" s="163">
        <f t="shared" si="29"/>
        <v>1645.9275315976342</v>
      </c>
      <c r="BT82" s="170">
        <v>-144</v>
      </c>
      <c r="BU82" s="98"/>
      <c r="BV82" s="98"/>
      <c r="BW82" s="98"/>
      <c r="BX82" s="98"/>
      <c r="BY82" s="98"/>
      <c r="BZ82" s="98"/>
      <c r="CA82" s="142"/>
      <c r="CB82" s="141"/>
      <c r="CC82" s="251">
        <f t="shared" si="28"/>
        <v>-67.970155353075597</v>
      </c>
      <c r="CD82" s="252">
        <f t="shared" si="30"/>
        <v>30.684497283634997</v>
      </c>
      <c r="CE82" s="98"/>
      <c r="CF82" s="98"/>
      <c r="CG82" s="98"/>
      <c r="CH82" s="246">
        <f t="shared" si="27"/>
        <v>-45.481960430558956</v>
      </c>
      <c r="CI82" s="252">
        <f t="shared" si="31"/>
        <v>144.68449728363498</v>
      </c>
      <c r="CJ82" s="98"/>
      <c r="CK82" s="98"/>
      <c r="CL82" s="98"/>
      <c r="CM82" s="98"/>
      <c r="CN82" s="163">
        <f t="shared" si="25"/>
        <v>1645.9275315976342</v>
      </c>
      <c r="CO82" s="170">
        <v>-144</v>
      </c>
      <c r="CP82" s="98"/>
      <c r="CQ82" s="98"/>
      <c r="CR82" s="98"/>
      <c r="CS82" s="98"/>
      <c r="CT82" s="98"/>
      <c r="CU82" s="98"/>
      <c r="CV82" s="142"/>
      <c r="CW82" s="168"/>
    </row>
    <row r="83" spans="2:101" x14ac:dyDescent="0.3">
      <c r="B83" s="141"/>
      <c r="C83" s="141">
        <f t="shared" si="39"/>
        <v>-8.7657111350407462</v>
      </c>
      <c r="D83" s="142">
        <f t="shared" si="45"/>
        <v>7</v>
      </c>
      <c r="E83" s="98"/>
      <c r="F83" s="98"/>
      <c r="G83" s="141">
        <f t="shared" si="40"/>
        <v>-70.058250328868127</v>
      </c>
      <c r="H83" s="142">
        <f t="shared" si="46"/>
        <v>-23</v>
      </c>
      <c r="I83" s="98"/>
      <c r="J83" s="98"/>
      <c r="K83" s="98"/>
      <c r="L83" s="180"/>
      <c r="M83" s="141">
        <f t="shared" si="41"/>
        <v>10</v>
      </c>
      <c r="N83" s="142">
        <f t="shared" si="47"/>
        <v>28</v>
      </c>
      <c r="O83" s="98"/>
      <c r="P83" s="152"/>
      <c r="Q83" s="141">
        <f t="shared" si="42"/>
        <v>65</v>
      </c>
      <c r="R83" s="142">
        <f t="shared" si="48"/>
        <v>8</v>
      </c>
      <c r="S83" s="98"/>
      <c r="T83" s="98"/>
      <c r="U83" s="141">
        <f t="shared" si="43"/>
        <v>-6.2991837738665275</v>
      </c>
      <c r="V83" s="142">
        <f t="shared" si="49"/>
        <v>-72</v>
      </c>
      <c r="W83" s="98"/>
      <c r="X83" s="98"/>
      <c r="Y83" s="98"/>
      <c r="Z83" s="76">
        <v>66</v>
      </c>
      <c r="AA83" s="79">
        <f t="shared" si="53"/>
        <v>1046.6975434369592</v>
      </c>
      <c r="AB83" s="78">
        <f t="shared" si="54"/>
        <v>747.22051673733029</v>
      </c>
      <c r="AC83" s="98"/>
      <c r="AD83" s="86">
        <v>75</v>
      </c>
      <c r="AE83" s="89">
        <f t="shared" si="37"/>
        <v>16.823237931663847</v>
      </c>
      <c r="AF83" s="88">
        <f t="shared" si="38"/>
        <v>62.785178708789438</v>
      </c>
      <c r="AG83" s="98"/>
      <c r="AH83" s="108">
        <v>64</v>
      </c>
      <c r="AI83" s="111">
        <f t="shared" ref="AI83:AI146" si="55">$AJ$13*COS($AH83*PI()/180)+$AJ$14</f>
        <v>1136.062510622603</v>
      </c>
      <c r="AJ83" s="110">
        <f t="shared" ref="AJ83:AJ146" si="56">$AJ$13*SIN($AH83*PI()/180)+$AJ$15</f>
        <v>741.95598755186381</v>
      </c>
      <c r="AK83" s="98"/>
      <c r="AL83" s="98"/>
      <c r="AM83" s="98"/>
      <c r="AN83" s="98"/>
      <c r="AO83" s="98"/>
      <c r="AP83" s="98"/>
      <c r="AQ83" s="141">
        <f t="shared" si="44"/>
        <v>69.693616979565391</v>
      </c>
      <c r="AR83" s="142">
        <f t="shared" si="50"/>
        <v>802.69424691636311</v>
      </c>
      <c r="AS83" s="98"/>
      <c r="AT83" s="142"/>
      <c r="AU83" s="98"/>
      <c r="AV83" s="141">
        <f t="shared" si="52"/>
        <v>70.751578863816192</v>
      </c>
      <c r="AW83" s="142">
        <f t="shared" si="51"/>
        <v>802.69424691636311</v>
      </c>
      <c r="AX83" s="98"/>
      <c r="AY83" s="98"/>
      <c r="AZ83" s="142"/>
      <c r="BA83" s="142"/>
      <c r="BC83" s="141"/>
      <c r="BD83" s="235">
        <v>58</v>
      </c>
      <c r="BE83" s="238">
        <f t="shared" si="24"/>
        <v>99.882940835385682</v>
      </c>
      <c r="BF83" s="237">
        <f t="shared" si="26"/>
        <v>27.192989895712515</v>
      </c>
      <c r="BG83" s="98"/>
      <c r="BH83" s="235">
        <f t="shared" si="34"/>
        <v>-22.35492440140338</v>
      </c>
      <c r="BI83" s="237">
        <f t="shared" si="32"/>
        <v>59.684497283634997</v>
      </c>
      <c r="BJ83" s="98"/>
      <c r="BK83" s="98"/>
      <c r="BL83" s="98"/>
      <c r="BM83" s="238">
        <f t="shared" si="35"/>
        <v>-13.428113923590502</v>
      </c>
      <c r="BN83" s="237">
        <f t="shared" si="33"/>
        <v>115.684497283635</v>
      </c>
      <c r="BO83" s="98"/>
      <c r="BP83" s="98"/>
      <c r="BQ83" s="98"/>
      <c r="BR83" s="98"/>
      <c r="BS83" s="163">
        <f t="shared" si="29"/>
        <v>1634.4974792948728</v>
      </c>
      <c r="BT83" s="170">
        <v>-143</v>
      </c>
      <c r="BU83" s="98"/>
      <c r="BV83" s="98"/>
      <c r="BW83" s="98"/>
      <c r="BX83" s="98"/>
      <c r="BY83" s="98"/>
      <c r="BZ83" s="98"/>
      <c r="CA83" s="142"/>
      <c r="CB83" s="141"/>
      <c r="CC83" s="251">
        <f t="shared" si="28"/>
        <v>-69.297200174696016</v>
      </c>
      <c r="CD83" s="252">
        <f t="shared" si="30"/>
        <v>29.684497283634997</v>
      </c>
      <c r="CE83" s="98"/>
      <c r="CF83" s="98"/>
      <c r="CG83" s="98"/>
      <c r="CH83" s="246">
        <f t="shared" si="27"/>
        <v>-46.414475516696598</v>
      </c>
      <c r="CI83" s="252">
        <f t="shared" si="31"/>
        <v>145.68449728363498</v>
      </c>
      <c r="CJ83" s="98"/>
      <c r="CK83" s="98"/>
      <c r="CL83" s="98"/>
      <c r="CM83" s="98"/>
      <c r="CN83" s="163">
        <f t="shared" si="25"/>
        <v>1634.4974792948728</v>
      </c>
      <c r="CO83" s="170">
        <v>-143</v>
      </c>
      <c r="CP83" s="98"/>
      <c r="CQ83" s="98"/>
      <c r="CR83" s="98"/>
      <c r="CS83" s="98"/>
      <c r="CT83" s="98"/>
      <c r="CU83" s="98"/>
      <c r="CV83" s="142"/>
      <c r="CW83" s="168"/>
    </row>
    <row r="84" spans="2:101" x14ac:dyDescent="0.3">
      <c r="B84" s="141"/>
      <c r="C84" s="141">
        <f t="shared" si="39"/>
        <v>-8.9420381157492095</v>
      </c>
      <c r="D84" s="142">
        <f t="shared" si="45"/>
        <v>6</v>
      </c>
      <c r="E84" s="98"/>
      <c r="F84" s="98"/>
      <c r="G84" s="141">
        <f t="shared" si="40"/>
        <v>-70.234577309576594</v>
      </c>
      <c r="H84" s="142">
        <f t="shared" si="46"/>
        <v>-24</v>
      </c>
      <c r="I84" s="98"/>
      <c r="J84" s="98"/>
      <c r="K84" s="98"/>
      <c r="L84" s="180"/>
      <c r="M84" s="141">
        <f t="shared" si="41"/>
        <v>10</v>
      </c>
      <c r="N84" s="142">
        <f t="shared" si="47"/>
        <v>27</v>
      </c>
      <c r="O84" s="98"/>
      <c r="P84" s="152"/>
      <c r="Q84" s="141">
        <f t="shared" si="42"/>
        <v>65</v>
      </c>
      <c r="R84" s="142">
        <f t="shared" si="48"/>
        <v>7</v>
      </c>
      <c r="S84" s="98"/>
      <c r="T84" s="98"/>
      <c r="U84" s="141">
        <f t="shared" si="43"/>
        <v>-6.3866724373924519</v>
      </c>
      <c r="V84" s="142">
        <f t="shared" si="49"/>
        <v>-73</v>
      </c>
      <c r="W84" s="98"/>
      <c r="X84" s="98"/>
      <c r="Y84" s="98"/>
      <c r="Z84" s="76">
        <v>67</v>
      </c>
      <c r="AA84" s="79">
        <f t="shared" si="53"/>
        <v>1034.7448919946937</v>
      </c>
      <c r="AB84" s="78">
        <f t="shared" si="54"/>
        <v>752.41767749802193</v>
      </c>
      <c r="AC84" s="98"/>
      <c r="AD84" s="86">
        <v>76</v>
      </c>
      <c r="AE84" s="89">
        <f t="shared" si="37"/>
        <v>15.724923213978414</v>
      </c>
      <c r="AF84" s="88">
        <f t="shared" si="38"/>
        <v>63.069222207939774</v>
      </c>
      <c r="AG84" s="98"/>
      <c r="AH84" s="108">
        <v>65</v>
      </c>
      <c r="AI84" s="111">
        <f t="shared" si="55"/>
        <v>1124.2985187074762</v>
      </c>
      <c r="AJ84" s="110">
        <f t="shared" si="56"/>
        <v>747.56712386223808</v>
      </c>
      <c r="AK84" s="98"/>
      <c r="AL84" s="98"/>
      <c r="AM84" s="98"/>
      <c r="AN84" s="98"/>
      <c r="AO84" s="98"/>
      <c r="AP84" s="98"/>
      <c r="AQ84" s="141">
        <f t="shared" si="44"/>
        <v>69.517289998856924</v>
      </c>
      <c r="AR84" s="142">
        <f t="shared" si="50"/>
        <v>801.69424691636311</v>
      </c>
      <c r="AS84" s="98"/>
      <c r="AT84" s="142"/>
      <c r="AU84" s="98"/>
      <c r="AV84" s="141">
        <f t="shared" si="52"/>
        <v>70.751578863816192</v>
      </c>
      <c r="AW84" s="142">
        <f t="shared" si="51"/>
        <v>801.69424691636311</v>
      </c>
      <c r="AX84" s="98"/>
      <c r="AY84" s="98"/>
      <c r="AZ84" s="142"/>
      <c r="BA84" s="142"/>
      <c r="BC84" s="141"/>
      <c r="BD84" s="235">
        <v>59</v>
      </c>
      <c r="BE84" s="238">
        <f t="shared" si="24"/>
        <v>99.540384223098641</v>
      </c>
      <c r="BF84" s="237">
        <f t="shared" si="26"/>
        <v>27.40290885770456</v>
      </c>
      <c r="BG84" s="98"/>
      <c r="BH84" s="235">
        <f t="shared" si="34"/>
        <v>-23.427293111428064</v>
      </c>
      <c r="BI84" s="237">
        <f t="shared" si="32"/>
        <v>58.684497283634997</v>
      </c>
      <c r="BJ84" s="98"/>
      <c r="BK84" s="98"/>
      <c r="BL84" s="98"/>
      <c r="BM84" s="238">
        <f t="shared" si="35"/>
        <v>-14.181667973693294</v>
      </c>
      <c r="BN84" s="237">
        <f t="shared" si="33"/>
        <v>116.684497283635</v>
      </c>
      <c r="BO84" s="98"/>
      <c r="BP84" s="98"/>
      <c r="BQ84" s="98"/>
      <c r="BR84" s="98"/>
      <c r="BS84" s="163">
        <f t="shared" si="29"/>
        <v>1623.0674269921115</v>
      </c>
      <c r="BT84" s="170">
        <v>-142</v>
      </c>
      <c r="BU84" s="98"/>
      <c r="BV84" s="98"/>
      <c r="BW84" s="98"/>
      <c r="BX84" s="98"/>
      <c r="BY84" s="98"/>
      <c r="BZ84" s="98"/>
      <c r="CA84" s="142"/>
      <c r="CB84" s="141"/>
      <c r="CC84" s="251">
        <f t="shared" si="28"/>
        <v>-70.62424499631642</v>
      </c>
      <c r="CD84" s="252">
        <f t="shared" si="30"/>
        <v>28.684497283634997</v>
      </c>
      <c r="CE84" s="98"/>
      <c r="CF84" s="98"/>
      <c r="CG84" s="98"/>
      <c r="CH84" s="246">
        <f t="shared" si="27"/>
        <v>-47.346990602834268</v>
      </c>
      <c r="CI84" s="252">
        <f t="shared" si="31"/>
        <v>146.68449728363498</v>
      </c>
      <c r="CJ84" s="98"/>
      <c r="CK84" s="98"/>
      <c r="CL84" s="98"/>
      <c r="CM84" s="98"/>
      <c r="CN84" s="163">
        <f t="shared" si="25"/>
        <v>1623.0674269921115</v>
      </c>
      <c r="CO84" s="170">
        <v>-142</v>
      </c>
      <c r="CP84" s="98"/>
      <c r="CQ84" s="98"/>
      <c r="CR84" s="98"/>
      <c r="CS84" s="98"/>
      <c r="CT84" s="98"/>
      <c r="CU84" s="98"/>
      <c r="CV84" s="142"/>
      <c r="CW84" s="168"/>
    </row>
    <row r="85" spans="2:101" x14ac:dyDescent="0.3">
      <c r="B85" s="141"/>
      <c r="C85" s="141">
        <f t="shared" si="39"/>
        <v>-9.1183650964576746</v>
      </c>
      <c r="D85" s="142">
        <f t="shared" si="45"/>
        <v>5</v>
      </c>
      <c r="E85" s="98"/>
      <c r="F85" s="98"/>
      <c r="G85" s="141">
        <f t="shared" si="40"/>
        <v>-70.41090429028506</v>
      </c>
      <c r="H85" s="142">
        <f t="shared" si="46"/>
        <v>-25</v>
      </c>
      <c r="I85" s="98"/>
      <c r="J85" s="98"/>
      <c r="K85" s="98"/>
      <c r="L85" s="180"/>
      <c r="M85" s="141">
        <f t="shared" si="41"/>
        <v>10</v>
      </c>
      <c r="N85" s="142">
        <f t="shared" si="47"/>
        <v>26</v>
      </c>
      <c r="O85" s="98"/>
      <c r="P85" s="152"/>
      <c r="Q85" s="141">
        <f t="shared" si="42"/>
        <v>65</v>
      </c>
      <c r="R85" s="142">
        <f t="shared" si="48"/>
        <v>6</v>
      </c>
      <c r="S85" s="98"/>
      <c r="T85" s="98"/>
      <c r="U85" s="141">
        <f t="shared" si="43"/>
        <v>-6.4741611009183755</v>
      </c>
      <c r="V85" s="142">
        <f t="shared" si="49"/>
        <v>-74</v>
      </c>
      <c r="W85" s="98"/>
      <c r="X85" s="98"/>
      <c r="Y85" s="98"/>
      <c r="Z85" s="76">
        <v>68</v>
      </c>
      <c r="AA85" s="79">
        <f t="shared" si="53"/>
        <v>1022.7033580372211</v>
      </c>
      <c r="AB85" s="78">
        <f t="shared" si="54"/>
        <v>757.40544417498324</v>
      </c>
      <c r="AC85" s="98"/>
      <c r="AD85" s="86">
        <v>77</v>
      </c>
      <c r="AE85" s="89">
        <f t="shared" si="37"/>
        <v>14.62181853235122</v>
      </c>
      <c r="AF85" s="88">
        <f t="shared" si="38"/>
        <v>63.334054211040289</v>
      </c>
      <c r="AG85" s="98"/>
      <c r="AH85" s="108">
        <v>66</v>
      </c>
      <c r="AI85" s="111">
        <f t="shared" si="55"/>
        <v>1112.4383906738349</v>
      </c>
      <c r="AJ85" s="110">
        <f t="shared" si="56"/>
        <v>752.97209560114652</v>
      </c>
      <c r="AK85" s="98"/>
      <c r="AL85" s="98"/>
      <c r="AM85" s="98"/>
      <c r="AN85" s="98"/>
      <c r="AO85" s="98"/>
      <c r="AP85" s="98"/>
      <c r="AQ85" s="141">
        <f t="shared" si="44"/>
        <v>69.340963018148457</v>
      </c>
      <c r="AR85" s="142">
        <f t="shared" si="50"/>
        <v>800.69424691636311</v>
      </c>
      <c r="AS85" s="98"/>
      <c r="AT85" s="142"/>
      <c r="AU85" s="98"/>
      <c r="AV85" s="141">
        <f t="shared" si="52"/>
        <v>70.751578863816192</v>
      </c>
      <c r="AW85" s="142">
        <f t="shared" si="51"/>
        <v>800.69424691636311</v>
      </c>
      <c r="AX85" s="98"/>
      <c r="AY85" s="98"/>
      <c r="AZ85" s="142"/>
      <c r="BA85" s="142"/>
      <c r="BC85" s="141"/>
      <c r="BD85" s="235">
        <v>60</v>
      </c>
      <c r="BE85" s="238">
        <f t="shared" si="24"/>
        <v>99.194216192799288</v>
      </c>
      <c r="BF85" s="237">
        <f t="shared" si="26"/>
        <v>27.606817410796516</v>
      </c>
      <c r="BG85" s="98"/>
      <c r="BH85" s="235">
        <f t="shared" si="34"/>
        <v>-24.499661821452747</v>
      </c>
      <c r="BI85" s="237">
        <f t="shared" si="32"/>
        <v>57.684497283634997</v>
      </c>
      <c r="BJ85" s="98"/>
      <c r="BK85" s="98"/>
      <c r="BL85" s="98"/>
      <c r="BM85" s="238">
        <f t="shared" si="35"/>
        <v>-14.935222023796086</v>
      </c>
      <c r="BN85" s="237">
        <f t="shared" si="33"/>
        <v>117.684497283635</v>
      </c>
      <c r="BO85" s="98"/>
      <c r="BP85" s="98"/>
      <c r="BQ85" s="98"/>
      <c r="BR85" s="98"/>
      <c r="BS85" s="163">
        <f t="shared" si="29"/>
        <v>1611.6373746893501</v>
      </c>
      <c r="BT85" s="170">
        <v>-141</v>
      </c>
      <c r="BU85" s="98"/>
      <c r="BV85" s="98"/>
      <c r="BW85" s="98"/>
      <c r="BX85" s="98"/>
      <c r="BY85" s="98"/>
      <c r="BZ85" s="98"/>
      <c r="CA85" s="142"/>
      <c r="CB85" s="141"/>
      <c r="CC85" s="251">
        <f t="shared" si="28"/>
        <v>-71.951289817936839</v>
      </c>
      <c r="CD85" s="252">
        <f t="shared" si="30"/>
        <v>27.684497283634997</v>
      </c>
      <c r="CE85" s="98"/>
      <c r="CF85" s="98"/>
      <c r="CG85" s="98"/>
      <c r="CH85" s="246">
        <f t="shared" si="27"/>
        <v>-48.279505688971938</v>
      </c>
      <c r="CI85" s="252">
        <f t="shared" si="31"/>
        <v>147.68449728363498</v>
      </c>
      <c r="CJ85" s="98"/>
      <c r="CK85" s="98"/>
      <c r="CL85" s="98"/>
      <c r="CM85" s="98"/>
      <c r="CN85" s="163">
        <f t="shared" si="25"/>
        <v>1611.6373746893501</v>
      </c>
      <c r="CO85" s="170">
        <v>-141</v>
      </c>
      <c r="CP85" s="98"/>
      <c r="CQ85" s="98"/>
      <c r="CR85" s="98"/>
      <c r="CS85" s="98"/>
      <c r="CT85" s="98"/>
      <c r="CU85" s="98"/>
      <c r="CV85" s="142"/>
      <c r="CW85" s="168"/>
    </row>
    <row r="86" spans="2:101" x14ac:dyDescent="0.3">
      <c r="B86" s="141"/>
      <c r="C86" s="141">
        <f t="shared" si="39"/>
        <v>-9.2946920771661397</v>
      </c>
      <c r="D86" s="142">
        <f t="shared" si="45"/>
        <v>4</v>
      </c>
      <c r="E86" s="98"/>
      <c r="F86" s="98"/>
      <c r="G86" s="141">
        <f t="shared" si="40"/>
        <v>-70.587231270993527</v>
      </c>
      <c r="H86" s="142">
        <f t="shared" si="46"/>
        <v>-26</v>
      </c>
      <c r="I86" s="98"/>
      <c r="J86" s="98"/>
      <c r="K86" s="98"/>
      <c r="L86" s="180"/>
      <c r="M86" s="141">
        <f t="shared" si="41"/>
        <v>10</v>
      </c>
      <c r="N86" s="142">
        <f t="shared" si="47"/>
        <v>25</v>
      </c>
      <c r="O86" s="98"/>
      <c r="P86" s="152"/>
      <c r="Q86" s="141">
        <f t="shared" si="42"/>
        <v>65</v>
      </c>
      <c r="R86" s="142">
        <f t="shared" si="48"/>
        <v>5</v>
      </c>
      <c r="S86" s="98"/>
      <c r="T86" s="98"/>
      <c r="U86" s="141">
        <f t="shared" si="43"/>
        <v>-6.561649764444299</v>
      </c>
      <c r="V86" s="142">
        <f t="shared" si="49"/>
        <v>-75</v>
      </c>
      <c r="W86" s="98"/>
      <c r="X86" s="98"/>
      <c r="Y86" s="98"/>
      <c r="Z86" s="76">
        <v>69</v>
      </c>
      <c r="AA86" s="79">
        <f t="shared" si="53"/>
        <v>1010.5766095324344</v>
      </c>
      <c r="AB86" s="78">
        <f t="shared" si="54"/>
        <v>762.18229744616656</v>
      </c>
      <c r="AC86" s="98"/>
      <c r="AD86" s="86">
        <v>78</v>
      </c>
      <c r="AE86" s="89">
        <f t="shared" si="37"/>
        <v>13.514259903154365</v>
      </c>
      <c r="AF86" s="88">
        <f t="shared" si="38"/>
        <v>63.579594047697363</v>
      </c>
      <c r="AG86" s="98"/>
      <c r="AH86" s="108">
        <v>67</v>
      </c>
      <c r="AI86" s="111">
        <f t="shared" si="55"/>
        <v>1100.4857392315694</v>
      </c>
      <c r="AJ86" s="110">
        <f t="shared" si="56"/>
        <v>758.16925636183817</v>
      </c>
      <c r="AK86" s="98"/>
      <c r="AL86" s="98"/>
      <c r="AM86" s="98"/>
      <c r="AN86" s="98"/>
      <c r="AO86" s="98"/>
      <c r="AP86" s="98"/>
      <c r="AQ86" s="141">
        <f t="shared" si="44"/>
        <v>69.16463603743999</v>
      </c>
      <c r="AR86" s="142">
        <f t="shared" si="50"/>
        <v>799.69424691636311</v>
      </c>
      <c r="AS86" s="98"/>
      <c r="AT86" s="142"/>
      <c r="AU86" s="98"/>
      <c r="AV86" s="141">
        <f t="shared" si="52"/>
        <v>70.751578863816192</v>
      </c>
      <c r="AW86" s="142">
        <f t="shared" si="51"/>
        <v>799.69424691636311</v>
      </c>
      <c r="AX86" s="98"/>
      <c r="AY86" s="98"/>
      <c r="AZ86" s="142"/>
      <c r="BA86" s="142"/>
      <c r="BC86" s="141"/>
      <c r="BD86" s="235">
        <v>61</v>
      </c>
      <c r="BE86" s="238">
        <f t="shared" si="24"/>
        <v>98.844542190623045</v>
      </c>
      <c r="BF86" s="237">
        <f t="shared" si="26"/>
        <v>27.804653442467803</v>
      </c>
      <c r="BG86" s="98"/>
      <c r="BH86" s="235">
        <f t="shared" si="34"/>
        <v>-25.572030531477431</v>
      </c>
      <c r="BI86" s="237">
        <f t="shared" si="32"/>
        <v>56.684497283634997</v>
      </c>
      <c r="BJ86" s="98"/>
      <c r="BK86" s="98"/>
      <c r="BL86" s="98"/>
      <c r="BM86" s="238">
        <f t="shared" si="35"/>
        <v>-15.688776073898879</v>
      </c>
      <c r="BN86" s="237">
        <f t="shared" si="33"/>
        <v>118.684497283635</v>
      </c>
      <c r="BO86" s="98"/>
      <c r="BP86" s="98"/>
      <c r="BQ86" s="98"/>
      <c r="BR86" s="98"/>
      <c r="BS86" s="163">
        <f t="shared" si="29"/>
        <v>1600.2073223865887</v>
      </c>
      <c r="BT86" s="170">
        <v>-140</v>
      </c>
      <c r="BU86" s="98"/>
      <c r="BV86" s="98"/>
      <c r="BW86" s="98"/>
      <c r="BX86" s="98"/>
      <c r="BY86" s="98"/>
      <c r="BZ86" s="98"/>
      <c r="CA86" s="142"/>
      <c r="CB86" s="141"/>
      <c r="CC86" s="251">
        <f t="shared" si="28"/>
        <v>-73.278334639557244</v>
      </c>
      <c r="CD86" s="252">
        <f t="shared" si="30"/>
        <v>26.684497283634997</v>
      </c>
      <c r="CE86" s="98"/>
      <c r="CF86" s="98"/>
      <c r="CG86" s="98"/>
      <c r="CH86" s="246">
        <f t="shared" si="27"/>
        <v>-49.212020775109607</v>
      </c>
      <c r="CI86" s="252">
        <f t="shared" si="31"/>
        <v>148.68449728363498</v>
      </c>
      <c r="CJ86" s="98"/>
      <c r="CK86" s="98"/>
      <c r="CL86" s="98"/>
      <c r="CM86" s="98"/>
      <c r="CN86" s="163">
        <f t="shared" si="25"/>
        <v>1600.2073223865887</v>
      </c>
      <c r="CO86" s="170">
        <v>-140</v>
      </c>
      <c r="CP86" s="98"/>
      <c r="CQ86" s="98"/>
      <c r="CR86" s="98"/>
      <c r="CS86" s="98"/>
      <c r="CT86" s="98"/>
      <c r="CU86" s="98"/>
      <c r="CV86" s="142"/>
      <c r="CW86" s="168"/>
    </row>
    <row r="87" spans="2:101" x14ac:dyDescent="0.3">
      <c r="B87" s="141"/>
      <c r="C87" s="141">
        <f t="shared" si="39"/>
        <v>-9.4710190578746047</v>
      </c>
      <c r="D87" s="142">
        <f t="shared" si="45"/>
        <v>3</v>
      </c>
      <c r="E87" s="98"/>
      <c r="F87" s="98"/>
      <c r="G87" s="141">
        <f t="shared" si="40"/>
        <v>-70.76355825170198</v>
      </c>
      <c r="H87" s="142">
        <f t="shared" si="46"/>
        <v>-27</v>
      </c>
      <c r="I87" s="98"/>
      <c r="J87" s="98"/>
      <c r="K87" s="98"/>
      <c r="L87" s="180"/>
      <c r="M87" s="141">
        <f t="shared" si="41"/>
        <v>10</v>
      </c>
      <c r="N87" s="142">
        <f t="shared" si="47"/>
        <v>24</v>
      </c>
      <c r="O87" s="98"/>
      <c r="P87" s="152"/>
      <c r="Q87" s="141">
        <f t="shared" si="42"/>
        <v>65</v>
      </c>
      <c r="R87" s="142">
        <f t="shared" si="48"/>
        <v>4</v>
      </c>
      <c r="S87" s="98"/>
      <c r="T87" s="98"/>
      <c r="U87" s="141">
        <f t="shared" si="43"/>
        <v>-6.6491384279702235</v>
      </c>
      <c r="V87" s="142">
        <f t="shared" si="49"/>
        <v>-76</v>
      </c>
      <c r="W87" s="98"/>
      <c r="X87" s="98"/>
      <c r="Y87" s="98"/>
      <c r="Z87" s="76">
        <v>70</v>
      </c>
      <c r="AA87" s="79">
        <f t="shared" si="53"/>
        <v>998.36834040540202</v>
      </c>
      <c r="AB87" s="78">
        <f t="shared" si="54"/>
        <v>766.74678223579122</v>
      </c>
      <c r="AC87" s="98"/>
      <c r="AD87" s="86">
        <v>79</v>
      </c>
      <c r="AE87" s="89">
        <f t="shared" si="37"/>
        <v>12.402584699475419</v>
      </c>
      <c r="AF87" s="88">
        <f t="shared" si="38"/>
        <v>63.805766924098158</v>
      </c>
      <c r="AG87" s="98"/>
      <c r="AH87" s="108">
        <v>68</v>
      </c>
      <c r="AI87" s="111">
        <f t="shared" si="55"/>
        <v>1088.4442052740969</v>
      </c>
      <c r="AJ87" s="110">
        <f t="shared" si="56"/>
        <v>763.15702303879948</v>
      </c>
      <c r="AK87" s="98"/>
      <c r="AL87" s="98"/>
      <c r="AM87" s="98"/>
      <c r="AN87" s="98"/>
      <c r="AO87" s="98"/>
      <c r="AP87" s="98"/>
      <c r="AQ87" s="141">
        <f t="shared" si="44"/>
        <v>68.988309056731552</v>
      </c>
      <c r="AR87" s="142">
        <f t="shared" si="50"/>
        <v>798.69424691636311</v>
      </c>
      <c r="AS87" s="98"/>
      <c r="AT87" s="142"/>
      <c r="AU87" s="98"/>
      <c r="AV87" s="141">
        <f t="shared" si="52"/>
        <v>70.751578863816192</v>
      </c>
      <c r="AW87" s="142">
        <f t="shared" si="51"/>
        <v>798.69424691636311</v>
      </c>
      <c r="AX87" s="98"/>
      <c r="AY87" s="98"/>
      <c r="AZ87" s="142"/>
      <c r="BA87" s="142"/>
      <c r="BC87" s="141"/>
      <c r="BD87" s="235">
        <v>62</v>
      </c>
      <c r="BE87" s="238">
        <f t="shared" si="24"/>
        <v>98.49146873065834</v>
      </c>
      <c r="BF87" s="237">
        <f t="shared" si="26"/>
        <v>27.996356689946694</v>
      </c>
      <c r="BG87" s="98"/>
      <c r="BH87" s="235">
        <f t="shared" si="34"/>
        <v>-26.644399241502107</v>
      </c>
      <c r="BI87" s="237">
        <f t="shared" si="32"/>
        <v>55.684497283634997</v>
      </c>
      <c r="BJ87" s="98"/>
      <c r="BK87" s="98"/>
      <c r="BL87" s="98"/>
      <c r="BM87" s="238">
        <f t="shared" si="35"/>
        <v>-16.442330124001671</v>
      </c>
      <c r="BN87" s="237">
        <f t="shared" si="33"/>
        <v>119.684497283635</v>
      </c>
      <c r="BO87" s="98"/>
      <c r="BP87" s="98"/>
      <c r="BQ87" s="98"/>
      <c r="BR87" s="98"/>
      <c r="BS87" s="163">
        <f t="shared" si="29"/>
        <v>1588.7772700838275</v>
      </c>
      <c r="BT87" s="170">
        <v>-139</v>
      </c>
      <c r="BU87" s="98"/>
      <c r="BV87" s="98"/>
      <c r="BW87" s="98"/>
      <c r="BX87" s="98"/>
      <c r="BY87" s="98"/>
      <c r="BZ87" s="98"/>
      <c r="CA87" s="142"/>
      <c r="CB87" s="141"/>
      <c r="CC87" s="251">
        <f t="shared" si="28"/>
        <v>-74.605379461177648</v>
      </c>
      <c r="CD87" s="252">
        <f t="shared" si="30"/>
        <v>25.684497283634997</v>
      </c>
      <c r="CE87" s="98"/>
      <c r="CF87" s="98"/>
      <c r="CG87" s="98"/>
      <c r="CH87" s="246">
        <f t="shared" si="27"/>
        <v>-50.144535861247249</v>
      </c>
      <c r="CI87" s="252">
        <f t="shared" si="31"/>
        <v>149.68449728363498</v>
      </c>
      <c r="CJ87" s="98"/>
      <c r="CK87" s="98"/>
      <c r="CL87" s="98"/>
      <c r="CM87" s="98"/>
      <c r="CN87" s="163">
        <f t="shared" si="25"/>
        <v>1588.7772700838275</v>
      </c>
      <c r="CO87" s="170">
        <v>-139</v>
      </c>
      <c r="CP87" s="98"/>
      <c r="CQ87" s="98"/>
      <c r="CR87" s="98"/>
      <c r="CS87" s="98"/>
      <c r="CT87" s="98"/>
      <c r="CU87" s="98"/>
      <c r="CV87" s="142"/>
      <c r="CW87" s="168"/>
    </row>
    <row r="88" spans="2:101" x14ac:dyDescent="0.3">
      <c r="B88" s="141"/>
      <c r="C88" s="141">
        <f t="shared" si="39"/>
        <v>-9.6473460385830698</v>
      </c>
      <c r="D88" s="142">
        <f t="shared" si="45"/>
        <v>2</v>
      </c>
      <c r="E88" s="98"/>
      <c r="F88" s="98"/>
      <c r="G88" s="141">
        <f t="shared" si="40"/>
        <v>-70.939885232410447</v>
      </c>
      <c r="H88" s="142">
        <f t="shared" si="46"/>
        <v>-28</v>
      </c>
      <c r="I88" s="98"/>
      <c r="J88" s="98"/>
      <c r="K88" s="98"/>
      <c r="L88" s="180"/>
      <c r="M88" s="141">
        <f t="shared" si="41"/>
        <v>10</v>
      </c>
      <c r="N88" s="142">
        <f t="shared" si="47"/>
        <v>23</v>
      </c>
      <c r="O88" s="98"/>
      <c r="P88" s="152"/>
      <c r="Q88" s="141">
        <f t="shared" si="42"/>
        <v>65</v>
      </c>
      <c r="R88" s="142">
        <f t="shared" si="48"/>
        <v>3</v>
      </c>
      <c r="S88" s="98"/>
      <c r="T88" s="98"/>
      <c r="U88" s="141">
        <f t="shared" si="43"/>
        <v>-6.7366270914961479</v>
      </c>
      <c r="V88" s="142">
        <f t="shared" si="49"/>
        <v>-77</v>
      </c>
      <c r="W88" s="98"/>
      <c r="X88" s="98"/>
      <c r="Y88" s="98"/>
      <c r="Z88" s="76">
        <v>71</v>
      </c>
      <c r="AA88" s="79">
        <f t="shared" si="53"/>
        <v>986.08226941316457</v>
      </c>
      <c r="AB88" s="78">
        <f t="shared" si="54"/>
        <v>771.0975081575732</v>
      </c>
      <c r="AC88" s="98"/>
      <c r="AD88" s="86">
        <v>80</v>
      </c>
      <c r="AE88" s="89">
        <f t="shared" si="37"/>
        <v>11.287131548350477</v>
      </c>
      <c r="AF88" s="88">
        <f t="shared" si="38"/>
        <v>64.012503945793526</v>
      </c>
      <c r="AG88" s="98"/>
      <c r="AH88" s="108">
        <v>69</v>
      </c>
      <c r="AI88" s="111">
        <f t="shared" si="55"/>
        <v>1076.3174567693102</v>
      </c>
      <c r="AJ88" s="110">
        <f t="shared" si="56"/>
        <v>767.93387630998279</v>
      </c>
      <c r="AK88" s="98"/>
      <c r="AL88" s="98"/>
      <c r="AM88" s="98"/>
      <c r="AN88" s="98"/>
      <c r="AO88" s="98"/>
      <c r="AP88" s="98"/>
      <c r="AQ88" s="141">
        <f t="shared" si="44"/>
        <v>68.811982076023085</v>
      </c>
      <c r="AR88" s="142">
        <f t="shared" si="50"/>
        <v>797.69424691636311</v>
      </c>
      <c r="AS88" s="98"/>
      <c r="AT88" s="142"/>
      <c r="AU88" s="98"/>
      <c r="AV88" s="141">
        <f t="shared" si="52"/>
        <v>70.751578863816192</v>
      </c>
      <c r="AW88" s="142">
        <f t="shared" si="51"/>
        <v>797.69424691636311</v>
      </c>
      <c r="AX88" s="98"/>
      <c r="AY88" s="98"/>
      <c r="AZ88" s="142"/>
      <c r="BA88" s="142"/>
      <c r="BC88" s="141"/>
      <c r="BD88" s="235">
        <v>63</v>
      </c>
      <c r="BE88" s="238">
        <f t="shared" si="24"/>
        <v>98.135103362501411</v>
      </c>
      <c r="BF88" s="237">
        <f t="shared" si="26"/>
        <v>28.181868758566942</v>
      </c>
      <c r="BG88" s="98"/>
      <c r="BH88" s="235">
        <f t="shared" si="34"/>
        <v>-27.716767951526791</v>
      </c>
      <c r="BI88" s="237">
        <f t="shared" si="32"/>
        <v>54.684497283634997</v>
      </c>
      <c r="BJ88" s="98"/>
      <c r="BK88" s="98"/>
      <c r="BL88" s="98"/>
      <c r="BM88" s="238">
        <f t="shared" si="35"/>
        <v>-17.195884174104464</v>
      </c>
      <c r="BN88" s="237">
        <f t="shared" si="33"/>
        <v>120.684497283635</v>
      </c>
      <c r="BO88" s="98"/>
      <c r="BP88" s="98"/>
      <c r="BQ88" s="98"/>
      <c r="BR88" s="98"/>
      <c r="BS88" s="163">
        <f t="shared" si="29"/>
        <v>1577.3472177810661</v>
      </c>
      <c r="BT88" s="170">
        <v>-138</v>
      </c>
      <c r="BU88" s="98"/>
      <c r="BV88" s="98"/>
      <c r="BW88" s="98"/>
      <c r="BX88" s="98"/>
      <c r="BY88" s="98"/>
      <c r="BZ88" s="98"/>
      <c r="CA88" s="142"/>
      <c r="CB88" s="141"/>
      <c r="CC88" s="251">
        <f t="shared" si="28"/>
        <v>-75.932424282798053</v>
      </c>
      <c r="CD88" s="252">
        <f t="shared" si="30"/>
        <v>24.684497283634997</v>
      </c>
      <c r="CE88" s="98"/>
      <c r="CF88" s="98"/>
      <c r="CG88" s="98"/>
      <c r="CH88" s="246">
        <f t="shared" si="27"/>
        <v>-51.077050947384919</v>
      </c>
      <c r="CI88" s="252">
        <f t="shared" si="31"/>
        <v>150.68449728363498</v>
      </c>
      <c r="CJ88" s="98"/>
      <c r="CK88" s="98"/>
      <c r="CL88" s="98"/>
      <c r="CM88" s="98"/>
      <c r="CN88" s="163">
        <f t="shared" si="25"/>
        <v>1577.3472177810661</v>
      </c>
      <c r="CO88" s="170">
        <v>-138</v>
      </c>
      <c r="CP88" s="98"/>
      <c r="CQ88" s="98"/>
      <c r="CR88" s="98"/>
      <c r="CS88" s="98"/>
      <c r="CT88" s="98"/>
      <c r="CU88" s="98"/>
      <c r="CV88" s="142"/>
      <c r="CW88" s="168"/>
    </row>
    <row r="89" spans="2:101" x14ac:dyDescent="0.3">
      <c r="B89" s="141"/>
      <c r="C89" s="141">
        <f t="shared" si="39"/>
        <v>-9.8236730192915349</v>
      </c>
      <c r="D89" s="142">
        <f t="shared" si="45"/>
        <v>1</v>
      </c>
      <c r="E89" s="98"/>
      <c r="F89" s="98"/>
      <c r="G89" s="141">
        <f t="shared" si="40"/>
        <v>-71.116212213118914</v>
      </c>
      <c r="H89" s="142">
        <f t="shared" si="46"/>
        <v>-29</v>
      </c>
      <c r="I89" s="98"/>
      <c r="J89" s="98"/>
      <c r="K89" s="98"/>
      <c r="L89" s="180"/>
      <c r="M89" s="141">
        <f t="shared" si="41"/>
        <v>10</v>
      </c>
      <c r="N89" s="142">
        <f t="shared" si="47"/>
        <v>22</v>
      </c>
      <c r="O89" s="98"/>
      <c r="P89" s="152"/>
      <c r="Q89" s="141">
        <f t="shared" si="42"/>
        <v>65</v>
      </c>
      <c r="R89" s="142">
        <f t="shared" si="48"/>
        <v>2</v>
      </c>
      <c r="S89" s="98"/>
      <c r="T89" s="98"/>
      <c r="U89" s="141">
        <f t="shared" si="43"/>
        <v>-6.8241157550220715</v>
      </c>
      <c r="V89" s="142">
        <f t="shared" si="49"/>
        <v>-78</v>
      </c>
      <c r="W89" s="98"/>
      <c r="X89" s="98"/>
      <c r="Y89" s="98"/>
      <c r="Z89" s="76">
        <v>72</v>
      </c>
      <c r="AA89" s="79">
        <f t="shared" si="53"/>
        <v>973.72213901196392</v>
      </c>
      <c r="AB89" s="78">
        <f t="shared" si="54"/>
        <v>775.23314993825022</v>
      </c>
      <c r="AC89" s="98"/>
      <c r="AD89" s="86">
        <v>81</v>
      </c>
      <c r="AE89" s="89">
        <f t="shared" si="37"/>
        <v>10.16824022761501</v>
      </c>
      <c r="AF89" s="88">
        <f t="shared" si="38"/>
        <v>64.199742138683959</v>
      </c>
      <c r="AG89" s="98"/>
      <c r="AH89" s="108">
        <v>70</v>
      </c>
      <c r="AI89" s="111">
        <f t="shared" si="55"/>
        <v>1064.1091876422779</v>
      </c>
      <c r="AJ89" s="110">
        <f t="shared" si="56"/>
        <v>772.49836109960745</v>
      </c>
      <c r="AK89" s="98"/>
      <c r="AL89" s="98"/>
      <c r="AM89" s="98"/>
      <c r="AN89" s="98"/>
      <c r="AO89" s="98"/>
      <c r="AP89" s="98"/>
      <c r="AQ89" s="141">
        <f t="shared" si="44"/>
        <v>68.635655095314618</v>
      </c>
      <c r="AR89" s="142">
        <f t="shared" si="50"/>
        <v>796.69424691636311</v>
      </c>
      <c r="AS89" s="98"/>
      <c r="AT89" s="142"/>
      <c r="AU89" s="98"/>
      <c r="AV89" s="141">
        <f t="shared" si="52"/>
        <v>70.751578863816192</v>
      </c>
      <c r="AW89" s="142">
        <f t="shared" si="51"/>
        <v>796.69424691636311</v>
      </c>
      <c r="AX89" s="98"/>
      <c r="AY89" s="98"/>
      <c r="AZ89" s="142"/>
      <c r="BA89" s="142"/>
      <c r="BC89" s="141"/>
      <c r="BD89" s="235">
        <v>64</v>
      </c>
      <c r="BE89" s="238">
        <f t="shared" ref="BE89:BE152" si="57">$BF$19*COS($BD89*PI()/180)+$BF$20</f>
        <v>97.775554638495549</v>
      </c>
      <c r="BF89" s="237">
        <f t="shared" ref="BF89:BF152" si="58">$BF$19*SIN($BD89*PI()/180)+$BF$21</f>
        <v>28.361133139555342</v>
      </c>
      <c r="BG89" s="98"/>
      <c r="BH89" s="235">
        <f t="shared" si="34"/>
        <v>-28.789136661551474</v>
      </c>
      <c r="BI89" s="237">
        <f t="shared" ref="BI89:BI120" si="59">IF($BI88=$BI87-$A$11,$BI88-$A$11,$BI88+$A$11)</f>
        <v>53.684497283634997</v>
      </c>
      <c r="BJ89" s="98"/>
      <c r="BK89" s="98"/>
      <c r="BL89" s="98"/>
      <c r="BM89" s="238">
        <f t="shared" si="35"/>
        <v>-17.949438224207256</v>
      </c>
      <c r="BN89" s="237">
        <f t="shared" ref="BN89:BN120" si="60">IF($BN88=$BN87-$A$11,$BN88-$A$11,$BN88+$A$11)</f>
        <v>121.684497283635</v>
      </c>
      <c r="BO89" s="98"/>
      <c r="BP89" s="98"/>
      <c r="BQ89" s="98"/>
      <c r="BR89" s="98"/>
      <c r="BS89" s="163">
        <f t="shared" si="29"/>
        <v>1565.9171654783047</v>
      </c>
      <c r="BT89" s="170">
        <v>-137</v>
      </c>
      <c r="BU89" s="98"/>
      <c r="BV89" s="98"/>
      <c r="BW89" s="98"/>
      <c r="BX89" s="98"/>
      <c r="BY89" s="98"/>
      <c r="BZ89" s="98"/>
      <c r="CA89" s="142"/>
      <c r="CB89" s="141"/>
      <c r="CC89" s="251">
        <f t="shared" si="28"/>
        <v>-77.259469104418471</v>
      </c>
      <c r="CD89" s="252">
        <f t="shared" si="30"/>
        <v>23.684497283634997</v>
      </c>
      <c r="CE89" s="98"/>
      <c r="CF89" s="98"/>
      <c r="CG89" s="98"/>
      <c r="CH89" s="246">
        <f t="shared" si="27"/>
        <v>-52.009566033522589</v>
      </c>
      <c r="CI89" s="252">
        <f t="shared" si="31"/>
        <v>151.68449728363498</v>
      </c>
      <c r="CJ89" s="98"/>
      <c r="CK89" s="98"/>
      <c r="CL89" s="98"/>
      <c r="CM89" s="98"/>
      <c r="CN89" s="163">
        <f t="shared" si="25"/>
        <v>1565.9171654783047</v>
      </c>
      <c r="CO89" s="170">
        <v>-137</v>
      </c>
      <c r="CP89" s="98"/>
      <c r="CQ89" s="98"/>
      <c r="CR89" s="98"/>
      <c r="CS89" s="98"/>
      <c r="CT89" s="98"/>
      <c r="CU89" s="98"/>
      <c r="CV89" s="142"/>
      <c r="CW89" s="168"/>
    </row>
    <row r="90" spans="2:101" x14ac:dyDescent="0.3">
      <c r="B90" s="141"/>
      <c r="C90" s="141">
        <f t="shared" si="39"/>
        <v>-10</v>
      </c>
      <c r="D90" s="142">
        <f t="shared" si="45"/>
        <v>0</v>
      </c>
      <c r="E90" s="98"/>
      <c r="F90" s="98"/>
      <c r="G90" s="141">
        <f t="shared" si="40"/>
        <v>-71.29253919382738</v>
      </c>
      <c r="H90" s="142">
        <f t="shared" si="46"/>
        <v>-30</v>
      </c>
      <c r="I90" s="98"/>
      <c r="J90" s="98"/>
      <c r="K90" s="98"/>
      <c r="L90" s="180"/>
      <c r="M90" s="141">
        <f t="shared" si="41"/>
        <v>10</v>
      </c>
      <c r="N90" s="142">
        <f t="shared" si="47"/>
        <v>21</v>
      </c>
      <c r="O90" s="98"/>
      <c r="P90" s="152"/>
      <c r="Q90" s="141">
        <f t="shared" si="42"/>
        <v>65</v>
      </c>
      <c r="R90" s="142">
        <f t="shared" si="48"/>
        <v>1</v>
      </c>
      <c r="S90" s="98"/>
      <c r="T90" s="98"/>
      <c r="U90" s="141">
        <f t="shared" si="43"/>
        <v>-6.911604418547995</v>
      </c>
      <c r="V90" s="142">
        <f t="shared" si="49"/>
        <v>-79</v>
      </c>
      <c r="W90" s="98"/>
      <c r="X90" s="98"/>
      <c r="Y90" s="98"/>
      <c r="Z90" s="76">
        <v>73</v>
      </c>
      <c r="AA90" s="79">
        <f t="shared" si="53"/>
        <v>961.29171421725562</v>
      </c>
      <c r="AB90" s="78">
        <f t="shared" si="54"/>
        <v>779.15244782127309</v>
      </c>
      <c r="AC90" s="98"/>
      <c r="AD90" s="86">
        <v>82</v>
      </c>
      <c r="AE90" s="89">
        <f t="shared" si="37"/>
        <v>9.0462515624042705</v>
      </c>
      <c r="AF90" s="88">
        <f t="shared" si="38"/>
        <v>64.36742446820206</v>
      </c>
      <c r="AG90" s="98"/>
      <c r="AH90" s="108">
        <v>71</v>
      </c>
      <c r="AI90" s="111">
        <f t="shared" si="55"/>
        <v>1051.8231166500404</v>
      </c>
      <c r="AJ90" s="110">
        <f t="shared" si="56"/>
        <v>776.84908702138944</v>
      </c>
      <c r="AK90" s="98"/>
      <c r="AL90" s="98"/>
      <c r="AM90" s="98"/>
      <c r="AN90" s="98"/>
      <c r="AO90" s="98"/>
      <c r="AP90" s="98"/>
      <c r="AQ90" s="141">
        <f t="shared" si="44"/>
        <v>68.459328114606151</v>
      </c>
      <c r="AR90" s="142">
        <f t="shared" si="50"/>
        <v>795.69424691636311</v>
      </c>
      <c r="AS90" s="98"/>
      <c r="AT90" s="142"/>
      <c r="AU90" s="98"/>
      <c r="AV90" s="141">
        <f t="shared" si="52"/>
        <v>70.751578863816192</v>
      </c>
      <c r="AW90" s="142">
        <f t="shared" si="51"/>
        <v>795.69424691636311</v>
      </c>
      <c r="AX90" s="98"/>
      <c r="AY90" s="98"/>
      <c r="AZ90" s="142"/>
      <c r="BA90" s="142"/>
      <c r="BC90" s="141"/>
      <c r="BD90" s="235">
        <v>65</v>
      </c>
      <c r="BE90" s="238">
        <f t="shared" si="57"/>
        <v>97.412932080665129</v>
      </c>
      <c r="BF90" s="237">
        <f t="shared" si="58"/>
        <v>28.534095227244869</v>
      </c>
      <c r="BG90" s="98"/>
      <c r="BH90" s="235">
        <f t="shared" si="34"/>
        <v>-29.861505371576158</v>
      </c>
      <c r="BI90" s="237">
        <f t="shared" si="59"/>
        <v>52.684497283634997</v>
      </c>
      <c r="BJ90" s="98"/>
      <c r="BK90" s="98"/>
      <c r="BL90" s="98"/>
      <c r="BM90" s="238">
        <f t="shared" si="35"/>
        <v>-18.702992274310063</v>
      </c>
      <c r="BN90" s="237">
        <f t="shared" si="60"/>
        <v>122.684497283635</v>
      </c>
      <c r="BO90" s="98"/>
      <c r="BP90" s="98"/>
      <c r="BQ90" s="98"/>
      <c r="BR90" s="98"/>
      <c r="BS90" s="163">
        <f t="shared" si="29"/>
        <v>1554.4871131755433</v>
      </c>
      <c r="BT90" s="170">
        <v>-136</v>
      </c>
      <c r="BU90" s="98"/>
      <c r="BV90" s="98"/>
      <c r="BW90" s="98"/>
      <c r="BX90" s="98"/>
      <c r="BY90" s="98"/>
      <c r="BZ90" s="98"/>
      <c r="CA90" s="142"/>
      <c r="CB90" s="141"/>
      <c r="CC90" s="251">
        <f t="shared" si="28"/>
        <v>-78.58651392603889</v>
      </c>
      <c r="CD90" s="252">
        <f t="shared" si="30"/>
        <v>22.684497283634997</v>
      </c>
      <c r="CE90" s="98"/>
      <c r="CF90" s="98"/>
      <c r="CG90" s="98"/>
      <c r="CH90" s="246">
        <f t="shared" si="27"/>
        <v>-52.94208111966023</v>
      </c>
      <c r="CI90" s="252">
        <f t="shared" si="31"/>
        <v>152.68449728363498</v>
      </c>
      <c r="CJ90" s="98"/>
      <c r="CK90" s="98"/>
      <c r="CL90" s="98"/>
      <c r="CM90" s="98"/>
      <c r="CN90" s="163">
        <f t="shared" ref="CN90:CN153" si="61">$CO$19*$CO90+$CQ$19</f>
        <v>1554.4871131755433</v>
      </c>
      <c r="CO90" s="170">
        <v>-136</v>
      </c>
      <c r="CP90" s="98"/>
      <c r="CQ90" s="98"/>
      <c r="CR90" s="98"/>
      <c r="CS90" s="98"/>
      <c r="CT90" s="98"/>
      <c r="CU90" s="98"/>
      <c r="CV90" s="142"/>
      <c r="CW90" s="168"/>
    </row>
    <row r="91" spans="2:101" x14ac:dyDescent="0.3">
      <c r="B91" s="141"/>
      <c r="C91" s="141">
        <f t="shared" si="39"/>
        <v>-10.176326980708465</v>
      </c>
      <c r="D91" s="142">
        <f t="shared" si="45"/>
        <v>-1</v>
      </c>
      <c r="E91" s="98"/>
      <c r="F91" s="98"/>
      <c r="G91" s="141">
        <f t="shared" si="40"/>
        <v>-71.468866174535847</v>
      </c>
      <c r="H91" s="142">
        <f t="shared" si="46"/>
        <v>-31</v>
      </c>
      <c r="I91" s="98"/>
      <c r="J91" s="98"/>
      <c r="K91" s="98"/>
      <c r="L91" s="180"/>
      <c r="M91" s="141">
        <f t="shared" si="41"/>
        <v>10</v>
      </c>
      <c r="N91" s="142">
        <f t="shared" si="47"/>
        <v>20</v>
      </c>
      <c r="O91" s="98"/>
      <c r="P91" s="152"/>
      <c r="Q91" s="141">
        <f t="shared" si="42"/>
        <v>65</v>
      </c>
      <c r="R91" s="142">
        <f t="shared" si="48"/>
        <v>0</v>
      </c>
      <c r="S91" s="98"/>
      <c r="T91" s="98"/>
      <c r="U91" s="141">
        <f t="shared" si="43"/>
        <v>-6.9990930820739194</v>
      </c>
      <c r="V91" s="142">
        <f t="shared" si="49"/>
        <v>-80</v>
      </c>
      <c r="W91" s="98"/>
      <c r="X91" s="98"/>
      <c r="Y91" s="98"/>
      <c r="Z91" s="76">
        <v>74</v>
      </c>
      <c r="AA91" s="79">
        <f t="shared" si="53"/>
        <v>948.79478145684834</v>
      </c>
      <c r="AB91" s="78">
        <f t="shared" si="54"/>
        <v>782.85420795053949</v>
      </c>
      <c r="AC91" s="98"/>
      <c r="AD91" s="86">
        <v>83</v>
      </c>
      <c r="AE91" s="89">
        <f t="shared" si="37"/>
        <v>7.9215073213345866</v>
      </c>
      <c r="AF91" s="88">
        <f t="shared" si="38"/>
        <v>64.515499856685935</v>
      </c>
      <c r="AG91" s="98"/>
      <c r="AH91" s="108">
        <v>72</v>
      </c>
      <c r="AI91" s="111">
        <f t="shared" si="55"/>
        <v>1039.4629862488396</v>
      </c>
      <c r="AJ91" s="110">
        <f t="shared" si="56"/>
        <v>780.98472880206646</v>
      </c>
      <c r="AK91" s="98"/>
      <c r="AL91" s="98"/>
      <c r="AM91" s="98"/>
      <c r="AN91" s="98"/>
      <c r="AO91" s="98"/>
      <c r="AP91" s="98"/>
      <c r="AQ91" s="141">
        <f t="shared" si="44"/>
        <v>68.283001133897685</v>
      </c>
      <c r="AR91" s="142">
        <f t="shared" si="50"/>
        <v>794.69424691636311</v>
      </c>
      <c r="AS91" s="98"/>
      <c r="AT91" s="142"/>
      <c r="AU91" s="98"/>
      <c r="AV91" s="141">
        <f t="shared" si="52"/>
        <v>70.751578863816192</v>
      </c>
      <c r="AW91" s="142">
        <f t="shared" si="51"/>
        <v>794.69424691636311</v>
      </c>
      <c r="AX91" s="98"/>
      <c r="AY91" s="98"/>
      <c r="AZ91" s="142"/>
      <c r="BA91" s="142"/>
      <c r="BC91" s="141"/>
      <c r="BD91" s="235">
        <v>66</v>
      </c>
      <c r="BE91" s="238">
        <f t="shared" si="57"/>
        <v>97.047346147354077</v>
      </c>
      <c r="BF91" s="237">
        <f t="shared" si="58"/>
        <v>28.700702335708101</v>
      </c>
      <c r="BG91" s="98"/>
      <c r="BH91" s="235">
        <f t="shared" si="34"/>
        <v>-30.933874081600841</v>
      </c>
      <c r="BI91" s="237">
        <f t="shared" si="59"/>
        <v>51.684497283634997</v>
      </c>
      <c r="BJ91" s="98"/>
      <c r="BK91" s="98"/>
      <c r="BL91" s="98"/>
      <c r="BM91" s="238">
        <f t="shared" si="35"/>
        <v>-19.456546324412855</v>
      </c>
      <c r="BN91" s="237">
        <f t="shared" si="60"/>
        <v>123.684497283635</v>
      </c>
      <c r="BO91" s="98"/>
      <c r="BP91" s="98"/>
      <c r="BQ91" s="98"/>
      <c r="BR91" s="98"/>
      <c r="BS91" s="163">
        <f t="shared" ref="BS91:BS154" si="62">$BT$19*$BT91+$BV$19</f>
        <v>1543.0570608727821</v>
      </c>
      <c r="BT91" s="170">
        <v>-135</v>
      </c>
      <c r="BU91" s="98"/>
      <c r="BV91" s="98"/>
      <c r="BW91" s="98"/>
      <c r="BX91" s="98"/>
      <c r="BY91" s="98"/>
      <c r="BZ91" s="98"/>
      <c r="CA91" s="142"/>
      <c r="CB91" s="141"/>
      <c r="CC91" s="251">
        <f t="shared" si="28"/>
        <v>-79.913558747659295</v>
      </c>
      <c r="CD91" s="252">
        <f t="shared" si="30"/>
        <v>21.684497283634997</v>
      </c>
      <c r="CE91" s="98"/>
      <c r="CF91" s="98"/>
      <c r="CG91" s="98"/>
      <c r="CH91" s="246">
        <f t="shared" ref="CH91:CH154" si="63">$CI$19*CI91+$CL$19</f>
        <v>-53.8745962057979</v>
      </c>
      <c r="CI91" s="252">
        <f t="shared" si="31"/>
        <v>153.68449728363498</v>
      </c>
      <c r="CJ91" s="98"/>
      <c r="CK91" s="98"/>
      <c r="CL91" s="98"/>
      <c r="CM91" s="98"/>
      <c r="CN91" s="163">
        <f t="shared" si="61"/>
        <v>1543.0570608727821</v>
      </c>
      <c r="CO91" s="170">
        <v>-135</v>
      </c>
      <c r="CP91" s="98"/>
      <c r="CQ91" s="98"/>
      <c r="CR91" s="98"/>
      <c r="CS91" s="98"/>
      <c r="CT91" s="98"/>
      <c r="CU91" s="98"/>
      <c r="CV91" s="142"/>
      <c r="CW91" s="168"/>
    </row>
    <row r="92" spans="2:101" x14ac:dyDescent="0.3">
      <c r="B92" s="141"/>
      <c r="C92" s="141">
        <f t="shared" si="39"/>
        <v>-10.35265396141693</v>
      </c>
      <c r="D92" s="142">
        <f t="shared" si="45"/>
        <v>-2</v>
      </c>
      <c r="E92" s="98"/>
      <c r="F92" s="98"/>
      <c r="G92" s="141">
        <f t="shared" si="40"/>
        <v>-71.645193155244314</v>
      </c>
      <c r="H92" s="142">
        <f t="shared" si="46"/>
        <v>-32</v>
      </c>
      <c r="I92" s="98"/>
      <c r="J92" s="98"/>
      <c r="K92" s="98"/>
      <c r="L92" s="180"/>
      <c r="M92" s="141">
        <f t="shared" si="41"/>
        <v>10</v>
      </c>
      <c r="N92" s="142">
        <f t="shared" si="47"/>
        <v>19</v>
      </c>
      <c r="O92" s="98"/>
      <c r="P92" s="152"/>
      <c r="Q92" s="141">
        <f t="shared" si="42"/>
        <v>65</v>
      </c>
      <c r="R92" s="142">
        <f t="shared" si="48"/>
        <v>-1</v>
      </c>
      <c r="S92" s="98"/>
      <c r="T92" s="98"/>
      <c r="U92" s="141">
        <f t="shared" si="43"/>
        <v>-7.0865817455998439</v>
      </c>
      <c r="V92" s="142">
        <f t="shared" si="49"/>
        <v>-81</v>
      </c>
      <c r="W92" s="98"/>
      <c r="X92" s="98"/>
      <c r="Y92" s="98"/>
      <c r="Z92" s="76">
        <v>75</v>
      </c>
      <c r="AA92" s="79">
        <f t="shared" si="53"/>
        <v>936.23514741752138</v>
      </c>
      <c r="AB92" s="78">
        <f t="shared" si="54"/>
        <v>786.33730273405422</v>
      </c>
      <c r="AC92" s="98"/>
      <c r="AD92" s="86">
        <v>84</v>
      </c>
      <c r="AE92" s="89">
        <f t="shared" si="37"/>
        <v>6.794350112397475</v>
      </c>
      <c r="AF92" s="88">
        <f t="shared" si="38"/>
        <v>64.64392319893777</v>
      </c>
      <c r="AG92" s="98"/>
      <c r="AH92" s="108">
        <v>73</v>
      </c>
      <c r="AI92" s="111">
        <f t="shared" si="55"/>
        <v>1027.0325614541314</v>
      </c>
      <c r="AJ92" s="110">
        <f t="shared" si="56"/>
        <v>784.90402668508932</v>
      </c>
      <c r="AK92" s="98"/>
      <c r="AL92" s="98"/>
      <c r="AM92" s="98"/>
      <c r="AN92" s="98"/>
      <c r="AO92" s="98"/>
      <c r="AP92" s="98"/>
      <c r="AQ92" s="141">
        <f t="shared" si="44"/>
        <v>68.106674153189218</v>
      </c>
      <c r="AR92" s="142">
        <f t="shared" si="50"/>
        <v>793.69424691636311</v>
      </c>
      <c r="AS92" s="98"/>
      <c r="AT92" s="142"/>
      <c r="AU92" s="98"/>
      <c r="AV92" s="141">
        <f t="shared" si="52"/>
        <v>70.751578863816192</v>
      </c>
      <c r="AW92" s="142">
        <f t="shared" si="51"/>
        <v>793.69424691636311</v>
      </c>
      <c r="AX92" s="98"/>
      <c r="AY92" s="98"/>
      <c r="AZ92" s="142"/>
      <c r="BA92" s="142"/>
      <c r="BC92" s="141"/>
      <c r="BD92" s="235">
        <v>67</v>
      </c>
      <c r="BE92" s="238">
        <f t="shared" si="57"/>
        <v>96.678908199579183</v>
      </c>
      <c r="BF92" s="237">
        <f t="shared" si="58"/>
        <v>28.860903714805836</v>
      </c>
      <c r="BG92" s="98"/>
      <c r="BH92" s="235">
        <f t="shared" si="34"/>
        <v>-32.006242791625525</v>
      </c>
      <c r="BI92" s="237">
        <f t="shared" si="59"/>
        <v>50.684497283634997</v>
      </c>
      <c r="BJ92" s="98"/>
      <c r="BK92" s="98"/>
      <c r="BL92" s="98"/>
      <c r="BM92" s="238">
        <f t="shared" si="35"/>
        <v>-20.210100374515648</v>
      </c>
      <c r="BN92" s="237">
        <f t="shared" si="60"/>
        <v>124.684497283635</v>
      </c>
      <c r="BO92" s="98"/>
      <c r="BP92" s="98"/>
      <c r="BQ92" s="98"/>
      <c r="BR92" s="98"/>
      <c r="BS92" s="163">
        <f t="shared" si="62"/>
        <v>1531.6270085700207</v>
      </c>
      <c r="BT92" s="170">
        <v>-134</v>
      </c>
      <c r="BU92" s="98"/>
      <c r="BV92" s="98"/>
      <c r="BW92" s="98"/>
      <c r="BX92" s="98"/>
      <c r="BY92" s="98"/>
      <c r="BZ92" s="98"/>
      <c r="CA92" s="142"/>
      <c r="CB92" s="141"/>
      <c r="CC92" s="251">
        <f t="shared" ref="CC92:CC155" si="64">$CD$19*CD92+$CF$19</f>
        <v>-81.240603569279699</v>
      </c>
      <c r="CD92" s="252">
        <f t="shared" si="30"/>
        <v>20.684497283634997</v>
      </c>
      <c r="CE92" s="98"/>
      <c r="CF92" s="98"/>
      <c r="CG92" s="98"/>
      <c r="CH92" s="246">
        <f t="shared" si="63"/>
        <v>-54.80711129193557</v>
      </c>
      <c r="CI92" s="252">
        <f t="shared" si="31"/>
        <v>154.68449728363498</v>
      </c>
      <c r="CJ92" s="98"/>
      <c r="CK92" s="98"/>
      <c r="CL92" s="98"/>
      <c r="CM92" s="98"/>
      <c r="CN92" s="163">
        <f t="shared" si="61"/>
        <v>1531.6270085700207</v>
      </c>
      <c r="CO92" s="170">
        <v>-134</v>
      </c>
      <c r="CP92" s="98"/>
      <c r="CQ92" s="98"/>
      <c r="CR92" s="98"/>
      <c r="CS92" s="98"/>
      <c r="CT92" s="98"/>
      <c r="CU92" s="98"/>
      <c r="CV92" s="142"/>
      <c r="CW92" s="168"/>
    </row>
    <row r="93" spans="2:101" x14ac:dyDescent="0.3">
      <c r="B93" s="141"/>
      <c r="C93" s="141">
        <f t="shared" si="39"/>
        <v>-10.528980942125395</v>
      </c>
      <c r="D93" s="142">
        <f t="shared" si="45"/>
        <v>-3</v>
      </c>
      <c r="E93" s="98"/>
      <c r="F93" s="98"/>
      <c r="G93" s="141">
        <f t="shared" si="40"/>
        <v>-71.821520135952781</v>
      </c>
      <c r="H93" s="142">
        <f t="shared" si="46"/>
        <v>-33</v>
      </c>
      <c r="I93" s="98"/>
      <c r="J93" s="98"/>
      <c r="K93" s="98"/>
      <c r="L93" s="180"/>
      <c r="M93" s="141">
        <f t="shared" si="41"/>
        <v>10</v>
      </c>
      <c r="N93" s="142">
        <f t="shared" si="47"/>
        <v>18</v>
      </c>
      <c r="O93" s="98"/>
      <c r="P93" s="152"/>
      <c r="Q93" s="141">
        <f t="shared" si="42"/>
        <v>65</v>
      </c>
      <c r="R93" s="142">
        <f t="shared" si="48"/>
        <v>-2</v>
      </c>
      <c r="S93" s="98"/>
      <c r="T93" s="98"/>
      <c r="U93" s="141">
        <f t="shared" si="43"/>
        <v>-7.1740704091257674</v>
      </c>
      <c r="V93" s="142">
        <f t="shared" si="49"/>
        <v>-82</v>
      </c>
      <c r="W93" s="98"/>
      <c r="X93" s="98"/>
      <c r="Y93" s="98"/>
      <c r="Z93" s="76">
        <v>76</v>
      </c>
      <c r="AA93" s="79">
        <f t="shared" si="53"/>
        <v>923.61663788547139</v>
      </c>
      <c r="AB93" s="78">
        <f t="shared" si="54"/>
        <v>789.60067118740483</v>
      </c>
      <c r="AC93" s="98"/>
      <c r="AD93" s="86">
        <v>85</v>
      </c>
      <c r="AE93" s="89">
        <f t="shared" si="37"/>
        <v>5.665123278597779</v>
      </c>
      <c r="AF93" s="88">
        <f t="shared" si="38"/>
        <v>64.752655375963457</v>
      </c>
      <c r="AG93" s="98"/>
      <c r="AH93" s="108">
        <v>74</v>
      </c>
      <c r="AI93" s="111">
        <f t="shared" si="55"/>
        <v>1014.5356286937241</v>
      </c>
      <c r="AJ93" s="110">
        <f t="shared" si="56"/>
        <v>788.60578681435572</v>
      </c>
      <c r="AK93" s="98"/>
      <c r="AL93" s="98"/>
      <c r="AM93" s="98"/>
      <c r="AN93" s="98"/>
      <c r="AO93" s="98"/>
      <c r="AP93" s="98"/>
      <c r="AQ93" s="141">
        <f t="shared" si="44"/>
        <v>67.930347172480751</v>
      </c>
      <c r="AR93" s="142">
        <f t="shared" si="50"/>
        <v>792.69424691636311</v>
      </c>
      <c r="AS93" s="98"/>
      <c r="AT93" s="142"/>
      <c r="AU93" s="98"/>
      <c r="AV93" s="141">
        <f t="shared" si="52"/>
        <v>70.751578863816192</v>
      </c>
      <c r="AW93" s="142">
        <f t="shared" si="51"/>
        <v>792.69424691636311</v>
      </c>
      <c r="AX93" s="98"/>
      <c r="AY93" s="98"/>
      <c r="AZ93" s="142"/>
      <c r="BA93" s="142"/>
      <c r="BC93" s="141"/>
      <c r="BD93" s="235">
        <v>68</v>
      </c>
      <c r="BE93" s="238">
        <f t="shared" si="57"/>
        <v>96.30773046710847</v>
      </c>
      <c r="BF93" s="237">
        <f t="shared" si="58"/>
        <v>29.0146505656461</v>
      </c>
      <c r="BG93" s="98"/>
      <c r="BH93" s="235">
        <f t="shared" si="34"/>
        <v>-33.078611501650208</v>
      </c>
      <c r="BI93" s="237">
        <f t="shared" si="59"/>
        <v>49.684497283634997</v>
      </c>
      <c r="BJ93" s="98"/>
      <c r="BK93" s="98"/>
      <c r="BL93" s="98"/>
      <c r="BM93" s="238">
        <f t="shared" si="35"/>
        <v>-20.96365442461844</v>
      </c>
      <c r="BN93" s="237">
        <f t="shared" si="60"/>
        <v>125.684497283635</v>
      </c>
      <c r="BO93" s="98"/>
      <c r="BP93" s="98"/>
      <c r="BQ93" s="98"/>
      <c r="BR93" s="98"/>
      <c r="BS93" s="163">
        <f t="shared" si="62"/>
        <v>1520.1969562672593</v>
      </c>
      <c r="BT93" s="170">
        <v>-133</v>
      </c>
      <c r="BU93" s="98"/>
      <c r="BV93" s="98"/>
      <c r="BW93" s="98"/>
      <c r="BX93" s="98"/>
      <c r="BY93" s="98"/>
      <c r="BZ93" s="98"/>
      <c r="CA93" s="142"/>
      <c r="CB93" s="141"/>
      <c r="CC93" s="251">
        <f t="shared" si="64"/>
        <v>-82.567648390900104</v>
      </c>
      <c r="CD93" s="252">
        <f t="shared" ref="CD93:CD156" si="65">IF($CD92=$CD91-$A$11,$CD92-$A$11,$CD92+$A$11)</f>
        <v>19.684497283634997</v>
      </c>
      <c r="CE93" s="98"/>
      <c r="CF93" s="98"/>
      <c r="CG93" s="98"/>
      <c r="CH93" s="246">
        <f t="shared" si="63"/>
        <v>-55.739626378073211</v>
      </c>
      <c r="CI93" s="252">
        <f t="shared" ref="CI93:CI156" si="66">IF($CI92=$CI91-$A$11,$CI92-$A$11,$CI92+$A$11)</f>
        <v>155.68449728363498</v>
      </c>
      <c r="CJ93" s="98"/>
      <c r="CK93" s="98"/>
      <c r="CL93" s="98"/>
      <c r="CM93" s="98"/>
      <c r="CN93" s="163">
        <f t="shared" si="61"/>
        <v>1520.1969562672593</v>
      </c>
      <c r="CO93" s="170">
        <v>-133</v>
      </c>
      <c r="CP93" s="98"/>
      <c r="CQ93" s="98"/>
      <c r="CR93" s="98"/>
      <c r="CS93" s="98"/>
      <c r="CT93" s="98"/>
      <c r="CU93" s="98"/>
      <c r="CV93" s="142"/>
      <c r="CW93" s="168"/>
    </row>
    <row r="94" spans="2:101" x14ac:dyDescent="0.3">
      <c r="B94" s="141"/>
      <c r="C94" s="141">
        <f t="shared" si="39"/>
        <v>-10.70530792283386</v>
      </c>
      <c r="D94" s="142">
        <f t="shared" si="45"/>
        <v>-4</v>
      </c>
      <c r="E94" s="98"/>
      <c r="F94" s="98"/>
      <c r="G94" s="141">
        <f t="shared" si="40"/>
        <v>-71.997847116661234</v>
      </c>
      <c r="H94" s="142">
        <f t="shared" si="46"/>
        <v>-34</v>
      </c>
      <c r="I94" s="98"/>
      <c r="J94" s="98"/>
      <c r="K94" s="98"/>
      <c r="L94" s="180"/>
      <c r="M94" s="141">
        <f t="shared" si="41"/>
        <v>10</v>
      </c>
      <c r="N94" s="142">
        <f t="shared" si="47"/>
        <v>17</v>
      </c>
      <c r="O94" s="98"/>
      <c r="P94" s="152"/>
      <c r="Q94" s="141">
        <f t="shared" si="42"/>
        <v>65</v>
      </c>
      <c r="R94" s="142">
        <f t="shared" si="48"/>
        <v>-3</v>
      </c>
      <c r="S94" s="98"/>
      <c r="T94" s="98"/>
      <c r="U94" s="141">
        <f t="shared" si="43"/>
        <v>-7.261559072651691</v>
      </c>
      <c r="V94" s="142">
        <f t="shared" si="49"/>
        <v>-83</v>
      </c>
      <c r="W94" s="98"/>
      <c r="X94" s="98"/>
      <c r="Y94" s="98"/>
      <c r="Z94" s="76">
        <v>77</v>
      </c>
      <c r="AA94" s="79">
        <f t="shared" si="53"/>
        <v>910.94309658093937</v>
      </c>
      <c r="AB94" s="78">
        <f t="shared" si="54"/>
        <v>792.64331925694739</v>
      </c>
      <c r="AC94" s="98"/>
      <c r="AD94" s="86">
        <v>86</v>
      </c>
      <c r="AE94" s="89">
        <f t="shared" si="37"/>
        <v>4.5341707933681548</v>
      </c>
      <c r="AF94" s="88">
        <f t="shared" si="38"/>
        <v>64.841663266888574</v>
      </c>
      <c r="AG94" s="98"/>
      <c r="AH94" s="108">
        <v>75</v>
      </c>
      <c r="AI94" s="111">
        <f t="shared" si="55"/>
        <v>1001.9759946543973</v>
      </c>
      <c r="AJ94" s="110">
        <f t="shared" si="56"/>
        <v>792.08888159787045</v>
      </c>
      <c r="AK94" s="98"/>
      <c r="AL94" s="98"/>
      <c r="AM94" s="98"/>
      <c r="AN94" s="98"/>
      <c r="AO94" s="98"/>
      <c r="AP94" s="98"/>
      <c r="AQ94" s="141">
        <f t="shared" si="44"/>
        <v>67.754020191772284</v>
      </c>
      <c r="AR94" s="142">
        <f t="shared" si="50"/>
        <v>791.69424691636311</v>
      </c>
      <c r="AS94" s="98"/>
      <c r="AT94" s="142"/>
      <c r="AU94" s="98"/>
      <c r="AV94" s="141">
        <f t="shared" si="52"/>
        <v>70.751578863816192</v>
      </c>
      <c r="AW94" s="142">
        <f t="shared" si="51"/>
        <v>791.69424691636311</v>
      </c>
      <c r="AX94" s="98"/>
      <c r="AY94" s="98"/>
      <c r="AZ94" s="142"/>
      <c r="BA94" s="142"/>
      <c r="BC94" s="141"/>
      <c r="BD94" s="235">
        <v>69</v>
      </c>
      <c r="BE94" s="238">
        <f t="shared" si="57"/>
        <v>95.933926014274945</v>
      </c>
      <c r="BF94" s="237">
        <f t="shared" si="58"/>
        <v>29.161896055448736</v>
      </c>
      <c r="BG94" s="98"/>
      <c r="BH94" s="235">
        <f t="shared" si="34"/>
        <v>-34.150980211674892</v>
      </c>
      <c r="BI94" s="237">
        <f t="shared" si="59"/>
        <v>48.684497283634997</v>
      </c>
      <c r="BJ94" s="98"/>
      <c r="BK94" s="98"/>
      <c r="BL94" s="98"/>
      <c r="BM94" s="238">
        <f t="shared" si="35"/>
        <v>-21.717208474721232</v>
      </c>
      <c r="BN94" s="237">
        <f t="shared" si="60"/>
        <v>126.684497283635</v>
      </c>
      <c r="BO94" s="98"/>
      <c r="BP94" s="98"/>
      <c r="BQ94" s="98"/>
      <c r="BR94" s="98"/>
      <c r="BS94" s="163">
        <f t="shared" si="62"/>
        <v>1508.7669039644979</v>
      </c>
      <c r="BT94" s="170">
        <v>-132</v>
      </c>
      <c r="BU94" s="98"/>
      <c r="BV94" s="98"/>
      <c r="BW94" s="98"/>
      <c r="BX94" s="98"/>
      <c r="BY94" s="98"/>
      <c r="BZ94" s="98"/>
      <c r="CA94" s="142"/>
      <c r="CB94" s="141"/>
      <c r="CC94" s="251">
        <f t="shared" si="64"/>
        <v>-83.894693212520522</v>
      </c>
      <c r="CD94" s="252">
        <f t="shared" si="65"/>
        <v>18.684497283634997</v>
      </c>
      <c r="CE94" s="98"/>
      <c r="CF94" s="98"/>
      <c r="CG94" s="98"/>
      <c r="CH94" s="246">
        <f t="shared" si="63"/>
        <v>-56.672141464210881</v>
      </c>
      <c r="CI94" s="252">
        <f t="shared" si="66"/>
        <v>156.68449728363498</v>
      </c>
      <c r="CJ94" s="98"/>
      <c r="CK94" s="98"/>
      <c r="CL94" s="98"/>
      <c r="CM94" s="98"/>
      <c r="CN94" s="163">
        <f t="shared" si="61"/>
        <v>1508.7669039644979</v>
      </c>
      <c r="CO94" s="170">
        <v>-132</v>
      </c>
      <c r="CP94" s="98"/>
      <c r="CQ94" s="98"/>
      <c r="CR94" s="98"/>
      <c r="CS94" s="98"/>
      <c r="CT94" s="98"/>
      <c r="CU94" s="98"/>
      <c r="CV94" s="142"/>
      <c r="CW94" s="168"/>
    </row>
    <row r="95" spans="2:101" x14ac:dyDescent="0.3">
      <c r="B95" s="141"/>
      <c r="C95" s="141">
        <f t="shared" si="39"/>
        <v>-10.881634903542325</v>
      </c>
      <c r="D95" s="142">
        <f t="shared" si="45"/>
        <v>-5</v>
      </c>
      <c r="E95" s="98"/>
      <c r="F95" s="98"/>
      <c r="G95" s="141">
        <f t="shared" si="40"/>
        <v>-72.174174097369701</v>
      </c>
      <c r="H95" s="142">
        <f t="shared" si="46"/>
        <v>-35</v>
      </c>
      <c r="I95" s="98"/>
      <c r="J95" s="98"/>
      <c r="K95" s="98"/>
      <c r="L95" s="180"/>
      <c r="M95" s="141">
        <f t="shared" si="41"/>
        <v>10</v>
      </c>
      <c r="N95" s="142">
        <f t="shared" si="47"/>
        <v>16</v>
      </c>
      <c r="O95" s="98"/>
      <c r="P95" s="152"/>
      <c r="Q95" s="141">
        <f t="shared" si="42"/>
        <v>65</v>
      </c>
      <c r="R95" s="142">
        <f t="shared" si="48"/>
        <v>-4</v>
      </c>
      <c r="S95" s="98"/>
      <c r="T95" s="98"/>
      <c r="U95" s="141">
        <f t="shared" si="43"/>
        <v>-7.3490477361776154</v>
      </c>
      <c r="V95" s="142">
        <f t="shared" si="49"/>
        <v>-84</v>
      </c>
      <c r="W95" s="98"/>
      <c r="X95" s="98"/>
      <c r="Y95" s="98"/>
      <c r="Z95" s="76">
        <v>78</v>
      </c>
      <c r="AA95" s="79">
        <f t="shared" si="53"/>
        <v>898.21838398737873</v>
      </c>
      <c r="AB95" s="78">
        <f t="shared" si="54"/>
        <v>795.46432012260516</v>
      </c>
      <c r="AC95" s="98"/>
      <c r="AD95" s="86">
        <v>87</v>
      </c>
      <c r="AE95" s="89">
        <f t="shared" si="37"/>
        <v>3.401837155791358</v>
      </c>
      <c r="AF95" s="88">
        <f t="shared" si="38"/>
        <v>64.910919759047303</v>
      </c>
      <c r="AG95" s="98"/>
      <c r="AH95" s="108">
        <v>76</v>
      </c>
      <c r="AI95" s="111">
        <f t="shared" si="55"/>
        <v>989.35748512234716</v>
      </c>
      <c r="AJ95" s="110">
        <f t="shared" si="56"/>
        <v>795.35225005122106</v>
      </c>
      <c r="AK95" s="98"/>
      <c r="AL95" s="98"/>
      <c r="AM95" s="98"/>
      <c r="AN95" s="98"/>
      <c r="AO95" s="98"/>
      <c r="AP95" s="98"/>
      <c r="AQ95" s="141">
        <f t="shared" si="44"/>
        <v>67.577693211063817</v>
      </c>
      <c r="AR95" s="142">
        <f t="shared" si="50"/>
        <v>790.69424691636311</v>
      </c>
      <c r="AS95" s="98"/>
      <c r="AT95" s="142"/>
      <c r="AU95" s="98"/>
      <c r="AV95" s="141">
        <f t="shared" si="52"/>
        <v>70.751578863816192</v>
      </c>
      <c r="AW95" s="142">
        <f t="shared" si="51"/>
        <v>790.69424691636311</v>
      </c>
      <c r="AX95" s="98"/>
      <c r="AY95" s="98"/>
      <c r="AZ95" s="142"/>
      <c r="BA95" s="142"/>
      <c r="BC95" s="141"/>
      <c r="BD95" s="235">
        <v>70</v>
      </c>
      <c r="BE95" s="238">
        <f t="shared" si="57"/>
        <v>95.557608705536055</v>
      </c>
      <c r="BF95" s="237">
        <f t="shared" si="58"/>
        <v>29.302595331811162</v>
      </c>
      <c r="BG95" s="98"/>
      <c r="BH95" s="235">
        <f t="shared" si="34"/>
        <v>-35.223348921699568</v>
      </c>
      <c r="BI95" s="237">
        <f t="shared" si="59"/>
        <v>47.684497283634997</v>
      </c>
      <c r="BJ95" s="98"/>
      <c r="BK95" s="98"/>
      <c r="BL95" s="98"/>
      <c r="BM95" s="238">
        <f t="shared" si="35"/>
        <v>-22.470762524824025</v>
      </c>
      <c r="BN95" s="237">
        <f t="shared" si="60"/>
        <v>127.684497283635</v>
      </c>
      <c r="BO95" s="98"/>
      <c r="BP95" s="98"/>
      <c r="BQ95" s="98"/>
      <c r="BR95" s="98"/>
      <c r="BS95" s="163">
        <f t="shared" si="62"/>
        <v>1497.3368516617365</v>
      </c>
      <c r="BT95" s="170">
        <v>-131</v>
      </c>
      <c r="BU95" s="98"/>
      <c r="BV95" s="98"/>
      <c r="BW95" s="98"/>
      <c r="BX95" s="98"/>
      <c r="BY95" s="98"/>
      <c r="BZ95" s="98"/>
      <c r="CA95" s="142"/>
      <c r="CB95" s="141"/>
      <c r="CC95" s="251">
        <f t="shared" si="64"/>
        <v>-85.221738034140927</v>
      </c>
      <c r="CD95" s="252">
        <f t="shared" si="65"/>
        <v>17.684497283634997</v>
      </c>
      <c r="CE95" s="98"/>
      <c r="CF95" s="98"/>
      <c r="CG95" s="98"/>
      <c r="CH95" s="246">
        <f t="shared" si="63"/>
        <v>-57.604656550348551</v>
      </c>
      <c r="CI95" s="252">
        <f t="shared" si="66"/>
        <v>157.68449728363498</v>
      </c>
      <c r="CJ95" s="98"/>
      <c r="CK95" s="98"/>
      <c r="CL95" s="98"/>
      <c r="CM95" s="98"/>
      <c r="CN95" s="163">
        <f t="shared" si="61"/>
        <v>1497.3368516617365</v>
      </c>
      <c r="CO95" s="170">
        <v>-131</v>
      </c>
      <c r="CP95" s="98"/>
      <c r="CQ95" s="98"/>
      <c r="CR95" s="98"/>
      <c r="CS95" s="98"/>
      <c r="CT95" s="98"/>
      <c r="CU95" s="98"/>
      <c r="CV95" s="142"/>
      <c r="CW95" s="168"/>
    </row>
    <row r="96" spans="2:101" x14ac:dyDescent="0.3">
      <c r="B96" s="141"/>
      <c r="C96" s="141">
        <f t="shared" si="39"/>
        <v>-11.057961884250791</v>
      </c>
      <c r="D96" s="142">
        <f t="shared" si="45"/>
        <v>-6</v>
      </c>
      <c r="E96" s="98"/>
      <c r="F96" s="98"/>
      <c r="G96" s="141">
        <f t="shared" si="40"/>
        <v>-72.350501078078167</v>
      </c>
      <c r="H96" s="142">
        <f t="shared" si="46"/>
        <v>-36</v>
      </c>
      <c r="I96" s="98"/>
      <c r="J96" s="98"/>
      <c r="K96" s="98"/>
      <c r="L96" s="180"/>
      <c r="M96" s="141">
        <f t="shared" si="41"/>
        <v>10</v>
      </c>
      <c r="N96" s="142">
        <f t="shared" si="47"/>
        <v>15</v>
      </c>
      <c r="O96" s="98"/>
      <c r="P96" s="152"/>
      <c r="Q96" s="141">
        <f t="shared" si="42"/>
        <v>65</v>
      </c>
      <c r="R96" s="142">
        <f t="shared" si="48"/>
        <v>-5</v>
      </c>
      <c r="S96" s="98"/>
      <c r="T96" s="98"/>
      <c r="U96" s="141">
        <f t="shared" si="43"/>
        <v>-7.4365363997035399</v>
      </c>
      <c r="V96" s="142">
        <f t="shared" si="49"/>
        <v>-85</v>
      </c>
      <c r="W96" s="98"/>
      <c r="X96" s="98"/>
      <c r="Y96" s="98"/>
      <c r="Z96" s="76">
        <v>79</v>
      </c>
      <c r="AA96" s="79">
        <f t="shared" si="53"/>
        <v>885.44637617551211</v>
      </c>
      <c r="AB96" s="78">
        <f t="shared" si="54"/>
        <v>798.06281448018694</v>
      </c>
      <c r="AC96" s="98"/>
      <c r="AD96" s="86">
        <v>88</v>
      </c>
      <c r="AE96" s="89">
        <f t="shared" si="37"/>
        <v>2.2684672856625703</v>
      </c>
      <c r="AF96" s="88">
        <f t="shared" si="38"/>
        <v>64.96040375624122</v>
      </c>
      <c r="AG96" s="98"/>
      <c r="AH96" s="108">
        <v>77</v>
      </c>
      <c r="AI96" s="111">
        <f t="shared" si="55"/>
        <v>976.68394381781513</v>
      </c>
      <c r="AJ96" s="110">
        <f t="shared" si="56"/>
        <v>798.39489812076363</v>
      </c>
      <c r="AK96" s="98"/>
      <c r="AL96" s="98"/>
      <c r="AM96" s="98"/>
      <c r="AN96" s="98"/>
      <c r="AO96" s="98"/>
      <c r="AP96" s="98"/>
      <c r="AQ96" s="141">
        <f t="shared" si="44"/>
        <v>67.40136623035535</v>
      </c>
      <c r="AR96" s="142">
        <f t="shared" si="50"/>
        <v>789.69424691636311</v>
      </c>
      <c r="AS96" s="98"/>
      <c r="AT96" s="142"/>
      <c r="AU96" s="98"/>
      <c r="AV96" s="141">
        <f t="shared" si="52"/>
        <v>70.751578863816192</v>
      </c>
      <c r="AW96" s="142">
        <f t="shared" si="51"/>
        <v>789.69424691636311</v>
      </c>
      <c r="AX96" s="98"/>
      <c r="AY96" s="98"/>
      <c r="AZ96" s="142"/>
      <c r="BA96" s="142"/>
      <c r="BC96" s="141"/>
      <c r="BD96" s="235">
        <v>71</v>
      </c>
      <c r="BE96" s="238">
        <f t="shared" si="57"/>
        <v>95.178893170789507</v>
      </c>
      <c r="BF96" s="237">
        <f t="shared" si="58"/>
        <v>29.436705536370809</v>
      </c>
      <c r="BG96" s="98"/>
      <c r="BH96" s="235">
        <f t="shared" si="34"/>
        <v>-36.295717631724251</v>
      </c>
      <c r="BI96" s="237">
        <f t="shared" si="59"/>
        <v>46.684497283634997</v>
      </c>
      <c r="BJ96" s="98"/>
      <c r="BK96" s="98"/>
      <c r="BL96" s="98"/>
      <c r="BM96" s="238">
        <f t="shared" si="35"/>
        <v>-23.224316574926817</v>
      </c>
      <c r="BN96" s="237">
        <f t="shared" si="60"/>
        <v>128.68449728363498</v>
      </c>
      <c r="BO96" s="98"/>
      <c r="BP96" s="98"/>
      <c r="BQ96" s="98"/>
      <c r="BR96" s="98"/>
      <c r="BS96" s="163">
        <f t="shared" si="62"/>
        <v>1485.9067993589754</v>
      </c>
      <c r="BT96" s="170">
        <v>-130</v>
      </c>
      <c r="BU96" s="98"/>
      <c r="BV96" s="98"/>
      <c r="BW96" s="98"/>
      <c r="BX96" s="98"/>
      <c r="BY96" s="98"/>
      <c r="BZ96" s="98"/>
      <c r="CA96" s="142"/>
      <c r="CB96" s="141"/>
      <c r="CC96" s="251">
        <f t="shared" si="64"/>
        <v>-86.548782855761345</v>
      </c>
      <c r="CD96" s="252">
        <f t="shared" si="65"/>
        <v>16.684497283634997</v>
      </c>
      <c r="CE96" s="98"/>
      <c r="CF96" s="98"/>
      <c r="CG96" s="98"/>
      <c r="CH96" s="246">
        <f t="shared" si="63"/>
        <v>-58.537171636486221</v>
      </c>
      <c r="CI96" s="252">
        <f t="shared" si="66"/>
        <v>158.68449728363498</v>
      </c>
      <c r="CJ96" s="98"/>
      <c r="CK96" s="98"/>
      <c r="CL96" s="98"/>
      <c r="CM96" s="98"/>
      <c r="CN96" s="163">
        <f t="shared" si="61"/>
        <v>1485.9067993589754</v>
      </c>
      <c r="CO96" s="170">
        <v>-130</v>
      </c>
      <c r="CP96" s="98"/>
      <c r="CQ96" s="98"/>
      <c r="CR96" s="98"/>
      <c r="CS96" s="98"/>
      <c r="CT96" s="98"/>
      <c r="CU96" s="98"/>
      <c r="CV96" s="142"/>
      <c r="CW96" s="168"/>
    </row>
    <row r="97" spans="2:101" x14ac:dyDescent="0.3">
      <c r="B97" s="141"/>
      <c r="C97" s="141">
        <f t="shared" si="39"/>
        <v>-11.234288864959254</v>
      </c>
      <c r="D97" s="142">
        <f t="shared" si="45"/>
        <v>-7</v>
      </c>
      <c r="E97" s="98"/>
      <c r="F97" s="98"/>
      <c r="G97" s="141">
        <f t="shared" si="40"/>
        <v>-72.526828058786634</v>
      </c>
      <c r="H97" s="142">
        <f t="shared" si="46"/>
        <v>-37</v>
      </c>
      <c r="I97" s="98"/>
      <c r="J97" s="98"/>
      <c r="K97" s="98"/>
      <c r="L97" s="180"/>
      <c r="M97" s="141">
        <f t="shared" si="41"/>
        <v>10</v>
      </c>
      <c r="N97" s="142">
        <f t="shared" si="47"/>
        <v>14</v>
      </c>
      <c r="O97" s="98"/>
      <c r="P97" s="152"/>
      <c r="Q97" s="141">
        <f t="shared" si="42"/>
        <v>65</v>
      </c>
      <c r="R97" s="142">
        <f t="shared" si="48"/>
        <v>-6</v>
      </c>
      <c r="S97" s="98"/>
      <c r="T97" s="98"/>
      <c r="U97" s="141">
        <f t="shared" si="43"/>
        <v>-7.5240250632294634</v>
      </c>
      <c r="V97" s="142">
        <f t="shared" si="49"/>
        <v>-86</v>
      </c>
      <c r="W97" s="98"/>
      <c r="X97" s="98"/>
      <c r="Y97" s="98"/>
      <c r="Z97" s="76">
        <v>80</v>
      </c>
      <c r="AA97" s="79">
        <f t="shared" si="53"/>
        <v>872.63096362264434</v>
      </c>
      <c r="AB97" s="78">
        <f t="shared" si="54"/>
        <v>800.43801080313904</v>
      </c>
      <c r="AC97" s="98"/>
      <c r="AD97" s="86">
        <v>89</v>
      </c>
      <c r="AE97" s="89">
        <f t="shared" si="37"/>
        <v>1.1344064184234195</v>
      </c>
      <c r="AF97" s="88">
        <f t="shared" si="38"/>
        <v>64.990100185165431</v>
      </c>
      <c r="AG97" s="98"/>
      <c r="AH97" s="108">
        <v>78</v>
      </c>
      <c r="AI97" s="111">
        <f t="shared" si="55"/>
        <v>963.95923122425449</v>
      </c>
      <c r="AJ97" s="110">
        <f t="shared" si="56"/>
        <v>801.21589898642139</v>
      </c>
      <c r="AK97" s="98"/>
      <c r="AL97" s="98"/>
      <c r="AM97" s="98"/>
      <c r="AN97" s="98"/>
      <c r="AO97" s="98"/>
      <c r="AP97" s="98"/>
      <c r="AQ97" s="141">
        <f t="shared" si="44"/>
        <v>67.225039249646883</v>
      </c>
      <c r="AR97" s="142">
        <f t="shared" si="50"/>
        <v>788.69424691636311</v>
      </c>
      <c r="AS97" s="98"/>
      <c r="AT97" s="142"/>
      <c r="AU97" s="98"/>
      <c r="AV97" s="141">
        <f t="shared" si="52"/>
        <v>70.751578863816192</v>
      </c>
      <c r="AW97" s="142">
        <f t="shared" si="51"/>
        <v>788.69424691636311</v>
      </c>
      <c r="AX97" s="98"/>
      <c r="AY97" s="98"/>
      <c r="AZ97" s="142"/>
      <c r="BA97" s="142"/>
      <c r="BC97" s="141"/>
      <c r="BD97" s="235">
        <v>72</v>
      </c>
      <c r="BE97" s="238">
        <f t="shared" si="57"/>
        <v>94.797894770455883</v>
      </c>
      <c r="BF97" s="237">
        <f t="shared" si="58"/>
        <v>29.564185817860213</v>
      </c>
      <c r="BG97" s="98"/>
      <c r="BH97" s="235">
        <f t="shared" si="34"/>
        <v>-37.368086341748935</v>
      </c>
      <c r="BI97" s="237">
        <f t="shared" si="59"/>
        <v>45.684497283634997</v>
      </c>
      <c r="BJ97" s="98"/>
      <c r="BK97" s="98"/>
      <c r="BL97" s="98"/>
      <c r="BM97" s="238">
        <f t="shared" si="35"/>
        <v>-23.97787062502961</v>
      </c>
      <c r="BN97" s="237">
        <f t="shared" si="60"/>
        <v>129.68449728363498</v>
      </c>
      <c r="BO97" s="98"/>
      <c r="BP97" s="98"/>
      <c r="BQ97" s="98"/>
      <c r="BR97" s="98"/>
      <c r="BS97" s="163">
        <f t="shared" si="62"/>
        <v>1474.476747056214</v>
      </c>
      <c r="BT97" s="170">
        <v>-129</v>
      </c>
      <c r="BU97" s="98"/>
      <c r="BV97" s="98"/>
      <c r="BW97" s="98"/>
      <c r="BX97" s="98"/>
      <c r="BY97" s="98"/>
      <c r="BZ97" s="98"/>
      <c r="CA97" s="142"/>
      <c r="CB97" s="141"/>
      <c r="CC97" s="251">
        <f t="shared" si="64"/>
        <v>-87.87582767738175</v>
      </c>
      <c r="CD97" s="252">
        <f t="shared" si="65"/>
        <v>15.684497283634997</v>
      </c>
      <c r="CE97" s="98"/>
      <c r="CF97" s="98"/>
      <c r="CG97" s="98"/>
      <c r="CH97" s="246">
        <f t="shared" si="63"/>
        <v>-59.469686722623862</v>
      </c>
      <c r="CI97" s="252">
        <f t="shared" si="66"/>
        <v>159.68449728363498</v>
      </c>
      <c r="CJ97" s="98"/>
      <c r="CK97" s="98"/>
      <c r="CL97" s="98"/>
      <c r="CM97" s="98"/>
      <c r="CN97" s="163">
        <f t="shared" si="61"/>
        <v>1474.476747056214</v>
      </c>
      <c r="CO97" s="170">
        <v>-129</v>
      </c>
      <c r="CP97" s="98"/>
      <c r="CQ97" s="98"/>
      <c r="CR97" s="98"/>
      <c r="CS97" s="98"/>
      <c r="CT97" s="98"/>
      <c r="CU97" s="98"/>
      <c r="CV97" s="142"/>
      <c r="CW97" s="168"/>
    </row>
    <row r="98" spans="2:101" x14ac:dyDescent="0.3">
      <c r="B98" s="141"/>
      <c r="C98" s="141">
        <f t="shared" si="39"/>
        <v>-11.410615845667721</v>
      </c>
      <c r="D98" s="142">
        <f t="shared" si="45"/>
        <v>-8</v>
      </c>
      <c r="E98" s="98"/>
      <c r="F98" s="98"/>
      <c r="G98" s="141">
        <f t="shared" si="40"/>
        <v>-72.703155039495101</v>
      </c>
      <c r="H98" s="142">
        <f t="shared" si="46"/>
        <v>-38</v>
      </c>
      <c r="I98" s="98"/>
      <c r="J98" s="98"/>
      <c r="K98" s="98"/>
      <c r="L98" s="180"/>
      <c r="M98" s="141">
        <f t="shared" si="41"/>
        <v>10</v>
      </c>
      <c r="N98" s="142">
        <f t="shared" si="47"/>
        <v>13</v>
      </c>
      <c r="O98" s="98"/>
      <c r="P98" s="152"/>
      <c r="Q98" s="141">
        <f t="shared" si="42"/>
        <v>65</v>
      </c>
      <c r="R98" s="142">
        <f t="shared" si="48"/>
        <v>-7</v>
      </c>
      <c r="S98" s="98"/>
      <c r="T98" s="98"/>
      <c r="U98" s="141">
        <f t="shared" si="43"/>
        <v>-7.611513726755387</v>
      </c>
      <c r="V98" s="142">
        <f t="shared" si="49"/>
        <v>-87</v>
      </c>
      <c r="W98" s="98"/>
      <c r="X98" s="98"/>
      <c r="Y98" s="98"/>
      <c r="Z98" s="76">
        <v>81</v>
      </c>
      <c r="AA98" s="79">
        <f t="shared" si="53"/>
        <v>859.77605002758469</v>
      </c>
      <c r="AB98" s="78">
        <f t="shared" si="54"/>
        <v>802.58918558365258</v>
      </c>
      <c r="AC98" s="98"/>
      <c r="AD98" s="86">
        <v>90</v>
      </c>
      <c r="AE98" s="89">
        <f t="shared" si="37"/>
        <v>3.981732478453015E-15</v>
      </c>
      <c r="AF98" s="88">
        <f t="shared" si="38"/>
        <v>65</v>
      </c>
      <c r="AG98" s="98"/>
      <c r="AH98" s="108">
        <v>79</v>
      </c>
      <c r="AI98" s="111">
        <f t="shared" si="55"/>
        <v>951.18722341238788</v>
      </c>
      <c r="AJ98" s="110">
        <f t="shared" si="56"/>
        <v>803.81439334400318</v>
      </c>
      <c r="AK98" s="98"/>
      <c r="AL98" s="98"/>
      <c r="AM98" s="98"/>
      <c r="AN98" s="98"/>
      <c r="AO98" s="98"/>
      <c r="AP98" s="98"/>
      <c r="AQ98" s="141">
        <f t="shared" si="44"/>
        <v>67.048712268938417</v>
      </c>
      <c r="AR98" s="142">
        <f t="shared" si="50"/>
        <v>787.69424691636311</v>
      </c>
      <c r="AS98" s="98"/>
      <c r="AT98" s="142"/>
      <c r="AU98" s="98"/>
      <c r="AV98" s="141">
        <f t="shared" si="52"/>
        <v>70.751578863816192</v>
      </c>
      <c r="AW98" s="142">
        <f t="shared" si="51"/>
        <v>787.69424691636311</v>
      </c>
      <c r="AX98" s="98"/>
      <c r="AY98" s="98"/>
      <c r="AZ98" s="142"/>
      <c r="BA98" s="142"/>
      <c r="BC98" s="141"/>
      <c r="BD98" s="235">
        <v>73</v>
      </c>
      <c r="BE98" s="238">
        <f t="shared" si="57"/>
        <v>94.414729560338756</v>
      </c>
      <c r="BF98" s="237">
        <f t="shared" si="58"/>
        <v>29.684997344550709</v>
      </c>
      <c r="BG98" s="98"/>
      <c r="BH98" s="235">
        <f t="shared" si="34"/>
        <v>-38.440455051773618</v>
      </c>
      <c r="BI98" s="237">
        <f t="shared" si="59"/>
        <v>44.684497283634997</v>
      </c>
      <c r="BJ98" s="98"/>
      <c r="BK98" s="98"/>
      <c r="BL98" s="98"/>
      <c r="BM98" s="238">
        <f t="shared" si="35"/>
        <v>-24.731424675132402</v>
      </c>
      <c r="BN98" s="237">
        <f t="shared" si="60"/>
        <v>130.68449728363498</v>
      </c>
      <c r="BO98" s="98"/>
      <c r="BP98" s="98"/>
      <c r="BQ98" s="98"/>
      <c r="BR98" s="98"/>
      <c r="BS98" s="163">
        <f t="shared" si="62"/>
        <v>1463.0466947534526</v>
      </c>
      <c r="BT98" s="170">
        <v>-128</v>
      </c>
      <c r="BU98" s="98"/>
      <c r="BV98" s="98"/>
      <c r="BW98" s="98"/>
      <c r="BX98" s="98"/>
      <c r="BY98" s="98"/>
      <c r="BZ98" s="98"/>
      <c r="CA98" s="142"/>
      <c r="CB98" s="141"/>
      <c r="CC98" s="251">
        <f t="shared" si="64"/>
        <v>-89.202872499002154</v>
      </c>
      <c r="CD98" s="252">
        <f t="shared" si="65"/>
        <v>14.684497283634997</v>
      </c>
      <c r="CE98" s="98"/>
      <c r="CF98" s="98"/>
      <c r="CG98" s="98"/>
      <c r="CH98" s="246">
        <f t="shared" si="63"/>
        <v>-60.402201808761532</v>
      </c>
      <c r="CI98" s="252">
        <f t="shared" si="66"/>
        <v>160.68449728363498</v>
      </c>
      <c r="CJ98" s="98"/>
      <c r="CK98" s="98"/>
      <c r="CL98" s="98"/>
      <c r="CM98" s="98"/>
      <c r="CN98" s="163">
        <f t="shared" si="61"/>
        <v>1463.0466947534526</v>
      </c>
      <c r="CO98" s="170">
        <v>-128</v>
      </c>
      <c r="CP98" s="98"/>
      <c r="CQ98" s="98"/>
      <c r="CR98" s="98"/>
      <c r="CS98" s="98"/>
      <c r="CT98" s="98"/>
      <c r="CU98" s="98"/>
      <c r="CV98" s="142"/>
      <c r="CW98" s="168"/>
    </row>
    <row r="99" spans="2:101" x14ac:dyDescent="0.3">
      <c r="B99" s="141"/>
      <c r="C99" s="141">
        <f t="shared" si="39"/>
        <v>-11.586942826376184</v>
      </c>
      <c r="D99" s="142">
        <f t="shared" si="45"/>
        <v>-9</v>
      </c>
      <c r="E99" s="98"/>
      <c r="F99" s="98"/>
      <c r="G99" s="141">
        <f t="shared" si="40"/>
        <v>-72.879482020203568</v>
      </c>
      <c r="H99" s="142">
        <f t="shared" si="46"/>
        <v>-39</v>
      </c>
      <c r="I99" s="98"/>
      <c r="J99" s="98"/>
      <c r="K99" s="98"/>
      <c r="L99" s="180"/>
      <c r="M99" s="141">
        <f t="shared" si="41"/>
        <v>10</v>
      </c>
      <c r="N99" s="142">
        <f t="shared" si="47"/>
        <v>12</v>
      </c>
      <c r="O99" s="98"/>
      <c r="P99" s="152"/>
      <c r="Q99" s="141">
        <f t="shared" si="42"/>
        <v>65</v>
      </c>
      <c r="R99" s="142">
        <f t="shared" si="48"/>
        <v>-8</v>
      </c>
      <c r="S99" s="98"/>
      <c r="T99" s="98"/>
      <c r="U99" s="141">
        <f t="shared" si="43"/>
        <v>-7.6990023902813114</v>
      </c>
      <c r="V99" s="142">
        <f t="shared" si="49"/>
        <v>-88</v>
      </c>
      <c r="W99" s="98"/>
      <c r="X99" s="98"/>
      <c r="Y99" s="98"/>
      <c r="Z99" s="76">
        <v>82</v>
      </c>
      <c r="AA99" s="79">
        <f t="shared" si="53"/>
        <v>846.88555112154279</v>
      </c>
      <c r="AB99" s="78">
        <f t="shared" si="54"/>
        <v>804.51568355305028</v>
      </c>
      <c r="AC99" s="98"/>
      <c r="AD99" s="86">
        <v>91</v>
      </c>
      <c r="AE99" s="89">
        <f t="shared" si="37"/>
        <v>-1.1344064184234259</v>
      </c>
      <c r="AF99" s="88">
        <f t="shared" si="38"/>
        <v>64.990100185165431</v>
      </c>
      <c r="AG99" s="98"/>
      <c r="AH99" s="108">
        <v>80</v>
      </c>
      <c r="AI99" s="111">
        <f t="shared" si="55"/>
        <v>938.37181085952011</v>
      </c>
      <c r="AJ99" s="110">
        <f t="shared" si="56"/>
        <v>806.18958966695527</v>
      </c>
      <c r="AK99" s="98"/>
      <c r="AL99" s="98"/>
      <c r="AM99" s="98"/>
      <c r="AN99" s="98"/>
      <c r="AO99" s="98"/>
      <c r="AP99" s="98"/>
      <c r="AQ99" s="141">
        <f t="shared" si="44"/>
        <v>66.87238528822995</v>
      </c>
      <c r="AR99" s="142">
        <f t="shared" si="50"/>
        <v>786.69424691636311</v>
      </c>
      <c r="AS99" s="98"/>
      <c r="AT99" s="142"/>
      <c r="AU99" s="98"/>
      <c r="AV99" s="141">
        <f t="shared" si="52"/>
        <v>70.751578863816192</v>
      </c>
      <c r="AW99" s="142">
        <f t="shared" si="51"/>
        <v>786.69424691636311</v>
      </c>
      <c r="AX99" s="98"/>
      <c r="AY99" s="98"/>
      <c r="AZ99" s="142"/>
      <c r="BA99" s="142"/>
      <c r="BC99" s="141"/>
      <c r="BD99" s="235">
        <v>74</v>
      </c>
      <c r="BE99" s="238">
        <f t="shared" si="57"/>
        <v>94.029514256272918</v>
      </c>
      <c r="BF99" s="237">
        <f t="shared" si="58"/>
        <v>29.799103316080931</v>
      </c>
      <c r="BG99" s="98"/>
      <c r="BH99" s="235">
        <f t="shared" si="34"/>
        <v>-39.512823761798302</v>
      </c>
      <c r="BI99" s="237">
        <f t="shared" si="59"/>
        <v>43.684497283634997</v>
      </c>
      <c r="BJ99" s="98"/>
      <c r="BK99" s="98"/>
      <c r="BL99" s="98"/>
      <c r="BM99" s="238">
        <f t="shared" si="35"/>
        <v>-25.484978725235194</v>
      </c>
      <c r="BN99" s="237">
        <f t="shared" si="60"/>
        <v>131.68449728363498</v>
      </c>
      <c r="BO99" s="98"/>
      <c r="BP99" s="98"/>
      <c r="BQ99" s="98"/>
      <c r="BR99" s="98"/>
      <c r="BS99" s="163">
        <f t="shared" si="62"/>
        <v>1451.6166424506912</v>
      </c>
      <c r="BT99" s="170">
        <v>-127</v>
      </c>
      <c r="BU99" s="98"/>
      <c r="BV99" s="98"/>
      <c r="BW99" s="98"/>
      <c r="BX99" s="98"/>
      <c r="BY99" s="98"/>
      <c r="BZ99" s="98"/>
      <c r="CA99" s="142"/>
      <c r="CB99" s="141"/>
      <c r="CC99" s="251">
        <f t="shared" si="64"/>
        <v>-90.529917320622573</v>
      </c>
      <c r="CD99" s="252">
        <f t="shared" si="65"/>
        <v>13.684497283634997</v>
      </c>
      <c r="CE99" s="98"/>
      <c r="CF99" s="98"/>
      <c r="CG99" s="98"/>
      <c r="CH99" s="246">
        <f t="shared" si="63"/>
        <v>-61.334716894899202</v>
      </c>
      <c r="CI99" s="252">
        <f t="shared" si="66"/>
        <v>161.68449728363498</v>
      </c>
      <c r="CJ99" s="98"/>
      <c r="CK99" s="98"/>
      <c r="CL99" s="98"/>
      <c r="CM99" s="98"/>
      <c r="CN99" s="163">
        <f t="shared" si="61"/>
        <v>1451.6166424506912</v>
      </c>
      <c r="CO99" s="170">
        <v>-127</v>
      </c>
      <c r="CP99" s="98"/>
      <c r="CQ99" s="98"/>
      <c r="CR99" s="98"/>
      <c r="CS99" s="98"/>
      <c r="CT99" s="98"/>
      <c r="CU99" s="98"/>
      <c r="CV99" s="142"/>
      <c r="CW99" s="168"/>
    </row>
    <row r="100" spans="2:101" x14ac:dyDescent="0.3">
      <c r="B100" s="141"/>
      <c r="C100" s="141">
        <f t="shared" si="39"/>
        <v>-11.763269807084649</v>
      </c>
      <c r="D100" s="142">
        <f t="shared" si="45"/>
        <v>-10</v>
      </c>
      <c r="E100" s="98"/>
      <c r="F100" s="98"/>
      <c r="G100" s="141">
        <f t="shared" si="40"/>
        <v>-73.055809000912035</v>
      </c>
      <c r="H100" s="142">
        <f t="shared" si="46"/>
        <v>-40</v>
      </c>
      <c r="I100" s="98"/>
      <c r="J100" s="98"/>
      <c r="K100" s="98"/>
      <c r="L100" s="180"/>
      <c r="M100" s="141">
        <f t="shared" si="41"/>
        <v>10</v>
      </c>
      <c r="N100" s="142">
        <f t="shared" si="47"/>
        <v>11</v>
      </c>
      <c r="O100" s="98"/>
      <c r="P100" s="152"/>
      <c r="Q100" s="141">
        <f t="shared" si="42"/>
        <v>65</v>
      </c>
      <c r="R100" s="142">
        <f t="shared" si="48"/>
        <v>-9</v>
      </c>
      <c r="S100" s="98"/>
      <c r="T100" s="98"/>
      <c r="U100" s="141">
        <f t="shared" si="43"/>
        <v>-7.7864910538072358</v>
      </c>
      <c r="V100" s="142">
        <f t="shared" si="49"/>
        <v>-89</v>
      </c>
      <c r="W100" s="98"/>
      <c r="X100" s="98"/>
      <c r="Y100" s="98"/>
      <c r="Z100" s="76">
        <v>83</v>
      </c>
      <c r="AA100" s="79">
        <f t="shared" si="53"/>
        <v>833.96339347535798</v>
      </c>
      <c r="AB100" s="78">
        <f t="shared" si="54"/>
        <v>806.21691788138855</v>
      </c>
      <c r="AC100" s="98"/>
      <c r="AD100" s="86">
        <v>92</v>
      </c>
      <c r="AE100" s="89">
        <f t="shared" si="37"/>
        <v>-2.2684672856625476</v>
      </c>
      <c r="AF100" s="88">
        <f t="shared" si="38"/>
        <v>64.96040375624122</v>
      </c>
      <c r="AG100" s="98"/>
      <c r="AH100" s="108">
        <v>81</v>
      </c>
      <c r="AI100" s="111">
        <f t="shared" si="55"/>
        <v>925.51689726446045</v>
      </c>
      <c r="AJ100" s="110">
        <f t="shared" si="56"/>
        <v>808.34076444746881</v>
      </c>
      <c r="AK100" s="98"/>
      <c r="AL100" s="98"/>
      <c r="AM100" s="98"/>
      <c r="AN100" s="98"/>
      <c r="AO100" s="98"/>
      <c r="AP100" s="98"/>
      <c r="AQ100" s="141">
        <f t="shared" si="44"/>
        <v>66.696058307521483</v>
      </c>
      <c r="AR100" s="142">
        <f t="shared" si="50"/>
        <v>785.69424691636311</v>
      </c>
      <c r="AS100" s="98"/>
      <c r="AT100" s="142"/>
      <c r="AU100" s="98"/>
      <c r="AV100" s="141">
        <f t="shared" si="52"/>
        <v>70.751578863816192</v>
      </c>
      <c r="AW100" s="142">
        <f t="shared" si="51"/>
        <v>785.69424691636311</v>
      </c>
      <c r="AX100" s="98"/>
      <c r="AY100" s="98"/>
      <c r="AZ100" s="142"/>
      <c r="BA100" s="142"/>
      <c r="BC100" s="141"/>
      <c r="BD100" s="235">
        <v>75</v>
      </c>
      <c r="BE100" s="238">
        <f t="shared" si="57"/>
        <v>93.642366198571651</v>
      </c>
      <c r="BF100" s="237">
        <f t="shared" si="58"/>
        <v>29.906468974666588</v>
      </c>
      <c r="BG100" s="98"/>
      <c r="BH100" s="235">
        <f t="shared" si="34"/>
        <v>-40.585192471822985</v>
      </c>
      <c r="BI100" s="237">
        <f t="shared" si="59"/>
        <v>42.684497283634997</v>
      </c>
      <c r="BJ100" s="98"/>
      <c r="BK100" s="98"/>
      <c r="BL100" s="98"/>
      <c r="BM100" s="238">
        <f t="shared" si="35"/>
        <v>-26.238532775337987</v>
      </c>
      <c r="BN100" s="237">
        <f t="shared" si="60"/>
        <v>132.68449728363498</v>
      </c>
      <c r="BO100" s="98"/>
      <c r="BP100" s="98"/>
      <c r="BQ100" s="98"/>
      <c r="BR100" s="98"/>
      <c r="BS100" s="163">
        <f t="shared" si="62"/>
        <v>1440.1865901479298</v>
      </c>
      <c r="BT100" s="170">
        <v>-126</v>
      </c>
      <c r="BU100" s="98"/>
      <c r="BV100" s="98"/>
      <c r="BW100" s="98"/>
      <c r="BX100" s="98"/>
      <c r="BY100" s="98"/>
      <c r="BZ100" s="98"/>
      <c r="CA100" s="142"/>
      <c r="CB100" s="141"/>
      <c r="CC100" s="251">
        <f t="shared" si="64"/>
        <v>-91.856962142242978</v>
      </c>
      <c r="CD100" s="252">
        <f t="shared" si="65"/>
        <v>12.684497283634997</v>
      </c>
      <c r="CE100" s="98"/>
      <c r="CF100" s="98"/>
      <c r="CG100" s="98"/>
      <c r="CH100" s="246">
        <f t="shared" si="63"/>
        <v>-62.267231981036844</v>
      </c>
      <c r="CI100" s="252">
        <f t="shared" si="66"/>
        <v>162.68449728363498</v>
      </c>
      <c r="CJ100" s="98"/>
      <c r="CK100" s="98"/>
      <c r="CL100" s="98"/>
      <c r="CM100" s="98"/>
      <c r="CN100" s="163">
        <f t="shared" si="61"/>
        <v>1440.1865901479298</v>
      </c>
      <c r="CO100" s="170">
        <v>-126</v>
      </c>
      <c r="CP100" s="98"/>
      <c r="CQ100" s="98"/>
      <c r="CR100" s="98"/>
      <c r="CS100" s="98"/>
      <c r="CT100" s="98"/>
      <c r="CU100" s="98"/>
      <c r="CV100" s="142"/>
      <c r="CW100" s="168"/>
    </row>
    <row r="101" spans="2:101" x14ac:dyDescent="0.3">
      <c r="B101" s="141"/>
      <c r="C101" s="141">
        <f t="shared" si="39"/>
        <v>-11.939596787793114</v>
      </c>
      <c r="D101" s="142">
        <f t="shared" si="45"/>
        <v>-11</v>
      </c>
      <c r="E101" s="98"/>
      <c r="F101" s="98"/>
      <c r="G101" s="141">
        <f t="shared" si="40"/>
        <v>-73.232135981620502</v>
      </c>
      <c r="H101" s="142">
        <f t="shared" si="46"/>
        <v>-41</v>
      </c>
      <c r="I101" s="98"/>
      <c r="J101" s="98"/>
      <c r="K101" s="98"/>
      <c r="L101" s="180"/>
      <c r="M101" s="141">
        <f t="shared" si="41"/>
        <v>10</v>
      </c>
      <c r="N101" s="142">
        <f t="shared" si="47"/>
        <v>10</v>
      </c>
      <c r="O101" s="98"/>
      <c r="P101" s="152"/>
      <c r="Q101" s="141">
        <f t="shared" si="42"/>
        <v>65</v>
      </c>
      <c r="R101" s="142">
        <f t="shared" si="48"/>
        <v>-10</v>
      </c>
      <c r="S101" s="98"/>
      <c r="T101" s="98"/>
      <c r="U101" s="141">
        <f t="shared" si="43"/>
        <v>-7.8739797173331594</v>
      </c>
      <c r="V101" s="142">
        <f t="shared" si="49"/>
        <v>-90</v>
      </c>
      <c r="W101" s="98"/>
      <c r="X101" s="98"/>
      <c r="Y101" s="98"/>
      <c r="Z101" s="76">
        <v>84</v>
      </c>
      <c r="AA101" s="79">
        <f t="shared" si="53"/>
        <v>821.01351330342936</v>
      </c>
      <c r="AB101" s="78">
        <f t="shared" si="54"/>
        <v>807.69237035621074</v>
      </c>
      <c r="AC101" s="98"/>
      <c r="AD101" s="86">
        <v>93</v>
      </c>
      <c r="AE101" s="89">
        <f t="shared" si="37"/>
        <v>-3.4018371557913354</v>
      </c>
      <c r="AF101" s="88">
        <f t="shared" si="38"/>
        <v>64.910919759047303</v>
      </c>
      <c r="AG101" s="98"/>
      <c r="AH101" s="108">
        <v>82</v>
      </c>
      <c r="AI101" s="111">
        <f t="shared" si="55"/>
        <v>912.62639835841856</v>
      </c>
      <c r="AJ101" s="110">
        <f t="shared" si="56"/>
        <v>810.26726241686652</v>
      </c>
      <c r="AK101" s="98"/>
      <c r="AL101" s="98"/>
      <c r="AM101" s="98"/>
      <c r="AN101" s="98"/>
      <c r="AO101" s="98"/>
      <c r="AP101" s="98"/>
      <c r="AQ101" s="141">
        <f t="shared" si="44"/>
        <v>66.519731326813016</v>
      </c>
      <c r="AR101" s="142">
        <f t="shared" si="50"/>
        <v>784.69424691636311</v>
      </c>
      <c r="AS101" s="98"/>
      <c r="AT101" s="142"/>
      <c r="AU101" s="98"/>
      <c r="AV101" s="141">
        <f t="shared" si="52"/>
        <v>70.751578863816192</v>
      </c>
      <c r="AW101" s="142">
        <f t="shared" si="51"/>
        <v>784.69424691636311</v>
      </c>
      <c r="AX101" s="98"/>
      <c r="AY101" s="98"/>
      <c r="AZ101" s="142"/>
      <c r="BA101" s="142"/>
      <c r="BC101" s="141"/>
      <c r="BD101" s="235">
        <v>76</v>
      </c>
      <c r="BE101" s="238">
        <f t="shared" si="57"/>
        <v>93.253403316283723</v>
      </c>
      <c r="BF101" s="237">
        <f t="shared" si="58"/>
        <v>30.007061615687995</v>
      </c>
      <c r="BG101" s="98"/>
      <c r="BH101" s="235">
        <f t="shared" si="34"/>
        <v>-41.657561181847669</v>
      </c>
      <c r="BI101" s="237">
        <f t="shared" si="59"/>
        <v>41.684497283634997</v>
      </c>
      <c r="BJ101" s="98"/>
      <c r="BK101" s="98"/>
      <c r="BL101" s="98"/>
      <c r="BM101" s="238">
        <f t="shared" si="35"/>
        <v>-26.992086825440779</v>
      </c>
      <c r="BN101" s="237">
        <f t="shared" si="60"/>
        <v>133.68449728363498</v>
      </c>
      <c r="BO101" s="98"/>
      <c r="BP101" s="98"/>
      <c r="BQ101" s="98"/>
      <c r="BR101" s="98"/>
      <c r="BS101" s="163">
        <f t="shared" si="62"/>
        <v>1428.7565378451686</v>
      </c>
      <c r="BT101" s="170">
        <v>-125</v>
      </c>
      <c r="BU101" s="98"/>
      <c r="BV101" s="98"/>
      <c r="BW101" s="98"/>
      <c r="BX101" s="98"/>
      <c r="BY101" s="98"/>
      <c r="BZ101" s="98"/>
      <c r="CA101" s="142"/>
      <c r="CB101" s="141"/>
      <c r="CC101" s="251">
        <f t="shared" si="64"/>
        <v>-93.184006963863396</v>
      </c>
      <c r="CD101" s="252">
        <f t="shared" si="65"/>
        <v>11.684497283634997</v>
      </c>
      <c r="CE101" s="98"/>
      <c r="CF101" s="98"/>
      <c r="CG101" s="98"/>
      <c r="CH101" s="246">
        <f t="shared" si="63"/>
        <v>-63.199747067174513</v>
      </c>
      <c r="CI101" s="252">
        <f t="shared" si="66"/>
        <v>163.68449728363498</v>
      </c>
      <c r="CJ101" s="98"/>
      <c r="CK101" s="98"/>
      <c r="CL101" s="98"/>
      <c r="CM101" s="98"/>
      <c r="CN101" s="163">
        <f t="shared" si="61"/>
        <v>1428.7565378451686</v>
      </c>
      <c r="CO101" s="170">
        <v>-125</v>
      </c>
      <c r="CP101" s="98"/>
      <c r="CQ101" s="98"/>
      <c r="CR101" s="98"/>
      <c r="CS101" s="98"/>
      <c r="CT101" s="98"/>
      <c r="CU101" s="98"/>
      <c r="CV101" s="142"/>
      <c r="CW101" s="168"/>
    </row>
    <row r="102" spans="2:101" x14ac:dyDescent="0.3">
      <c r="B102" s="141"/>
      <c r="C102" s="141">
        <f t="shared" si="39"/>
        <v>-12.115923768501579</v>
      </c>
      <c r="D102" s="142">
        <f t="shared" si="45"/>
        <v>-12</v>
      </c>
      <c r="E102" s="98"/>
      <c r="F102" s="98"/>
      <c r="G102" s="141">
        <f t="shared" si="40"/>
        <v>-73.408462962328954</v>
      </c>
      <c r="H102" s="142">
        <f t="shared" si="46"/>
        <v>-42</v>
      </c>
      <c r="I102" s="98"/>
      <c r="J102" s="98"/>
      <c r="K102" s="98"/>
      <c r="L102" s="180"/>
      <c r="M102" s="141">
        <f t="shared" si="41"/>
        <v>10</v>
      </c>
      <c r="N102" s="142">
        <f t="shared" si="47"/>
        <v>9</v>
      </c>
      <c r="O102" s="98"/>
      <c r="P102" s="152"/>
      <c r="Q102" s="141">
        <f t="shared" si="42"/>
        <v>65</v>
      </c>
      <c r="R102" s="142">
        <f t="shared" si="48"/>
        <v>-11</v>
      </c>
      <c r="S102" s="98"/>
      <c r="T102" s="98"/>
      <c r="U102" s="141">
        <f t="shared" si="43"/>
        <v>-7.9614683808590829</v>
      </c>
      <c r="V102" s="142">
        <f t="shared" si="49"/>
        <v>-91</v>
      </c>
      <c r="W102" s="98"/>
      <c r="X102" s="98"/>
      <c r="Y102" s="98"/>
      <c r="Z102" s="76">
        <v>85</v>
      </c>
      <c r="AA102" s="79">
        <f t="shared" si="53"/>
        <v>808.03985526470569</v>
      </c>
      <c r="AB102" s="78">
        <f t="shared" si="54"/>
        <v>808.94159154039983</v>
      </c>
      <c r="AC102" s="98"/>
      <c r="AD102" s="86">
        <v>94</v>
      </c>
      <c r="AE102" s="89">
        <f t="shared" si="37"/>
        <v>-4.5341707933681468</v>
      </c>
      <c r="AF102" s="88">
        <f t="shared" si="38"/>
        <v>64.841663266888574</v>
      </c>
      <c r="AG102" s="98"/>
      <c r="AH102" s="108">
        <v>83</v>
      </c>
      <c r="AI102" s="111">
        <f t="shared" si="55"/>
        <v>899.70424071223374</v>
      </c>
      <c r="AJ102" s="110">
        <f t="shared" si="56"/>
        <v>811.96849674520479</v>
      </c>
      <c r="AK102" s="98"/>
      <c r="AL102" s="98"/>
      <c r="AM102" s="98"/>
      <c r="AN102" s="98"/>
      <c r="AO102" s="98"/>
      <c r="AP102" s="98"/>
      <c r="AQ102" s="141">
        <f t="shared" si="44"/>
        <v>66.343404346104577</v>
      </c>
      <c r="AR102" s="142">
        <f t="shared" si="50"/>
        <v>783.69424691636311</v>
      </c>
      <c r="AS102" s="98"/>
      <c r="AT102" s="142"/>
      <c r="AU102" s="98"/>
      <c r="AV102" s="141">
        <f t="shared" si="52"/>
        <v>70.751578863816192</v>
      </c>
      <c r="AW102" s="142">
        <f t="shared" si="51"/>
        <v>783.69424691636311</v>
      </c>
      <c r="AX102" s="98"/>
      <c r="AY102" s="98"/>
      <c r="AZ102" s="142"/>
      <c r="BA102" s="142"/>
      <c r="BC102" s="141"/>
      <c r="BD102" s="235">
        <v>77</v>
      </c>
      <c r="BE102" s="238">
        <f t="shared" si="57"/>
        <v>92.86274409127104</v>
      </c>
      <c r="BF102" s="237">
        <f t="shared" si="58"/>
        <v>30.10085059765224</v>
      </c>
      <c r="BG102" s="98"/>
      <c r="BH102" s="235">
        <f t="shared" si="34"/>
        <v>-42.729929891872352</v>
      </c>
      <c r="BI102" s="237">
        <f t="shared" si="59"/>
        <v>40.684497283634997</v>
      </c>
      <c r="BJ102" s="98"/>
      <c r="BK102" s="98"/>
      <c r="BL102" s="98"/>
      <c r="BM102" s="238">
        <f t="shared" si="35"/>
        <v>-27.745640875543572</v>
      </c>
      <c r="BN102" s="237">
        <f t="shared" si="60"/>
        <v>134.68449728363498</v>
      </c>
      <c r="BO102" s="98"/>
      <c r="BP102" s="98"/>
      <c r="BQ102" s="98"/>
      <c r="BR102" s="98"/>
      <c r="BS102" s="163">
        <f t="shared" si="62"/>
        <v>1417.3264855424072</v>
      </c>
      <c r="BT102" s="170">
        <v>-124</v>
      </c>
      <c r="BU102" s="98"/>
      <c r="BV102" s="98"/>
      <c r="BW102" s="98"/>
      <c r="BX102" s="98"/>
      <c r="BY102" s="98"/>
      <c r="BZ102" s="98"/>
      <c r="CA102" s="142"/>
      <c r="CB102" s="141"/>
      <c r="CC102" s="251">
        <f t="shared" si="64"/>
        <v>-94.511051785483801</v>
      </c>
      <c r="CD102" s="252">
        <f t="shared" si="65"/>
        <v>10.684497283634997</v>
      </c>
      <c r="CE102" s="98"/>
      <c r="CF102" s="98"/>
      <c r="CG102" s="98"/>
      <c r="CH102" s="246">
        <f t="shared" si="63"/>
        <v>-64.132262153312183</v>
      </c>
      <c r="CI102" s="252">
        <f t="shared" si="66"/>
        <v>164.68449728363498</v>
      </c>
      <c r="CJ102" s="98"/>
      <c r="CK102" s="98"/>
      <c r="CL102" s="98"/>
      <c r="CM102" s="98"/>
      <c r="CN102" s="163">
        <f t="shared" si="61"/>
        <v>1417.3264855424072</v>
      </c>
      <c r="CO102" s="170">
        <v>-124</v>
      </c>
      <c r="CP102" s="98"/>
      <c r="CQ102" s="98"/>
      <c r="CR102" s="98"/>
      <c r="CS102" s="98"/>
      <c r="CT102" s="98"/>
      <c r="CU102" s="98"/>
      <c r="CV102" s="142"/>
      <c r="CW102" s="168"/>
    </row>
    <row r="103" spans="2:101" x14ac:dyDescent="0.3">
      <c r="B103" s="141"/>
      <c r="C103" s="141">
        <f t="shared" si="39"/>
        <v>-12.292250749210044</v>
      </c>
      <c r="D103" s="142">
        <f t="shared" si="45"/>
        <v>-13</v>
      </c>
      <c r="E103" s="98"/>
      <c r="F103" s="98"/>
      <c r="G103" s="141">
        <f t="shared" si="40"/>
        <v>-73.584789943037421</v>
      </c>
      <c r="H103" s="142">
        <f t="shared" si="46"/>
        <v>-43</v>
      </c>
      <c r="I103" s="98"/>
      <c r="J103" s="98"/>
      <c r="K103" s="98"/>
      <c r="L103" s="180"/>
      <c r="M103" s="141">
        <f t="shared" si="41"/>
        <v>10</v>
      </c>
      <c r="N103" s="142">
        <f t="shared" si="47"/>
        <v>8</v>
      </c>
      <c r="O103" s="98"/>
      <c r="P103" s="152"/>
      <c r="Q103" s="141">
        <f t="shared" si="42"/>
        <v>65</v>
      </c>
      <c r="R103" s="142">
        <f t="shared" si="48"/>
        <v>-12</v>
      </c>
      <c r="S103" s="98"/>
      <c r="T103" s="98"/>
      <c r="U103" s="141">
        <f t="shared" si="43"/>
        <v>-8.0489570443850074</v>
      </c>
      <c r="V103" s="142">
        <f t="shared" si="49"/>
        <v>-92</v>
      </c>
      <c r="W103" s="98"/>
      <c r="X103" s="98"/>
      <c r="Y103" s="98"/>
      <c r="Z103" s="76">
        <v>86</v>
      </c>
      <c r="AA103" s="79">
        <f t="shared" si="53"/>
        <v>795.04637126110435</v>
      </c>
      <c r="AB103" s="78">
        <f t="shared" si="54"/>
        <v>809.96420090908157</v>
      </c>
      <c r="AC103" s="98"/>
      <c r="AD103" s="86">
        <v>95</v>
      </c>
      <c r="AE103" s="89">
        <f t="shared" si="37"/>
        <v>-5.6651232785977852</v>
      </c>
      <c r="AF103" s="88">
        <f t="shared" si="38"/>
        <v>64.752655375963457</v>
      </c>
      <c r="AG103" s="98"/>
      <c r="AH103" s="108">
        <v>84</v>
      </c>
      <c r="AI103" s="111">
        <f t="shared" si="55"/>
        <v>886.75436054030524</v>
      </c>
      <c r="AJ103" s="110">
        <f t="shared" si="56"/>
        <v>813.44394922002698</v>
      </c>
      <c r="AK103" s="98"/>
      <c r="AL103" s="98"/>
      <c r="AM103" s="98"/>
      <c r="AN103" s="98"/>
      <c r="AO103" s="98"/>
      <c r="AP103" s="98"/>
      <c r="AQ103" s="141">
        <f t="shared" si="44"/>
        <v>66.167077365396111</v>
      </c>
      <c r="AR103" s="142">
        <f t="shared" si="50"/>
        <v>782.69424691636311</v>
      </c>
      <c r="AS103" s="98"/>
      <c r="AT103" s="142"/>
      <c r="AU103" s="98"/>
      <c r="AV103" s="141">
        <f t="shared" si="52"/>
        <v>70.751578863816192</v>
      </c>
      <c r="AW103" s="142">
        <f t="shared" si="51"/>
        <v>782.69424691636311</v>
      </c>
      <c r="AX103" s="98"/>
      <c r="AY103" s="98"/>
      <c r="AZ103" s="142"/>
      <c r="BA103" s="142"/>
      <c r="BC103" s="141"/>
      <c r="BD103" s="235">
        <v>78</v>
      </c>
      <c r="BE103" s="238">
        <f t="shared" si="57"/>
        <v>92.47050752211797</v>
      </c>
      <c r="BF103" s="237">
        <f t="shared" si="58"/>
        <v>30.187807351526857</v>
      </c>
      <c r="BG103" s="98"/>
      <c r="BH103" s="235">
        <f t="shared" si="34"/>
        <v>-43.802298601897029</v>
      </c>
      <c r="BI103" s="237">
        <f t="shared" si="59"/>
        <v>39.684497283634997</v>
      </c>
      <c r="BJ103" s="98"/>
      <c r="BK103" s="98"/>
      <c r="BL103" s="98"/>
      <c r="BM103" s="238">
        <f t="shared" si="35"/>
        <v>-28.499194925646364</v>
      </c>
      <c r="BN103" s="237">
        <f t="shared" si="60"/>
        <v>135.68449728363498</v>
      </c>
      <c r="BO103" s="98"/>
      <c r="BP103" s="98"/>
      <c r="BQ103" s="98"/>
      <c r="BR103" s="98"/>
      <c r="BS103" s="163">
        <f t="shared" si="62"/>
        <v>1405.8964332396458</v>
      </c>
      <c r="BT103" s="170">
        <v>-123</v>
      </c>
      <c r="BU103" s="98"/>
      <c r="BV103" s="98"/>
      <c r="BW103" s="98"/>
      <c r="BX103" s="98"/>
      <c r="BY103" s="98"/>
      <c r="BZ103" s="98"/>
      <c r="CA103" s="142"/>
      <c r="CB103" s="141"/>
      <c r="CC103" s="251">
        <f t="shared" si="64"/>
        <v>-95.838096607104205</v>
      </c>
      <c r="CD103" s="252">
        <f t="shared" si="65"/>
        <v>9.6844972836349967</v>
      </c>
      <c r="CE103" s="98"/>
      <c r="CF103" s="98"/>
      <c r="CG103" s="98"/>
      <c r="CH103" s="246">
        <f t="shared" si="63"/>
        <v>-65.064777239449853</v>
      </c>
      <c r="CI103" s="252">
        <f t="shared" si="66"/>
        <v>165.68449728363498</v>
      </c>
      <c r="CJ103" s="98"/>
      <c r="CK103" s="98"/>
      <c r="CL103" s="98"/>
      <c r="CM103" s="98"/>
      <c r="CN103" s="163">
        <f t="shared" si="61"/>
        <v>1405.8964332396458</v>
      </c>
      <c r="CO103" s="170">
        <v>-123</v>
      </c>
      <c r="CP103" s="98"/>
      <c r="CQ103" s="98"/>
      <c r="CR103" s="98"/>
      <c r="CS103" s="98"/>
      <c r="CT103" s="98"/>
      <c r="CU103" s="98"/>
      <c r="CV103" s="142"/>
      <c r="CW103" s="168"/>
    </row>
    <row r="104" spans="2:101" x14ac:dyDescent="0.3">
      <c r="B104" s="141"/>
      <c r="C104" s="141">
        <f t="shared" si="39"/>
        <v>-12.468577729918509</v>
      </c>
      <c r="D104" s="142">
        <f t="shared" si="45"/>
        <v>-14</v>
      </c>
      <c r="E104" s="98"/>
      <c r="F104" s="98"/>
      <c r="G104" s="141">
        <f t="shared" si="40"/>
        <v>-73.761116923745888</v>
      </c>
      <c r="H104" s="142">
        <f t="shared" si="46"/>
        <v>-44</v>
      </c>
      <c r="I104" s="98"/>
      <c r="J104" s="98"/>
      <c r="K104" s="98"/>
      <c r="L104" s="180"/>
      <c r="M104" s="141">
        <f t="shared" si="41"/>
        <v>10</v>
      </c>
      <c r="N104" s="142">
        <f t="shared" si="47"/>
        <v>7</v>
      </c>
      <c r="O104" s="98"/>
      <c r="P104" s="152"/>
      <c r="Q104" s="141">
        <f t="shared" si="42"/>
        <v>65</v>
      </c>
      <c r="R104" s="142">
        <f t="shared" si="48"/>
        <v>-13</v>
      </c>
      <c r="S104" s="98"/>
      <c r="T104" s="98"/>
      <c r="U104" s="141">
        <f t="shared" si="43"/>
        <v>-8.1364457079109318</v>
      </c>
      <c r="V104" s="142">
        <f t="shared" si="49"/>
        <v>-93</v>
      </c>
      <c r="W104" s="98"/>
      <c r="X104" s="98"/>
      <c r="Y104" s="98"/>
      <c r="Z104" s="76">
        <v>87</v>
      </c>
      <c r="AA104" s="79">
        <f t="shared" si="53"/>
        <v>782.03701923372307</v>
      </c>
      <c r="AB104" s="78">
        <f t="shared" si="54"/>
        <v>810.75988696553623</v>
      </c>
      <c r="AC104" s="98"/>
      <c r="AD104" s="86">
        <v>96</v>
      </c>
      <c r="AE104" s="89">
        <f t="shared" si="37"/>
        <v>-6.794350112397467</v>
      </c>
      <c r="AF104" s="88">
        <f t="shared" si="38"/>
        <v>64.64392319893777</v>
      </c>
      <c r="AG104" s="98"/>
      <c r="AH104" s="108">
        <v>85</v>
      </c>
      <c r="AI104" s="111">
        <f t="shared" si="55"/>
        <v>873.78070250158157</v>
      </c>
      <c r="AJ104" s="110">
        <f t="shared" si="56"/>
        <v>814.69317040421606</v>
      </c>
      <c r="AK104" s="98"/>
      <c r="AL104" s="98"/>
      <c r="AM104" s="98"/>
      <c r="AN104" s="98"/>
      <c r="AO104" s="98"/>
      <c r="AP104" s="98"/>
      <c r="AQ104" s="141">
        <f t="shared" si="44"/>
        <v>65.990750384687644</v>
      </c>
      <c r="AR104" s="142">
        <f t="shared" si="50"/>
        <v>781.69424691636311</v>
      </c>
      <c r="AS104" s="98"/>
      <c r="AT104" s="142"/>
      <c r="AU104" s="98"/>
      <c r="AV104" s="141">
        <f t="shared" si="52"/>
        <v>70.751578863816192</v>
      </c>
      <c r="AW104" s="142">
        <f t="shared" si="51"/>
        <v>781.69424691636311</v>
      </c>
      <c r="AX104" s="98"/>
      <c r="AY104" s="98"/>
      <c r="AZ104" s="142"/>
      <c r="BA104" s="142"/>
      <c r="BC104" s="141"/>
      <c r="BD104" s="235">
        <v>79</v>
      </c>
      <c r="BE104" s="238">
        <f t="shared" si="57"/>
        <v>92.07681308788311</v>
      </c>
      <c r="BF104" s="237">
        <f t="shared" si="58"/>
        <v>30.267905389442248</v>
      </c>
      <c r="BG104" s="98"/>
      <c r="BH104" s="235">
        <f t="shared" si="34"/>
        <v>-44.874667311921712</v>
      </c>
      <c r="BI104" s="237">
        <f t="shared" si="59"/>
        <v>38.684497283634997</v>
      </c>
      <c r="BJ104" s="98"/>
      <c r="BK104" s="98"/>
      <c r="BL104" s="98"/>
      <c r="BM104" s="238">
        <f t="shared" si="35"/>
        <v>-29.252748975749171</v>
      </c>
      <c r="BN104" s="237">
        <f t="shared" si="60"/>
        <v>136.68449728363498</v>
      </c>
      <c r="BO104" s="98"/>
      <c r="BP104" s="98"/>
      <c r="BQ104" s="98"/>
      <c r="BR104" s="98"/>
      <c r="BS104" s="163">
        <f t="shared" si="62"/>
        <v>1394.4663809368844</v>
      </c>
      <c r="BT104" s="170">
        <v>-122</v>
      </c>
      <c r="BU104" s="98"/>
      <c r="BV104" s="98"/>
      <c r="BW104" s="98"/>
      <c r="BX104" s="98"/>
      <c r="BY104" s="98"/>
      <c r="BZ104" s="98"/>
      <c r="CA104" s="142"/>
      <c r="CB104" s="141"/>
      <c r="CC104" s="251">
        <f t="shared" si="64"/>
        <v>-97.165141428724624</v>
      </c>
      <c r="CD104" s="252">
        <f t="shared" si="65"/>
        <v>8.6844972836349967</v>
      </c>
      <c r="CE104" s="98"/>
      <c r="CF104" s="98"/>
      <c r="CG104" s="98"/>
      <c r="CH104" s="246">
        <f t="shared" si="63"/>
        <v>-65.997292325587495</v>
      </c>
      <c r="CI104" s="252">
        <f t="shared" si="66"/>
        <v>166.68449728363498</v>
      </c>
      <c r="CJ104" s="98"/>
      <c r="CK104" s="98"/>
      <c r="CL104" s="98"/>
      <c r="CM104" s="98"/>
      <c r="CN104" s="163">
        <f t="shared" si="61"/>
        <v>1394.4663809368844</v>
      </c>
      <c r="CO104" s="170">
        <v>-122</v>
      </c>
      <c r="CP104" s="98"/>
      <c r="CQ104" s="98"/>
      <c r="CR104" s="98"/>
      <c r="CS104" s="98"/>
      <c r="CT104" s="98"/>
      <c r="CU104" s="98"/>
      <c r="CV104" s="142"/>
      <c r="CW104" s="168"/>
    </row>
    <row r="105" spans="2:101" x14ac:dyDescent="0.3">
      <c r="B105" s="141"/>
      <c r="C105" s="141">
        <f t="shared" si="39"/>
        <v>-12.644904710626975</v>
      </c>
      <c r="D105" s="142">
        <f t="shared" si="45"/>
        <v>-15</v>
      </c>
      <c r="E105" s="98"/>
      <c r="F105" s="98"/>
      <c r="G105" s="141">
        <f t="shared" si="40"/>
        <v>-73.937443904454355</v>
      </c>
      <c r="H105" s="142">
        <f t="shared" si="46"/>
        <v>-45</v>
      </c>
      <c r="I105" s="98"/>
      <c r="J105" s="98"/>
      <c r="K105" s="98"/>
      <c r="L105" s="180"/>
      <c r="M105" s="141">
        <f t="shared" si="41"/>
        <v>10</v>
      </c>
      <c r="N105" s="142">
        <f t="shared" si="47"/>
        <v>6</v>
      </c>
      <c r="O105" s="98"/>
      <c r="P105" s="152"/>
      <c r="Q105" s="141">
        <f t="shared" si="42"/>
        <v>65</v>
      </c>
      <c r="R105" s="142">
        <f t="shared" si="48"/>
        <v>-14</v>
      </c>
      <c r="S105" s="98"/>
      <c r="T105" s="98"/>
      <c r="U105" s="141">
        <f t="shared" si="43"/>
        <v>-8.2239343714368545</v>
      </c>
      <c r="V105" s="142">
        <f t="shared" si="49"/>
        <v>-94</v>
      </c>
      <c r="W105" s="98"/>
      <c r="X105" s="98"/>
      <c r="Y105" s="98"/>
      <c r="Z105" s="76">
        <v>88</v>
      </c>
      <c r="AA105" s="79">
        <f t="shared" si="53"/>
        <v>769.01576195721395</v>
      </c>
      <c r="AB105" s="78">
        <f t="shared" si="54"/>
        <v>811.32840733608293</v>
      </c>
      <c r="AC105" s="98"/>
      <c r="AD105" s="86">
        <v>97</v>
      </c>
      <c r="AE105" s="89">
        <f t="shared" si="37"/>
        <v>-7.9215073213345786</v>
      </c>
      <c r="AF105" s="88">
        <f t="shared" si="38"/>
        <v>64.515499856685935</v>
      </c>
      <c r="AG105" s="98"/>
      <c r="AH105" s="108">
        <v>86</v>
      </c>
      <c r="AI105" s="111">
        <f t="shared" si="55"/>
        <v>860.78721849798012</v>
      </c>
      <c r="AJ105" s="110">
        <f t="shared" si="56"/>
        <v>815.7157797728978</v>
      </c>
      <c r="AK105" s="98"/>
      <c r="AL105" s="98"/>
      <c r="AM105" s="98"/>
      <c r="AN105" s="98"/>
      <c r="AO105" s="98"/>
      <c r="AP105" s="98"/>
      <c r="AQ105" s="141">
        <f t="shared" si="44"/>
        <v>65.814423403979177</v>
      </c>
      <c r="AR105" s="142">
        <f t="shared" si="50"/>
        <v>780.69424691636311</v>
      </c>
      <c r="AS105" s="98"/>
      <c r="AT105" s="142"/>
      <c r="AU105" s="98"/>
      <c r="AV105" s="141">
        <f t="shared" si="52"/>
        <v>70.751578863816192</v>
      </c>
      <c r="AW105" s="142">
        <f t="shared" si="51"/>
        <v>780.69424691636311</v>
      </c>
      <c r="AX105" s="98"/>
      <c r="AY105" s="98"/>
      <c r="AZ105" s="142"/>
      <c r="BA105" s="142"/>
      <c r="BC105" s="141"/>
      <c r="BD105" s="235">
        <v>80</v>
      </c>
      <c r="BE105" s="238">
        <f t="shared" si="57"/>
        <v>91.681780711704974</v>
      </c>
      <c r="BF105" s="237">
        <f t="shared" si="58"/>
        <v>30.34112031276014</v>
      </c>
      <c r="BG105" s="98"/>
      <c r="BH105" s="235">
        <f t="shared" si="34"/>
        <v>-45.947036021946396</v>
      </c>
      <c r="BI105" s="237">
        <f t="shared" si="59"/>
        <v>37.684497283634997</v>
      </c>
      <c r="BJ105" s="98"/>
      <c r="BK105" s="98"/>
      <c r="BL105" s="98"/>
      <c r="BM105" s="238">
        <f t="shared" si="35"/>
        <v>-30.006303025851963</v>
      </c>
      <c r="BN105" s="237">
        <f t="shared" si="60"/>
        <v>137.68449728363498</v>
      </c>
      <c r="BO105" s="98"/>
      <c r="BP105" s="98"/>
      <c r="BQ105" s="98"/>
      <c r="BR105" s="98"/>
      <c r="BS105" s="163">
        <f t="shared" si="62"/>
        <v>1383.036328634123</v>
      </c>
      <c r="BT105" s="170">
        <v>-121</v>
      </c>
      <c r="BU105" s="98"/>
      <c r="BV105" s="98"/>
      <c r="BW105" s="98"/>
      <c r="BX105" s="98"/>
      <c r="BY105" s="98"/>
      <c r="BZ105" s="98"/>
      <c r="CA105" s="142"/>
      <c r="CB105" s="141"/>
      <c r="CC105" s="251">
        <f t="shared" si="64"/>
        <v>-98.492186250345028</v>
      </c>
      <c r="CD105" s="252">
        <f t="shared" si="65"/>
        <v>7.6844972836349967</v>
      </c>
      <c r="CE105" s="98"/>
      <c r="CF105" s="98"/>
      <c r="CG105" s="98"/>
      <c r="CH105" s="246">
        <f t="shared" si="63"/>
        <v>-66.929807411725164</v>
      </c>
      <c r="CI105" s="252">
        <f t="shared" si="66"/>
        <v>167.68449728363498</v>
      </c>
      <c r="CJ105" s="98"/>
      <c r="CK105" s="98"/>
      <c r="CL105" s="98"/>
      <c r="CM105" s="98"/>
      <c r="CN105" s="163">
        <f t="shared" si="61"/>
        <v>1383.036328634123</v>
      </c>
      <c r="CO105" s="170">
        <v>-121</v>
      </c>
      <c r="CP105" s="98"/>
      <c r="CQ105" s="98"/>
      <c r="CR105" s="98"/>
      <c r="CS105" s="98"/>
      <c r="CT105" s="98"/>
      <c r="CU105" s="98"/>
      <c r="CV105" s="142"/>
      <c r="CW105" s="168"/>
    </row>
    <row r="106" spans="2:101" x14ac:dyDescent="0.3">
      <c r="B106" s="141"/>
      <c r="C106" s="141">
        <f t="shared" si="39"/>
        <v>-12.82123169133544</v>
      </c>
      <c r="D106" s="142">
        <f t="shared" si="45"/>
        <v>-16</v>
      </c>
      <c r="E106" s="98"/>
      <c r="F106" s="98"/>
      <c r="G106" s="141">
        <f t="shared" si="40"/>
        <v>-74.113770885162822</v>
      </c>
      <c r="H106" s="142">
        <f t="shared" si="46"/>
        <v>-46</v>
      </c>
      <c r="I106" s="98"/>
      <c r="J106" s="98"/>
      <c r="K106" s="98"/>
      <c r="L106" s="180"/>
      <c r="M106" s="141">
        <f t="shared" si="41"/>
        <v>10</v>
      </c>
      <c r="N106" s="142">
        <f t="shared" si="47"/>
        <v>5</v>
      </c>
      <c r="O106" s="98"/>
      <c r="P106" s="152"/>
      <c r="Q106" s="141">
        <f t="shared" si="42"/>
        <v>65</v>
      </c>
      <c r="R106" s="142">
        <f t="shared" si="48"/>
        <v>-15</v>
      </c>
      <c r="S106" s="98"/>
      <c r="T106" s="98"/>
      <c r="U106" s="141">
        <f t="shared" si="43"/>
        <v>-8.3114230349627789</v>
      </c>
      <c r="V106" s="142">
        <f t="shared" si="49"/>
        <v>-95</v>
      </c>
      <c r="W106" s="98"/>
      <c r="X106" s="98"/>
      <c r="Y106" s="98"/>
      <c r="Z106" s="76">
        <v>89</v>
      </c>
      <c r="AA106" s="79">
        <f t="shared" si="53"/>
        <v>755.98656583268325</v>
      </c>
      <c r="AB106" s="78">
        <f t="shared" si="54"/>
        <v>811.66958884390954</v>
      </c>
      <c r="AC106" s="98"/>
      <c r="AD106" s="86">
        <v>98</v>
      </c>
      <c r="AE106" s="89">
        <f t="shared" si="37"/>
        <v>-9.0462515624042474</v>
      </c>
      <c r="AF106" s="88">
        <f t="shared" si="38"/>
        <v>64.367424468202074</v>
      </c>
      <c r="AG106" s="98"/>
      <c r="AH106" s="108">
        <v>87</v>
      </c>
      <c r="AI106" s="111">
        <f t="shared" si="55"/>
        <v>847.77786647059884</v>
      </c>
      <c r="AJ106" s="110">
        <f t="shared" si="56"/>
        <v>816.51146582935246</v>
      </c>
      <c r="AK106" s="98"/>
      <c r="AL106" s="98"/>
      <c r="AM106" s="98"/>
      <c r="AN106" s="98"/>
      <c r="AO106" s="98"/>
      <c r="AP106" s="98"/>
      <c r="AQ106" s="141">
        <f t="shared" si="44"/>
        <v>65.63809642327071</v>
      </c>
      <c r="AR106" s="142">
        <f t="shared" si="50"/>
        <v>779.69424691636311</v>
      </c>
      <c r="AS106" s="98"/>
      <c r="AT106" s="142"/>
      <c r="AU106" s="98"/>
      <c r="AV106" s="141">
        <f t="shared" si="52"/>
        <v>70.751578863816192</v>
      </c>
      <c r="AW106" s="142">
        <f t="shared" si="51"/>
        <v>779.69424691636311</v>
      </c>
      <c r="AX106" s="98"/>
      <c r="AY106" s="98"/>
      <c r="AZ106" s="142"/>
      <c r="BA106" s="142"/>
      <c r="BC106" s="141"/>
      <c r="BD106" s="235">
        <v>81</v>
      </c>
      <c r="BE106" s="238">
        <f t="shared" si="57"/>
        <v>91.285530724272093</v>
      </c>
      <c r="BF106" s="237">
        <f t="shared" si="58"/>
        <v>30.407429819505637</v>
      </c>
      <c r="BG106" s="98"/>
      <c r="BH106" s="235">
        <f t="shared" si="34"/>
        <v>-47.019404731971079</v>
      </c>
      <c r="BI106" s="237">
        <f t="shared" si="59"/>
        <v>36.684497283634997</v>
      </c>
      <c r="BJ106" s="98"/>
      <c r="BK106" s="98"/>
      <c r="BL106" s="98"/>
      <c r="BM106" s="238">
        <f t="shared" si="35"/>
        <v>-30.759857075954756</v>
      </c>
      <c r="BN106" s="237">
        <f t="shared" si="60"/>
        <v>138.68449728363498</v>
      </c>
      <c r="BO106" s="98"/>
      <c r="BP106" s="98"/>
      <c r="BQ106" s="98"/>
      <c r="BR106" s="98"/>
      <c r="BS106" s="163">
        <f t="shared" si="62"/>
        <v>1371.6062763313619</v>
      </c>
      <c r="BT106" s="170">
        <v>-120</v>
      </c>
      <c r="BU106" s="98"/>
      <c r="BV106" s="98"/>
      <c r="BW106" s="98"/>
      <c r="BX106" s="98"/>
      <c r="BY106" s="98"/>
      <c r="BZ106" s="98"/>
      <c r="CA106" s="142"/>
      <c r="CB106" s="141"/>
      <c r="CC106" s="251">
        <f t="shared" si="64"/>
        <v>-99.819231071965433</v>
      </c>
      <c r="CD106" s="252">
        <f t="shared" si="65"/>
        <v>6.6844972836349967</v>
      </c>
      <c r="CE106" s="98"/>
      <c r="CF106" s="98"/>
      <c r="CG106" s="98"/>
      <c r="CH106" s="246">
        <f t="shared" si="63"/>
        <v>-67.862322497862834</v>
      </c>
      <c r="CI106" s="252">
        <f t="shared" si="66"/>
        <v>168.68449728363498</v>
      </c>
      <c r="CJ106" s="98"/>
      <c r="CK106" s="98"/>
      <c r="CL106" s="98"/>
      <c r="CM106" s="98"/>
      <c r="CN106" s="163">
        <f t="shared" si="61"/>
        <v>1371.6062763313619</v>
      </c>
      <c r="CO106" s="170">
        <v>-120</v>
      </c>
      <c r="CP106" s="98"/>
      <c r="CQ106" s="98"/>
      <c r="CR106" s="98"/>
      <c r="CS106" s="98"/>
      <c r="CT106" s="98"/>
      <c r="CU106" s="98"/>
      <c r="CV106" s="142"/>
      <c r="CW106" s="168"/>
    </row>
    <row r="107" spans="2:101" x14ac:dyDescent="0.3">
      <c r="B107" s="141"/>
      <c r="C107" s="141">
        <f t="shared" si="39"/>
        <v>-12.997558672043905</v>
      </c>
      <c r="D107" s="142">
        <f t="shared" si="45"/>
        <v>-17</v>
      </c>
      <c r="E107" s="98"/>
      <c r="F107" s="98"/>
      <c r="G107" s="141">
        <f t="shared" si="40"/>
        <v>-74.290097865871289</v>
      </c>
      <c r="H107" s="142">
        <f t="shared" si="46"/>
        <v>-47</v>
      </c>
      <c r="I107" s="98"/>
      <c r="J107" s="98"/>
      <c r="K107" s="98"/>
      <c r="L107" s="180"/>
      <c r="M107" s="141">
        <f t="shared" si="41"/>
        <v>10</v>
      </c>
      <c r="N107" s="142">
        <f t="shared" si="47"/>
        <v>4</v>
      </c>
      <c r="O107" s="98"/>
      <c r="P107" s="152"/>
      <c r="Q107" s="141">
        <f t="shared" si="42"/>
        <v>65</v>
      </c>
      <c r="R107" s="142">
        <f t="shared" si="48"/>
        <v>-16</v>
      </c>
      <c r="S107" s="98"/>
      <c r="T107" s="98"/>
      <c r="U107" s="141">
        <f t="shared" si="43"/>
        <v>-8.3989116984887033</v>
      </c>
      <c r="V107" s="142">
        <f t="shared" si="49"/>
        <v>-96</v>
      </c>
      <c r="W107" s="98"/>
      <c r="X107" s="98"/>
      <c r="Y107" s="98"/>
      <c r="Z107" s="76">
        <v>90</v>
      </c>
      <c r="AA107" s="79">
        <f t="shared" si="53"/>
        <v>742.95339967948735</v>
      </c>
      <c r="AB107" s="78">
        <f t="shared" si="54"/>
        <v>811.7833275618234</v>
      </c>
      <c r="AC107" s="98"/>
      <c r="AD107" s="86">
        <v>99</v>
      </c>
      <c r="AE107" s="89">
        <f t="shared" si="37"/>
        <v>-10.168240227615017</v>
      </c>
      <c r="AF107" s="88">
        <f t="shared" si="38"/>
        <v>64.199742138683945</v>
      </c>
      <c r="AG107" s="98"/>
      <c r="AH107" s="108">
        <v>88</v>
      </c>
      <c r="AI107" s="111">
        <f t="shared" si="55"/>
        <v>834.75660919408972</v>
      </c>
      <c r="AJ107" s="110">
        <f t="shared" si="56"/>
        <v>817.07998619989917</v>
      </c>
      <c r="AK107" s="98"/>
      <c r="AL107" s="98"/>
      <c r="AM107" s="98"/>
      <c r="AN107" s="98"/>
      <c r="AO107" s="98"/>
      <c r="AP107" s="98"/>
      <c r="AQ107" s="141">
        <f t="shared" si="44"/>
        <v>65.461769442562243</v>
      </c>
      <c r="AR107" s="142">
        <f t="shared" si="50"/>
        <v>778.69424691636311</v>
      </c>
      <c r="AS107" s="98"/>
      <c r="AT107" s="142"/>
      <c r="AU107" s="98"/>
      <c r="AV107" s="141">
        <f t="shared" si="52"/>
        <v>70.751578863816192</v>
      </c>
      <c r="AW107" s="142">
        <f t="shared" si="51"/>
        <v>778.69424691636311</v>
      </c>
      <c r="AX107" s="98"/>
      <c r="AY107" s="98"/>
      <c r="AZ107" s="142"/>
      <c r="BA107" s="142"/>
      <c r="BC107" s="141"/>
      <c r="BD107" s="235">
        <v>82</v>
      </c>
      <c r="BE107" s="238">
        <f t="shared" si="57"/>
        <v>90.888183827169186</v>
      </c>
      <c r="BF107" s="237">
        <f t="shared" si="58"/>
        <v>30.466813711160633</v>
      </c>
      <c r="BG107" s="98"/>
      <c r="BH107" s="235">
        <f t="shared" si="34"/>
        <v>-48.091773441995763</v>
      </c>
      <c r="BI107" s="237">
        <f t="shared" si="59"/>
        <v>35.684497283634997</v>
      </c>
      <c r="BJ107" s="98"/>
      <c r="BK107" s="98"/>
      <c r="BL107" s="98"/>
      <c r="BM107" s="238">
        <f t="shared" si="35"/>
        <v>-31.513411126057548</v>
      </c>
      <c r="BN107" s="237">
        <f t="shared" si="60"/>
        <v>139.68449728363498</v>
      </c>
      <c r="BO107" s="98"/>
      <c r="BP107" s="98"/>
      <c r="BQ107" s="98"/>
      <c r="BR107" s="98"/>
      <c r="BS107" s="163">
        <f t="shared" si="62"/>
        <v>1360.1762240286005</v>
      </c>
      <c r="BT107" s="170">
        <v>-119</v>
      </c>
      <c r="BU107" s="98"/>
      <c r="BV107" s="98"/>
      <c r="BW107" s="98"/>
      <c r="BX107" s="98"/>
      <c r="BY107" s="98"/>
      <c r="BZ107" s="98"/>
      <c r="CA107" s="142"/>
      <c r="CB107" s="141"/>
      <c r="CC107" s="251">
        <f t="shared" si="64"/>
        <v>-101.14627589358585</v>
      </c>
      <c r="CD107" s="252">
        <f t="shared" si="65"/>
        <v>5.6844972836349967</v>
      </c>
      <c r="CE107" s="98"/>
      <c r="CF107" s="98"/>
      <c r="CG107" s="98"/>
      <c r="CH107" s="246">
        <f t="shared" si="63"/>
        <v>-68.794837584000476</v>
      </c>
      <c r="CI107" s="252">
        <f t="shared" si="66"/>
        <v>169.68449728363498</v>
      </c>
      <c r="CJ107" s="98"/>
      <c r="CK107" s="98"/>
      <c r="CL107" s="98"/>
      <c r="CM107" s="98"/>
      <c r="CN107" s="163">
        <f t="shared" si="61"/>
        <v>1360.1762240286005</v>
      </c>
      <c r="CO107" s="170">
        <v>-119</v>
      </c>
      <c r="CP107" s="98"/>
      <c r="CQ107" s="98"/>
      <c r="CR107" s="98"/>
      <c r="CS107" s="98"/>
      <c r="CT107" s="98"/>
      <c r="CU107" s="98"/>
      <c r="CV107" s="142"/>
      <c r="CW107" s="168"/>
    </row>
    <row r="108" spans="2:101" x14ac:dyDescent="0.3">
      <c r="B108" s="141"/>
      <c r="C108" s="141">
        <f t="shared" si="39"/>
        <v>-13.17388565275237</v>
      </c>
      <c r="D108" s="142">
        <f t="shared" si="45"/>
        <v>-18</v>
      </c>
      <c r="E108" s="98"/>
      <c r="F108" s="98"/>
      <c r="G108" s="141">
        <f t="shared" si="40"/>
        <v>-74.466424846579756</v>
      </c>
      <c r="H108" s="142">
        <f t="shared" si="46"/>
        <v>-48</v>
      </c>
      <c r="I108" s="98"/>
      <c r="J108" s="98"/>
      <c r="K108" s="98"/>
      <c r="L108" s="180"/>
      <c r="M108" s="141">
        <f t="shared" si="41"/>
        <v>10</v>
      </c>
      <c r="N108" s="142">
        <f t="shared" si="47"/>
        <v>3</v>
      </c>
      <c r="O108" s="98"/>
      <c r="P108" s="152"/>
      <c r="Q108" s="141">
        <f t="shared" si="42"/>
        <v>65</v>
      </c>
      <c r="R108" s="142">
        <f t="shared" si="48"/>
        <v>-17</v>
      </c>
      <c r="S108" s="98"/>
      <c r="T108" s="98"/>
      <c r="U108" s="141">
        <f t="shared" si="43"/>
        <v>-8.4864003620146278</v>
      </c>
      <c r="V108" s="142">
        <f t="shared" si="49"/>
        <v>-97</v>
      </c>
      <c r="W108" s="98"/>
      <c r="X108" s="98"/>
      <c r="Y108" s="98"/>
      <c r="Z108" s="76">
        <v>91</v>
      </c>
      <c r="AA108" s="79">
        <f t="shared" si="53"/>
        <v>729.92023352629144</v>
      </c>
      <c r="AB108" s="78">
        <f t="shared" si="54"/>
        <v>811.66958884390954</v>
      </c>
      <c r="AC108" s="98"/>
      <c r="AD108" s="86">
        <v>100</v>
      </c>
      <c r="AE108" s="89">
        <f t="shared" si="37"/>
        <v>-11.28713154835047</v>
      </c>
      <c r="AF108" s="88">
        <f t="shared" si="38"/>
        <v>64.012503945793526</v>
      </c>
      <c r="AG108" s="98"/>
      <c r="AH108" s="108">
        <v>89</v>
      </c>
      <c r="AI108" s="111">
        <f t="shared" si="55"/>
        <v>821.72741306955902</v>
      </c>
      <c r="AJ108" s="110">
        <f t="shared" si="56"/>
        <v>817.42116770772577</v>
      </c>
      <c r="AK108" s="98"/>
      <c r="AL108" s="98"/>
      <c r="AM108" s="98"/>
      <c r="AN108" s="98"/>
      <c r="AO108" s="98"/>
      <c r="AP108" s="98"/>
      <c r="AQ108" s="141">
        <f t="shared" si="44"/>
        <v>65.285442461853776</v>
      </c>
      <c r="AR108" s="142">
        <f t="shared" si="50"/>
        <v>777.69424691636311</v>
      </c>
      <c r="AS108" s="98"/>
      <c r="AT108" s="142"/>
      <c r="AU108" s="98"/>
      <c r="AV108" s="141">
        <f t="shared" si="52"/>
        <v>70.751578863816192</v>
      </c>
      <c r="AW108" s="142">
        <f t="shared" si="51"/>
        <v>777.69424691636311</v>
      </c>
      <c r="AX108" s="98"/>
      <c r="AY108" s="98"/>
      <c r="AZ108" s="142"/>
      <c r="BA108" s="142"/>
      <c r="BC108" s="141"/>
      <c r="BD108" s="235">
        <v>83</v>
      </c>
      <c r="BE108" s="238">
        <f t="shared" si="57"/>
        <v>90.489861056110314</v>
      </c>
      <c r="BF108" s="237">
        <f t="shared" si="58"/>
        <v>30.519253898816466</v>
      </c>
      <c r="BG108" s="98"/>
      <c r="BH108" s="235">
        <f t="shared" si="34"/>
        <v>-49.164142152020446</v>
      </c>
      <c r="BI108" s="237">
        <f t="shared" si="59"/>
        <v>34.684497283634997</v>
      </c>
      <c r="BJ108" s="98"/>
      <c r="BK108" s="98"/>
      <c r="BL108" s="98"/>
      <c r="BM108" s="238">
        <f t="shared" si="35"/>
        <v>-32.26696517616034</v>
      </c>
      <c r="BN108" s="237">
        <f t="shared" si="60"/>
        <v>140.68449728363498</v>
      </c>
      <c r="BO108" s="98"/>
      <c r="BP108" s="98"/>
      <c r="BQ108" s="98"/>
      <c r="BR108" s="98"/>
      <c r="BS108" s="163">
        <f t="shared" si="62"/>
        <v>1348.7461717258391</v>
      </c>
      <c r="BT108" s="170">
        <v>-118</v>
      </c>
      <c r="BU108" s="98"/>
      <c r="BV108" s="98"/>
      <c r="BW108" s="98"/>
      <c r="BX108" s="98"/>
      <c r="BY108" s="98"/>
      <c r="BZ108" s="98"/>
      <c r="CA108" s="142"/>
      <c r="CB108" s="141"/>
      <c r="CC108" s="251">
        <f t="shared" si="64"/>
        <v>-102.47332071520626</v>
      </c>
      <c r="CD108" s="252">
        <f t="shared" si="65"/>
        <v>4.6844972836349967</v>
      </c>
      <c r="CE108" s="98"/>
      <c r="CF108" s="98"/>
      <c r="CG108" s="98"/>
      <c r="CH108" s="246">
        <f t="shared" si="63"/>
        <v>-69.727352670138146</v>
      </c>
      <c r="CI108" s="252">
        <f t="shared" si="66"/>
        <v>170.68449728363498</v>
      </c>
      <c r="CJ108" s="98"/>
      <c r="CK108" s="98"/>
      <c r="CL108" s="98"/>
      <c r="CM108" s="98"/>
      <c r="CN108" s="163">
        <f t="shared" si="61"/>
        <v>1348.7461717258391</v>
      </c>
      <c r="CO108" s="170">
        <v>-118</v>
      </c>
      <c r="CP108" s="98"/>
      <c r="CQ108" s="98"/>
      <c r="CR108" s="98"/>
      <c r="CS108" s="98"/>
      <c r="CT108" s="98"/>
      <c r="CU108" s="98"/>
      <c r="CV108" s="142"/>
      <c r="CW108" s="168"/>
    </row>
    <row r="109" spans="2:101" x14ac:dyDescent="0.3">
      <c r="B109" s="141"/>
      <c r="C109" s="141">
        <f t="shared" si="39"/>
        <v>-13.350212633460835</v>
      </c>
      <c r="D109" s="142">
        <f t="shared" si="45"/>
        <v>-19</v>
      </c>
      <c r="E109" s="98"/>
      <c r="F109" s="98"/>
      <c r="G109" s="141">
        <f t="shared" si="40"/>
        <v>-74.642751827288208</v>
      </c>
      <c r="H109" s="142">
        <f t="shared" si="46"/>
        <v>-49</v>
      </c>
      <c r="I109" s="98"/>
      <c r="J109" s="98"/>
      <c r="K109" s="98"/>
      <c r="L109" s="180"/>
      <c r="M109" s="141">
        <f t="shared" si="41"/>
        <v>10</v>
      </c>
      <c r="N109" s="142">
        <f t="shared" si="47"/>
        <v>2</v>
      </c>
      <c r="O109" s="98"/>
      <c r="P109" s="152"/>
      <c r="Q109" s="141">
        <f t="shared" si="42"/>
        <v>65</v>
      </c>
      <c r="R109" s="142">
        <f t="shared" si="48"/>
        <v>-18</v>
      </c>
      <c r="S109" s="98"/>
      <c r="T109" s="98"/>
      <c r="U109" s="141">
        <f t="shared" si="43"/>
        <v>-8.5738890255405522</v>
      </c>
      <c r="V109" s="142">
        <f t="shared" si="49"/>
        <v>-98</v>
      </c>
      <c r="W109" s="98"/>
      <c r="X109" s="98"/>
      <c r="Y109" s="98"/>
      <c r="Z109" s="76">
        <v>92</v>
      </c>
      <c r="AA109" s="79">
        <f t="shared" si="53"/>
        <v>716.89103740176097</v>
      </c>
      <c r="AB109" s="78">
        <f t="shared" si="54"/>
        <v>811.32840733608293</v>
      </c>
      <c r="AC109" s="98"/>
      <c r="AD109" s="86">
        <v>101</v>
      </c>
      <c r="AE109" s="89">
        <f t="shared" si="37"/>
        <v>-12.402584699475412</v>
      </c>
      <c r="AF109" s="88">
        <f t="shared" si="38"/>
        <v>63.805766924098158</v>
      </c>
      <c r="AG109" s="98"/>
      <c r="AH109" s="108">
        <v>90</v>
      </c>
      <c r="AI109" s="111">
        <f t="shared" si="55"/>
        <v>808.69424691636311</v>
      </c>
      <c r="AJ109" s="110">
        <f t="shared" si="56"/>
        <v>817.53490642563963</v>
      </c>
      <c r="AK109" s="98"/>
      <c r="AL109" s="98"/>
      <c r="AM109" s="98"/>
      <c r="AN109" s="98"/>
      <c r="AO109" s="98"/>
      <c r="AP109" s="98"/>
      <c r="AQ109" s="141">
        <f t="shared" ref="AQ109:AQ140" si="67">$AR$19*$AR109+$AT$19</f>
        <v>65.109115481145309</v>
      </c>
      <c r="AR109" s="142">
        <f t="shared" si="50"/>
        <v>776.69424691636311</v>
      </c>
      <c r="AS109" s="98"/>
      <c r="AT109" s="142"/>
      <c r="AU109" s="98"/>
      <c r="AV109" s="141">
        <f t="shared" si="52"/>
        <v>70.751578863816192</v>
      </c>
      <c r="AW109" s="142">
        <f t="shared" si="51"/>
        <v>776.69424691636311</v>
      </c>
      <c r="AX109" s="98"/>
      <c r="AY109" s="98"/>
      <c r="AZ109" s="142"/>
      <c r="BA109" s="142"/>
      <c r="BC109" s="141"/>
      <c r="BD109" s="235">
        <v>84</v>
      </c>
      <c r="BE109" s="238">
        <f t="shared" si="57"/>
        <v>90.090683744070191</v>
      </c>
      <c r="BF109" s="237">
        <f t="shared" si="58"/>
        <v>30.564734408683975</v>
      </c>
      <c r="BG109" s="98"/>
      <c r="BH109" s="235">
        <f t="shared" si="34"/>
        <v>-50.236510862045129</v>
      </c>
      <c r="BI109" s="237">
        <f t="shared" si="59"/>
        <v>33.684497283634997</v>
      </c>
      <c r="BJ109" s="98"/>
      <c r="BK109" s="98"/>
      <c r="BL109" s="98"/>
      <c r="BM109" s="238">
        <f t="shared" si="35"/>
        <v>-33.020519226263133</v>
      </c>
      <c r="BN109" s="237">
        <f t="shared" si="60"/>
        <v>141.68449728363498</v>
      </c>
      <c r="BO109" s="98"/>
      <c r="BP109" s="98"/>
      <c r="BQ109" s="98"/>
      <c r="BR109" s="98"/>
      <c r="BS109" s="163">
        <f t="shared" si="62"/>
        <v>1337.3161194230777</v>
      </c>
      <c r="BT109" s="170">
        <v>-117</v>
      </c>
      <c r="BU109" s="98"/>
      <c r="BV109" s="98"/>
      <c r="BW109" s="98"/>
      <c r="BX109" s="98"/>
      <c r="BY109" s="98"/>
      <c r="BZ109" s="98"/>
      <c r="CA109" s="142"/>
      <c r="CB109" s="141"/>
      <c r="CC109" s="251">
        <f t="shared" si="64"/>
        <v>-103.80036553682667</v>
      </c>
      <c r="CD109" s="252">
        <f t="shared" si="65"/>
        <v>3.6844972836349967</v>
      </c>
      <c r="CE109" s="98"/>
      <c r="CF109" s="98"/>
      <c r="CG109" s="98"/>
      <c r="CH109" s="246">
        <f t="shared" si="63"/>
        <v>-70.659867756275816</v>
      </c>
      <c r="CI109" s="252">
        <f t="shared" si="66"/>
        <v>171.68449728363498</v>
      </c>
      <c r="CJ109" s="98"/>
      <c r="CK109" s="98"/>
      <c r="CL109" s="98"/>
      <c r="CM109" s="98"/>
      <c r="CN109" s="163">
        <f t="shared" si="61"/>
        <v>1337.3161194230777</v>
      </c>
      <c r="CO109" s="170">
        <v>-117</v>
      </c>
      <c r="CP109" s="98"/>
      <c r="CQ109" s="98"/>
      <c r="CR109" s="98"/>
      <c r="CS109" s="98"/>
      <c r="CT109" s="98"/>
      <c r="CU109" s="98"/>
      <c r="CV109" s="142"/>
      <c r="CW109" s="168"/>
    </row>
    <row r="110" spans="2:101" x14ac:dyDescent="0.3">
      <c r="B110" s="141"/>
      <c r="C110" s="141">
        <f t="shared" si="39"/>
        <v>-13.5265396141693</v>
      </c>
      <c r="D110" s="142">
        <f t="shared" si="45"/>
        <v>-20</v>
      </c>
      <c r="E110" s="98"/>
      <c r="F110" s="98"/>
      <c r="G110" s="141">
        <f t="shared" si="40"/>
        <v>-74.819078807996675</v>
      </c>
      <c r="H110" s="142">
        <f t="shared" si="46"/>
        <v>-50</v>
      </c>
      <c r="I110" s="98"/>
      <c r="J110" s="98"/>
      <c r="K110" s="98"/>
      <c r="L110" s="180"/>
      <c r="M110" s="141">
        <f t="shared" si="41"/>
        <v>10</v>
      </c>
      <c r="N110" s="142">
        <f t="shared" si="47"/>
        <v>1</v>
      </c>
      <c r="O110" s="98"/>
      <c r="P110" s="152"/>
      <c r="Q110" s="141">
        <f t="shared" si="42"/>
        <v>65</v>
      </c>
      <c r="R110" s="142">
        <f t="shared" si="48"/>
        <v>-19</v>
      </c>
      <c r="S110" s="98"/>
      <c r="T110" s="98"/>
      <c r="U110" s="141">
        <f t="shared" si="43"/>
        <v>-8.6613776890664749</v>
      </c>
      <c r="V110" s="142">
        <f t="shared" si="49"/>
        <v>-99</v>
      </c>
      <c r="W110" s="98"/>
      <c r="X110" s="98"/>
      <c r="Y110" s="98"/>
      <c r="Z110" s="76">
        <v>93</v>
      </c>
      <c r="AA110" s="79">
        <f t="shared" si="53"/>
        <v>703.86978012525196</v>
      </c>
      <c r="AB110" s="78">
        <f t="shared" si="54"/>
        <v>810.75988696553623</v>
      </c>
      <c r="AC110" s="98"/>
      <c r="AD110" s="86">
        <v>102</v>
      </c>
      <c r="AE110" s="89">
        <f t="shared" si="37"/>
        <v>-13.514259903154343</v>
      </c>
      <c r="AF110" s="88">
        <f t="shared" si="38"/>
        <v>63.57959404769737</v>
      </c>
      <c r="AG110" s="98"/>
      <c r="AH110" s="108">
        <v>91</v>
      </c>
      <c r="AI110" s="111">
        <f t="shared" si="55"/>
        <v>795.66108076316721</v>
      </c>
      <c r="AJ110" s="110">
        <f t="shared" si="56"/>
        <v>817.42116770772577</v>
      </c>
      <c r="AK110" s="98"/>
      <c r="AL110" s="98"/>
      <c r="AM110" s="98"/>
      <c r="AN110" s="98"/>
      <c r="AO110" s="98"/>
      <c r="AP110" s="98"/>
      <c r="AQ110" s="141">
        <f t="shared" si="67"/>
        <v>64.932788500436843</v>
      </c>
      <c r="AR110" s="142">
        <f t="shared" ref="AR110:AR141" si="68">$AR109-$A$11</f>
        <v>775.69424691636311</v>
      </c>
      <c r="AS110" s="98"/>
      <c r="AT110" s="142"/>
      <c r="AU110" s="98"/>
      <c r="AV110" s="141">
        <f t="shared" si="52"/>
        <v>70.751578863816192</v>
      </c>
      <c r="AW110" s="142">
        <f t="shared" si="51"/>
        <v>775.69424691636311</v>
      </c>
      <c r="AX110" s="98"/>
      <c r="AY110" s="98"/>
      <c r="AZ110" s="142"/>
      <c r="BA110" s="142"/>
      <c r="BC110" s="141"/>
      <c r="BD110" s="235">
        <v>85</v>
      </c>
      <c r="BE110" s="238">
        <f t="shared" si="57"/>
        <v>89.69077348432495</v>
      </c>
      <c r="BF110" s="237">
        <f t="shared" si="58"/>
        <v>30.603241386959276</v>
      </c>
      <c r="BG110" s="98"/>
      <c r="BH110" s="235">
        <f t="shared" si="34"/>
        <v>-51.308879572069813</v>
      </c>
      <c r="BI110" s="237">
        <f t="shared" si="59"/>
        <v>32.684497283634997</v>
      </c>
      <c r="BJ110" s="98"/>
      <c r="BK110" s="98"/>
      <c r="BL110" s="98"/>
      <c r="BM110" s="238">
        <f t="shared" si="35"/>
        <v>-33.774073276365925</v>
      </c>
      <c r="BN110" s="237">
        <f t="shared" si="60"/>
        <v>142.68449728363498</v>
      </c>
      <c r="BO110" s="98"/>
      <c r="BP110" s="98"/>
      <c r="BQ110" s="98"/>
      <c r="BR110" s="98"/>
      <c r="BS110" s="163">
        <f t="shared" si="62"/>
        <v>1325.8860671203165</v>
      </c>
      <c r="BT110" s="170">
        <v>-116</v>
      </c>
      <c r="BU110" s="98"/>
      <c r="BV110" s="98"/>
      <c r="BW110" s="98"/>
      <c r="BX110" s="98"/>
      <c r="BY110" s="98"/>
      <c r="BZ110" s="98"/>
      <c r="CA110" s="142"/>
      <c r="CB110" s="141"/>
      <c r="CC110" s="251">
        <f t="shared" si="64"/>
        <v>-105.12741035844708</v>
      </c>
      <c r="CD110" s="252">
        <f t="shared" si="65"/>
        <v>2.6844972836349967</v>
      </c>
      <c r="CE110" s="98"/>
      <c r="CF110" s="98"/>
      <c r="CG110" s="98"/>
      <c r="CH110" s="246">
        <f t="shared" si="63"/>
        <v>-71.592382842413457</v>
      </c>
      <c r="CI110" s="252">
        <f t="shared" si="66"/>
        <v>172.68449728363498</v>
      </c>
      <c r="CJ110" s="98"/>
      <c r="CK110" s="98"/>
      <c r="CL110" s="98"/>
      <c r="CM110" s="98"/>
      <c r="CN110" s="163">
        <f t="shared" si="61"/>
        <v>1325.8860671203165</v>
      </c>
      <c r="CO110" s="170">
        <v>-116</v>
      </c>
      <c r="CP110" s="98"/>
      <c r="CQ110" s="98"/>
      <c r="CR110" s="98"/>
      <c r="CS110" s="98"/>
      <c r="CT110" s="98"/>
      <c r="CU110" s="98"/>
      <c r="CV110" s="142"/>
      <c r="CW110" s="168"/>
    </row>
    <row r="111" spans="2:101" x14ac:dyDescent="0.3">
      <c r="B111" s="141"/>
      <c r="C111" s="141">
        <f t="shared" si="39"/>
        <v>-13.702866594877765</v>
      </c>
      <c r="D111" s="142">
        <f t="shared" si="45"/>
        <v>-21</v>
      </c>
      <c r="E111" s="98"/>
      <c r="F111" s="98"/>
      <c r="G111" s="141">
        <f t="shared" si="40"/>
        <v>-74.995405788705142</v>
      </c>
      <c r="H111" s="142">
        <f t="shared" si="46"/>
        <v>-51</v>
      </c>
      <c r="I111" s="98"/>
      <c r="J111" s="98"/>
      <c r="K111" s="98"/>
      <c r="L111" s="180"/>
      <c r="M111" s="141">
        <f t="shared" si="41"/>
        <v>10</v>
      </c>
      <c r="N111" s="142">
        <f t="shared" si="47"/>
        <v>0</v>
      </c>
      <c r="O111" s="98"/>
      <c r="P111" s="152"/>
      <c r="Q111" s="141">
        <f t="shared" si="42"/>
        <v>65</v>
      </c>
      <c r="R111" s="142">
        <f t="shared" si="48"/>
        <v>-20</v>
      </c>
      <c r="S111" s="98"/>
      <c r="T111" s="98"/>
      <c r="U111" s="141">
        <f t="shared" si="43"/>
        <v>-8.7488663525923993</v>
      </c>
      <c r="V111" s="142">
        <f t="shared" si="49"/>
        <v>-100</v>
      </c>
      <c r="W111" s="98"/>
      <c r="X111" s="98"/>
      <c r="Y111" s="98"/>
      <c r="Z111" s="76">
        <v>94</v>
      </c>
      <c r="AA111" s="79">
        <f t="shared" si="53"/>
        <v>690.86042809787045</v>
      </c>
      <c r="AB111" s="78">
        <f t="shared" si="54"/>
        <v>809.96420090908157</v>
      </c>
      <c r="AC111" s="98"/>
      <c r="AD111" s="86">
        <v>103</v>
      </c>
      <c r="AE111" s="89">
        <f t="shared" si="37"/>
        <v>-14.621818532351213</v>
      </c>
      <c r="AF111" s="88">
        <f t="shared" si="38"/>
        <v>63.334054211040289</v>
      </c>
      <c r="AG111" s="98"/>
      <c r="AH111" s="108">
        <v>92</v>
      </c>
      <c r="AI111" s="111">
        <f t="shared" si="55"/>
        <v>782.63188463863673</v>
      </c>
      <c r="AJ111" s="110">
        <f t="shared" si="56"/>
        <v>817.07998619989917</v>
      </c>
      <c r="AK111" s="98"/>
      <c r="AL111" s="98"/>
      <c r="AM111" s="98"/>
      <c r="AN111" s="98"/>
      <c r="AO111" s="98"/>
      <c r="AP111" s="98"/>
      <c r="AQ111" s="141">
        <f t="shared" si="67"/>
        <v>64.756461519728376</v>
      </c>
      <c r="AR111" s="142">
        <f t="shared" si="68"/>
        <v>774.69424691636311</v>
      </c>
      <c r="AS111" s="98"/>
      <c r="AT111" s="142"/>
      <c r="AU111" s="98"/>
      <c r="AV111" s="141">
        <f t="shared" si="52"/>
        <v>70.751578863816192</v>
      </c>
      <c r="AW111" s="142">
        <f t="shared" si="51"/>
        <v>774.69424691636311</v>
      </c>
      <c r="AX111" s="98"/>
      <c r="AY111" s="98"/>
      <c r="AZ111" s="142"/>
      <c r="BA111" s="142"/>
      <c r="BC111" s="141"/>
      <c r="BD111" s="235">
        <v>86</v>
      </c>
      <c r="BE111" s="238">
        <f t="shared" si="57"/>
        <v>89.290252093413756</v>
      </c>
      <c r="BF111" s="237">
        <f t="shared" si="58"/>
        <v>30.634763104043756</v>
      </c>
      <c r="BG111" s="98"/>
      <c r="BH111" s="235">
        <f t="shared" si="34"/>
        <v>-52.381248282094489</v>
      </c>
      <c r="BI111" s="237">
        <f t="shared" si="59"/>
        <v>31.684497283634997</v>
      </c>
      <c r="BJ111" s="98"/>
      <c r="BK111" s="98"/>
      <c r="BL111" s="98"/>
      <c r="BM111" s="238">
        <f t="shared" si="35"/>
        <v>-34.527627326468718</v>
      </c>
      <c r="BN111" s="237">
        <f t="shared" si="60"/>
        <v>143.68449728363498</v>
      </c>
      <c r="BO111" s="98"/>
      <c r="BP111" s="98"/>
      <c r="BQ111" s="98"/>
      <c r="BR111" s="98"/>
      <c r="BS111" s="163">
        <f t="shared" si="62"/>
        <v>1314.4560148175551</v>
      </c>
      <c r="BT111" s="170">
        <v>-115</v>
      </c>
      <c r="BU111" s="98"/>
      <c r="BV111" s="98"/>
      <c r="BW111" s="98"/>
      <c r="BX111" s="98"/>
      <c r="BY111" s="98"/>
      <c r="BZ111" s="98"/>
      <c r="CA111" s="142"/>
      <c r="CB111" s="141"/>
      <c r="CC111" s="251">
        <f t="shared" si="64"/>
        <v>-106.45445518006748</v>
      </c>
      <c r="CD111" s="252">
        <f t="shared" si="65"/>
        <v>1.6844972836349967</v>
      </c>
      <c r="CE111" s="98"/>
      <c r="CF111" s="98"/>
      <c r="CG111" s="98"/>
      <c r="CH111" s="246">
        <f t="shared" si="63"/>
        <v>-72.524897928551127</v>
      </c>
      <c r="CI111" s="252">
        <f t="shared" si="66"/>
        <v>173.68449728363498</v>
      </c>
      <c r="CJ111" s="98"/>
      <c r="CK111" s="98"/>
      <c r="CL111" s="98"/>
      <c r="CM111" s="98"/>
      <c r="CN111" s="163">
        <f t="shared" si="61"/>
        <v>1314.4560148175551</v>
      </c>
      <c r="CO111" s="170">
        <v>-115</v>
      </c>
      <c r="CP111" s="98"/>
      <c r="CQ111" s="98"/>
      <c r="CR111" s="98"/>
      <c r="CS111" s="98"/>
      <c r="CT111" s="98"/>
      <c r="CU111" s="98"/>
      <c r="CV111" s="142"/>
      <c r="CW111" s="168"/>
    </row>
    <row r="112" spans="2:101" x14ac:dyDescent="0.3">
      <c r="B112" s="141"/>
      <c r="C112" s="141">
        <f t="shared" si="39"/>
        <v>-13.879193575586228</v>
      </c>
      <c r="D112" s="142">
        <f t="shared" si="45"/>
        <v>-22</v>
      </c>
      <c r="E112" s="98"/>
      <c r="F112" s="98"/>
      <c r="G112" s="141">
        <f t="shared" si="40"/>
        <v>-75.171732769413609</v>
      </c>
      <c r="H112" s="142">
        <f t="shared" si="46"/>
        <v>-52</v>
      </c>
      <c r="I112" s="98"/>
      <c r="J112" s="98"/>
      <c r="K112" s="98"/>
      <c r="L112" s="180"/>
      <c r="M112" s="141">
        <f t="shared" si="41"/>
        <v>10</v>
      </c>
      <c r="N112" s="142">
        <f t="shared" si="47"/>
        <v>-1</v>
      </c>
      <c r="O112" s="98"/>
      <c r="P112" s="152"/>
      <c r="Q112" s="141">
        <f t="shared" si="42"/>
        <v>65</v>
      </c>
      <c r="R112" s="142">
        <f t="shared" si="48"/>
        <v>-21</v>
      </c>
      <c r="S112" s="98"/>
      <c r="T112" s="98"/>
      <c r="U112" s="141">
        <f t="shared" si="43"/>
        <v>-8.8363550161183237</v>
      </c>
      <c r="V112" s="142">
        <f t="shared" si="49"/>
        <v>-101</v>
      </c>
      <c r="W112" s="98"/>
      <c r="X112" s="98"/>
      <c r="Y112" s="98"/>
      <c r="Z112" s="76">
        <v>95</v>
      </c>
      <c r="AA112" s="79">
        <f t="shared" si="53"/>
        <v>677.86694409426889</v>
      </c>
      <c r="AB112" s="78">
        <f t="shared" si="54"/>
        <v>808.94159154039983</v>
      </c>
      <c r="AC112" s="98"/>
      <c r="AD112" s="86">
        <v>104</v>
      </c>
      <c r="AE112" s="89">
        <f t="shared" si="37"/>
        <v>-15.724923213978405</v>
      </c>
      <c r="AF112" s="88">
        <f t="shared" si="38"/>
        <v>63.069222207939774</v>
      </c>
      <c r="AG112" s="98"/>
      <c r="AH112" s="108">
        <v>93</v>
      </c>
      <c r="AI112" s="111">
        <f t="shared" si="55"/>
        <v>769.61062736212773</v>
      </c>
      <c r="AJ112" s="110">
        <f t="shared" si="56"/>
        <v>816.51146582935246</v>
      </c>
      <c r="AK112" s="98"/>
      <c r="AL112" s="98"/>
      <c r="AM112" s="98"/>
      <c r="AN112" s="98"/>
      <c r="AO112" s="98"/>
      <c r="AP112" s="98"/>
      <c r="AQ112" s="141">
        <f t="shared" si="67"/>
        <v>64.580134539019909</v>
      </c>
      <c r="AR112" s="142">
        <f t="shared" si="68"/>
        <v>773.69424691636311</v>
      </c>
      <c r="AS112" s="98"/>
      <c r="AT112" s="142"/>
      <c r="AU112" s="98"/>
      <c r="AV112" s="141">
        <f t="shared" si="52"/>
        <v>70.751578863816192</v>
      </c>
      <c r="AW112" s="142">
        <f t="shared" si="51"/>
        <v>773.69424691636311</v>
      </c>
      <c r="AX112" s="98"/>
      <c r="AY112" s="98"/>
      <c r="AZ112" s="142"/>
      <c r="BA112" s="142"/>
      <c r="BC112" s="141"/>
      <c r="BD112" s="235">
        <v>87</v>
      </c>
      <c r="BE112" s="238">
        <f t="shared" si="57"/>
        <v>88.889241574032212</v>
      </c>
      <c r="BF112" s="237">
        <f t="shared" si="58"/>
        <v>30.659289958117036</v>
      </c>
      <c r="BG112" s="98"/>
      <c r="BH112" s="235">
        <f t="shared" si="34"/>
        <v>-53.453616992119173</v>
      </c>
      <c r="BI112" s="237">
        <f t="shared" si="59"/>
        <v>30.684497283634997</v>
      </c>
      <c r="BJ112" s="98"/>
      <c r="BK112" s="98"/>
      <c r="BL112" s="98"/>
      <c r="BM112" s="238">
        <f t="shared" si="35"/>
        <v>-35.281181376571524</v>
      </c>
      <c r="BN112" s="237">
        <f t="shared" si="60"/>
        <v>144.68449728363498</v>
      </c>
      <c r="BO112" s="98"/>
      <c r="BP112" s="98"/>
      <c r="BQ112" s="98"/>
      <c r="BR112" s="98"/>
      <c r="BS112" s="163">
        <f t="shared" si="62"/>
        <v>1303.0259625147937</v>
      </c>
      <c r="BT112" s="170">
        <v>-114</v>
      </c>
      <c r="BU112" s="98"/>
      <c r="BV112" s="98"/>
      <c r="BW112" s="98"/>
      <c r="BX112" s="98"/>
      <c r="BY112" s="98"/>
      <c r="BZ112" s="98"/>
      <c r="CA112" s="142"/>
      <c r="CB112" s="141"/>
      <c r="CC112" s="251">
        <f t="shared" si="64"/>
        <v>-107.7815000016879</v>
      </c>
      <c r="CD112" s="252">
        <f t="shared" si="65"/>
        <v>0.68449728363499673</v>
      </c>
      <c r="CE112" s="98"/>
      <c r="CF112" s="98"/>
      <c r="CG112" s="98"/>
      <c r="CH112" s="246">
        <f t="shared" si="63"/>
        <v>-73.457413014688797</v>
      </c>
      <c r="CI112" s="252">
        <f t="shared" si="66"/>
        <v>174.68449728363498</v>
      </c>
      <c r="CJ112" s="98"/>
      <c r="CK112" s="98"/>
      <c r="CL112" s="98"/>
      <c r="CM112" s="98"/>
      <c r="CN112" s="163">
        <f t="shared" si="61"/>
        <v>1303.0259625147937</v>
      </c>
      <c r="CO112" s="170">
        <v>-114</v>
      </c>
      <c r="CP112" s="98"/>
      <c r="CQ112" s="98"/>
      <c r="CR112" s="98"/>
      <c r="CS112" s="98"/>
      <c r="CT112" s="98"/>
      <c r="CU112" s="98"/>
      <c r="CV112" s="142"/>
      <c r="CW112" s="168"/>
    </row>
    <row r="113" spans="2:101" x14ac:dyDescent="0.3">
      <c r="B113" s="141"/>
      <c r="C113" s="141">
        <f t="shared" si="39"/>
        <v>-14.055520556294695</v>
      </c>
      <c r="D113" s="142">
        <f t="shared" si="45"/>
        <v>-23</v>
      </c>
      <c r="E113" s="98"/>
      <c r="F113" s="98"/>
      <c r="G113" s="141">
        <f t="shared" si="40"/>
        <v>-75.348059750122076</v>
      </c>
      <c r="H113" s="142">
        <f t="shared" si="46"/>
        <v>-53</v>
      </c>
      <c r="I113" s="98"/>
      <c r="J113" s="98"/>
      <c r="K113" s="98"/>
      <c r="L113" s="180"/>
      <c r="M113" s="141">
        <f t="shared" si="41"/>
        <v>10</v>
      </c>
      <c r="N113" s="142">
        <f t="shared" si="47"/>
        <v>-2</v>
      </c>
      <c r="O113" s="98"/>
      <c r="P113" s="152"/>
      <c r="Q113" s="141">
        <f t="shared" si="42"/>
        <v>65</v>
      </c>
      <c r="R113" s="142">
        <f t="shared" si="48"/>
        <v>-22</v>
      </c>
      <c r="S113" s="98"/>
      <c r="T113" s="98"/>
      <c r="U113" s="141">
        <f t="shared" si="43"/>
        <v>-8.9238436796442464</v>
      </c>
      <c r="V113" s="142">
        <f t="shared" si="49"/>
        <v>-102</v>
      </c>
      <c r="W113" s="98"/>
      <c r="X113" s="98"/>
      <c r="Y113" s="98"/>
      <c r="Z113" s="76">
        <v>96</v>
      </c>
      <c r="AA113" s="79">
        <f t="shared" si="53"/>
        <v>664.89328605554533</v>
      </c>
      <c r="AB113" s="78">
        <f t="shared" si="54"/>
        <v>807.69237035621074</v>
      </c>
      <c r="AC113" s="98"/>
      <c r="AD113" s="86">
        <v>105</v>
      </c>
      <c r="AE113" s="89">
        <f t="shared" si="37"/>
        <v>-16.823237931663854</v>
      </c>
      <c r="AF113" s="88">
        <f t="shared" si="38"/>
        <v>62.785178708789438</v>
      </c>
      <c r="AG113" s="98"/>
      <c r="AH113" s="108">
        <v>94</v>
      </c>
      <c r="AI113" s="111">
        <f t="shared" si="55"/>
        <v>756.60127533474622</v>
      </c>
      <c r="AJ113" s="110">
        <f t="shared" si="56"/>
        <v>815.7157797728978</v>
      </c>
      <c r="AK113" s="98"/>
      <c r="AL113" s="98"/>
      <c r="AM113" s="98"/>
      <c r="AN113" s="98"/>
      <c r="AO113" s="98"/>
      <c r="AP113" s="98"/>
      <c r="AQ113" s="141">
        <f t="shared" si="67"/>
        <v>64.403807558311442</v>
      </c>
      <c r="AR113" s="142">
        <f t="shared" si="68"/>
        <v>772.69424691636311</v>
      </c>
      <c r="AS113" s="98"/>
      <c r="AT113" s="142"/>
      <c r="AU113" s="98"/>
      <c r="AV113" s="141">
        <f t="shared" si="52"/>
        <v>70.751578863816192</v>
      </c>
      <c r="AW113" s="142">
        <f t="shared" si="51"/>
        <v>772.69424691636311</v>
      </c>
      <c r="AX113" s="98"/>
      <c r="AY113" s="98"/>
      <c r="AZ113" s="142"/>
      <c r="BA113" s="142"/>
      <c r="BC113" s="141"/>
      <c r="BD113" s="235">
        <v>88</v>
      </c>
      <c r="BE113" s="238">
        <f t="shared" si="57"/>
        <v>88.48786407786919</v>
      </c>
      <c r="BF113" s="237">
        <f t="shared" si="58"/>
        <v>30.676814478061779</v>
      </c>
      <c r="BG113" s="98"/>
      <c r="BH113" s="235">
        <f t="shared" si="34"/>
        <v>-54.525985702143856</v>
      </c>
      <c r="BI113" s="237">
        <f t="shared" si="59"/>
        <v>29.684497283634997</v>
      </c>
      <c r="BJ113" s="98"/>
      <c r="BK113" s="98"/>
      <c r="BL113" s="98"/>
      <c r="BM113" s="238">
        <f t="shared" si="35"/>
        <v>-36.034735426674317</v>
      </c>
      <c r="BN113" s="237">
        <f t="shared" si="60"/>
        <v>145.68449728363498</v>
      </c>
      <c r="BO113" s="98"/>
      <c r="BP113" s="98"/>
      <c r="BQ113" s="98"/>
      <c r="BR113" s="98"/>
      <c r="BS113" s="163">
        <f t="shared" si="62"/>
        <v>1291.5959102120323</v>
      </c>
      <c r="BT113" s="170">
        <v>-113</v>
      </c>
      <c r="BU113" s="98"/>
      <c r="BV113" s="98"/>
      <c r="BW113" s="98"/>
      <c r="BX113" s="98"/>
      <c r="BY113" s="98"/>
      <c r="BZ113" s="98"/>
      <c r="CA113" s="142"/>
      <c r="CB113" s="141"/>
      <c r="CC113" s="251">
        <f t="shared" si="64"/>
        <v>-109.10854482330831</v>
      </c>
      <c r="CD113" s="252">
        <f t="shared" si="65"/>
        <v>-0.31550271636500327</v>
      </c>
      <c r="CE113" s="98"/>
      <c r="CF113" s="98"/>
      <c r="CG113" s="98"/>
      <c r="CH113" s="246">
        <f t="shared" si="63"/>
        <v>-74.389928100826467</v>
      </c>
      <c r="CI113" s="252">
        <f t="shared" si="66"/>
        <v>175.68449728363498</v>
      </c>
      <c r="CJ113" s="98"/>
      <c r="CK113" s="98"/>
      <c r="CL113" s="98"/>
      <c r="CM113" s="98"/>
      <c r="CN113" s="163">
        <f t="shared" si="61"/>
        <v>1291.5959102120323</v>
      </c>
      <c r="CO113" s="170">
        <v>-113</v>
      </c>
      <c r="CP113" s="98"/>
      <c r="CQ113" s="98"/>
      <c r="CR113" s="98"/>
      <c r="CS113" s="98"/>
      <c r="CT113" s="98"/>
      <c r="CU113" s="98"/>
      <c r="CV113" s="142"/>
      <c r="CW113" s="168"/>
    </row>
    <row r="114" spans="2:101" x14ac:dyDescent="0.3">
      <c r="B114" s="141"/>
      <c r="C114" s="141">
        <f t="shared" si="39"/>
        <v>-14.231847537003159</v>
      </c>
      <c r="D114" s="142">
        <f t="shared" si="45"/>
        <v>-24</v>
      </c>
      <c r="E114" s="98"/>
      <c r="F114" s="98"/>
      <c r="G114" s="141">
        <f t="shared" si="40"/>
        <v>-75.524386730830543</v>
      </c>
      <c r="H114" s="142">
        <f t="shared" si="46"/>
        <v>-54</v>
      </c>
      <c r="I114" s="98"/>
      <c r="J114" s="98"/>
      <c r="K114" s="98"/>
      <c r="L114" s="180"/>
      <c r="M114" s="141">
        <f t="shared" si="41"/>
        <v>10</v>
      </c>
      <c r="N114" s="142">
        <f t="shared" si="47"/>
        <v>-3</v>
      </c>
      <c r="O114" s="98"/>
      <c r="P114" s="152"/>
      <c r="Q114" s="141">
        <f t="shared" si="42"/>
        <v>65</v>
      </c>
      <c r="R114" s="142">
        <f t="shared" si="48"/>
        <v>-23</v>
      </c>
      <c r="S114" s="98"/>
      <c r="T114" s="98"/>
      <c r="U114" s="141">
        <f t="shared" si="43"/>
        <v>-9.0113323431701708</v>
      </c>
      <c r="V114" s="142">
        <f t="shared" si="49"/>
        <v>-103</v>
      </c>
      <c r="W114" s="98"/>
      <c r="X114" s="98"/>
      <c r="Y114" s="98"/>
      <c r="Z114" s="76">
        <v>97</v>
      </c>
      <c r="AA114" s="79">
        <f t="shared" si="53"/>
        <v>651.94340588361683</v>
      </c>
      <c r="AB114" s="78">
        <f t="shared" si="54"/>
        <v>806.21691788138867</v>
      </c>
      <c r="AC114" s="98"/>
      <c r="AD114" s="86">
        <v>106</v>
      </c>
      <c r="AE114" s="89">
        <f t="shared" si="37"/>
        <v>-17.91642812810494</v>
      </c>
      <c r="AF114" s="88">
        <f t="shared" si="38"/>
        <v>62.482010235990728</v>
      </c>
      <c r="AG114" s="98"/>
      <c r="AH114" s="108">
        <v>95</v>
      </c>
      <c r="AI114" s="111">
        <f t="shared" si="55"/>
        <v>743.60779133114465</v>
      </c>
      <c r="AJ114" s="110">
        <f t="shared" si="56"/>
        <v>814.69317040421606</v>
      </c>
      <c r="AK114" s="98"/>
      <c r="AL114" s="98"/>
      <c r="AM114" s="98"/>
      <c r="AN114" s="98"/>
      <c r="AO114" s="98"/>
      <c r="AP114" s="98"/>
      <c r="AQ114" s="141">
        <f t="shared" si="67"/>
        <v>64.227480577602975</v>
      </c>
      <c r="AR114" s="142">
        <f t="shared" si="68"/>
        <v>771.69424691636311</v>
      </c>
      <c r="AS114" s="98"/>
      <c r="AT114" s="142"/>
      <c r="AU114" s="98"/>
      <c r="AV114" s="141">
        <f t="shared" si="52"/>
        <v>70.751578863816192</v>
      </c>
      <c r="AW114" s="142">
        <f t="shared" si="51"/>
        <v>771.69424691636311</v>
      </c>
      <c r="AX114" s="98"/>
      <c r="AY114" s="98"/>
      <c r="AZ114" s="142"/>
      <c r="BA114" s="142"/>
      <c r="BC114" s="141"/>
      <c r="BD114" s="235">
        <v>89</v>
      </c>
      <c r="BE114" s="238">
        <f t="shared" si="57"/>
        <v>88.086241868398233</v>
      </c>
      <c r="BF114" s="237">
        <f t="shared" si="58"/>
        <v>30.687331325739429</v>
      </c>
      <c r="BG114" s="98"/>
      <c r="BH114" s="235">
        <f t="shared" si="34"/>
        <v>-55.59835441216854</v>
      </c>
      <c r="BI114" s="237">
        <f t="shared" si="59"/>
        <v>28.684497283634997</v>
      </c>
      <c r="BJ114" s="98"/>
      <c r="BK114" s="98"/>
      <c r="BL114" s="98"/>
      <c r="BM114" s="238">
        <f t="shared" si="35"/>
        <v>-36.788289476777109</v>
      </c>
      <c r="BN114" s="237">
        <f t="shared" si="60"/>
        <v>146.68449728363498</v>
      </c>
      <c r="BO114" s="98"/>
      <c r="BP114" s="98"/>
      <c r="BQ114" s="98"/>
      <c r="BR114" s="98"/>
      <c r="BS114" s="163">
        <f t="shared" si="62"/>
        <v>1280.1658579092709</v>
      </c>
      <c r="BT114" s="170">
        <v>-112</v>
      </c>
      <c r="BU114" s="98"/>
      <c r="BV114" s="98"/>
      <c r="BW114" s="98"/>
      <c r="BX114" s="98"/>
      <c r="BY114" s="98"/>
      <c r="BZ114" s="98"/>
      <c r="CA114" s="142"/>
      <c r="CB114" s="141"/>
      <c r="CC114" s="251">
        <f t="shared" si="64"/>
        <v>-110.43558964492871</v>
      </c>
      <c r="CD114" s="252">
        <f t="shared" si="65"/>
        <v>-1.3155027163650033</v>
      </c>
      <c r="CE114" s="98"/>
      <c r="CF114" s="98"/>
      <c r="CG114" s="98"/>
      <c r="CH114" s="246">
        <f t="shared" si="63"/>
        <v>-75.322443186964108</v>
      </c>
      <c r="CI114" s="252">
        <f t="shared" si="66"/>
        <v>176.68449728363498</v>
      </c>
      <c r="CJ114" s="98"/>
      <c r="CK114" s="98"/>
      <c r="CL114" s="98"/>
      <c r="CM114" s="98"/>
      <c r="CN114" s="163">
        <f t="shared" si="61"/>
        <v>1280.1658579092709</v>
      </c>
      <c r="CO114" s="170">
        <v>-112</v>
      </c>
      <c r="CP114" s="98"/>
      <c r="CQ114" s="98"/>
      <c r="CR114" s="98"/>
      <c r="CS114" s="98"/>
      <c r="CT114" s="98"/>
      <c r="CU114" s="98"/>
      <c r="CV114" s="142"/>
      <c r="CW114" s="168"/>
    </row>
    <row r="115" spans="2:101" x14ac:dyDescent="0.3">
      <c r="B115" s="141"/>
      <c r="C115" s="141">
        <f t="shared" si="39"/>
        <v>-14.408174517711625</v>
      </c>
      <c r="D115" s="142">
        <f t="shared" si="45"/>
        <v>-25</v>
      </c>
      <c r="E115" s="98"/>
      <c r="F115" s="98"/>
      <c r="G115" s="141">
        <f t="shared" si="40"/>
        <v>-75.700713711539009</v>
      </c>
      <c r="H115" s="142">
        <f t="shared" si="46"/>
        <v>-55</v>
      </c>
      <c r="I115" s="98"/>
      <c r="J115" s="98"/>
      <c r="K115" s="98"/>
      <c r="L115" s="180"/>
      <c r="M115" s="141">
        <f t="shared" si="41"/>
        <v>10</v>
      </c>
      <c r="N115" s="142">
        <f t="shared" si="47"/>
        <v>-4</v>
      </c>
      <c r="O115" s="98"/>
      <c r="P115" s="152"/>
      <c r="Q115" s="141">
        <f t="shared" si="42"/>
        <v>65</v>
      </c>
      <c r="R115" s="142">
        <f t="shared" si="48"/>
        <v>-24</v>
      </c>
      <c r="S115" s="98"/>
      <c r="T115" s="98"/>
      <c r="U115" s="141">
        <f t="shared" si="43"/>
        <v>-9.0988210066960953</v>
      </c>
      <c r="V115" s="142">
        <f t="shared" si="49"/>
        <v>-104</v>
      </c>
      <c r="W115" s="98"/>
      <c r="X115" s="98"/>
      <c r="Y115" s="98"/>
      <c r="Z115" s="76">
        <v>98</v>
      </c>
      <c r="AA115" s="79">
        <f t="shared" si="53"/>
        <v>639.02124823743213</v>
      </c>
      <c r="AB115" s="78">
        <f t="shared" si="54"/>
        <v>804.51568355305039</v>
      </c>
      <c r="AC115" s="98"/>
      <c r="AD115" s="86">
        <v>107</v>
      </c>
      <c r="AE115" s="89">
        <f t="shared" si="37"/>
        <v>-19.004160806977882</v>
      </c>
      <c r="AF115" s="88">
        <f t="shared" si="38"/>
        <v>62.159809137597307</v>
      </c>
      <c r="AG115" s="98"/>
      <c r="AH115" s="108">
        <v>96</v>
      </c>
      <c r="AI115" s="111">
        <f t="shared" si="55"/>
        <v>730.6341332924211</v>
      </c>
      <c r="AJ115" s="110">
        <f t="shared" si="56"/>
        <v>813.44394922002698</v>
      </c>
      <c r="AK115" s="98"/>
      <c r="AL115" s="98"/>
      <c r="AM115" s="98"/>
      <c r="AN115" s="98"/>
      <c r="AO115" s="98"/>
      <c r="AP115" s="98"/>
      <c r="AQ115" s="141">
        <f t="shared" si="67"/>
        <v>64.051153596894508</v>
      </c>
      <c r="AR115" s="142">
        <f t="shared" si="68"/>
        <v>770.69424691636311</v>
      </c>
      <c r="AS115" s="98"/>
      <c r="AT115" s="142"/>
      <c r="AU115" s="98"/>
      <c r="AV115" s="141">
        <f t="shared" si="52"/>
        <v>70.751578863816192</v>
      </c>
      <c r="AW115" s="142">
        <f t="shared" si="51"/>
        <v>770.69424691636311</v>
      </c>
      <c r="AX115" s="98"/>
      <c r="AY115" s="98"/>
      <c r="AZ115" s="142"/>
      <c r="BA115" s="142"/>
      <c r="BC115" s="141"/>
      <c r="BD115" s="235">
        <v>90</v>
      </c>
      <c r="BE115" s="238">
        <f t="shared" si="57"/>
        <v>87.684497283634997</v>
      </c>
      <c r="BF115" s="237">
        <f t="shared" si="58"/>
        <v>30.690837297616305</v>
      </c>
      <c r="BG115" s="98"/>
      <c r="BH115" s="235">
        <f t="shared" si="34"/>
        <v>-56.670723122193223</v>
      </c>
      <c r="BI115" s="237">
        <f t="shared" si="59"/>
        <v>27.684497283634997</v>
      </c>
      <c r="BJ115" s="98"/>
      <c r="BK115" s="98"/>
      <c r="BL115" s="98"/>
      <c r="BM115" s="238">
        <f t="shared" si="35"/>
        <v>-37.541843526879902</v>
      </c>
      <c r="BN115" s="237">
        <f t="shared" si="60"/>
        <v>147.68449728363498</v>
      </c>
      <c r="BO115" s="98"/>
      <c r="BP115" s="98"/>
      <c r="BQ115" s="98"/>
      <c r="BR115" s="98"/>
      <c r="BS115" s="163">
        <f t="shared" si="62"/>
        <v>1268.7358056065098</v>
      </c>
      <c r="BT115" s="170">
        <v>-111</v>
      </c>
      <c r="BU115" s="98"/>
      <c r="BV115" s="98"/>
      <c r="BW115" s="98"/>
      <c r="BX115" s="98"/>
      <c r="BY115" s="98"/>
      <c r="BZ115" s="98"/>
      <c r="CA115" s="142"/>
      <c r="CB115" s="141"/>
      <c r="CC115" s="251">
        <f t="shared" si="64"/>
        <v>-111.76263446654913</v>
      </c>
      <c r="CD115" s="252">
        <f t="shared" si="65"/>
        <v>-2.3155027163650033</v>
      </c>
      <c r="CE115" s="98"/>
      <c r="CF115" s="98"/>
      <c r="CG115" s="98"/>
      <c r="CH115" s="246">
        <f t="shared" si="63"/>
        <v>-76.254958273101778</v>
      </c>
      <c r="CI115" s="252">
        <f t="shared" si="66"/>
        <v>177.68449728363498</v>
      </c>
      <c r="CJ115" s="98"/>
      <c r="CK115" s="98"/>
      <c r="CL115" s="98"/>
      <c r="CM115" s="98"/>
      <c r="CN115" s="163">
        <f t="shared" si="61"/>
        <v>1268.7358056065098</v>
      </c>
      <c r="CO115" s="170">
        <v>-111</v>
      </c>
      <c r="CP115" s="98"/>
      <c r="CQ115" s="98"/>
      <c r="CR115" s="98"/>
      <c r="CS115" s="98"/>
      <c r="CT115" s="98"/>
      <c r="CU115" s="98"/>
      <c r="CV115" s="142"/>
      <c r="CW115" s="168"/>
    </row>
    <row r="116" spans="2:101" x14ac:dyDescent="0.3">
      <c r="B116" s="141"/>
      <c r="C116" s="141">
        <f t="shared" si="39"/>
        <v>-14.584501498420089</v>
      </c>
      <c r="D116" s="142">
        <f t="shared" si="45"/>
        <v>-26</v>
      </c>
      <c r="E116" s="98"/>
      <c r="F116" s="98"/>
      <c r="G116" s="141">
        <f t="shared" si="40"/>
        <v>-75.877040692247476</v>
      </c>
      <c r="H116" s="142">
        <f t="shared" si="46"/>
        <v>-56</v>
      </c>
      <c r="I116" s="98"/>
      <c r="J116" s="98"/>
      <c r="K116" s="98"/>
      <c r="L116" s="180"/>
      <c r="M116" s="141">
        <f t="shared" si="41"/>
        <v>10</v>
      </c>
      <c r="N116" s="142">
        <f t="shared" si="47"/>
        <v>-5</v>
      </c>
      <c r="O116" s="98"/>
      <c r="P116" s="152"/>
      <c r="Q116" s="141">
        <f t="shared" si="42"/>
        <v>65</v>
      </c>
      <c r="R116" s="142">
        <f t="shared" si="48"/>
        <v>-25</v>
      </c>
      <c r="S116" s="98"/>
      <c r="T116" s="98"/>
      <c r="U116" s="141">
        <f t="shared" si="43"/>
        <v>-9.1863096702220197</v>
      </c>
      <c r="V116" s="142">
        <f t="shared" si="49"/>
        <v>-105</v>
      </c>
      <c r="W116" s="98"/>
      <c r="X116" s="98"/>
      <c r="Y116" s="98"/>
      <c r="Z116" s="76">
        <v>99</v>
      </c>
      <c r="AA116" s="79">
        <f t="shared" si="53"/>
        <v>626.13074933138989</v>
      </c>
      <c r="AB116" s="78">
        <f t="shared" si="54"/>
        <v>802.58918558365247</v>
      </c>
      <c r="AC116" s="98"/>
      <c r="AD116" s="86">
        <v>108</v>
      </c>
      <c r="AE116" s="89">
        <f t="shared" si="37"/>
        <v>-20.086104634371576</v>
      </c>
      <c r="AF116" s="88">
        <f t="shared" si="38"/>
        <v>61.818673559184987</v>
      </c>
      <c r="AG116" s="98"/>
      <c r="AH116" s="108">
        <v>97</v>
      </c>
      <c r="AI116" s="111">
        <f t="shared" si="55"/>
        <v>717.6842531204926</v>
      </c>
      <c r="AJ116" s="110">
        <f t="shared" si="56"/>
        <v>811.9684967452049</v>
      </c>
      <c r="AK116" s="98"/>
      <c r="AL116" s="98"/>
      <c r="AM116" s="98"/>
      <c r="AN116" s="98"/>
      <c r="AO116" s="98"/>
      <c r="AP116" s="98"/>
      <c r="AQ116" s="141">
        <f t="shared" si="67"/>
        <v>63.874826616186041</v>
      </c>
      <c r="AR116" s="142">
        <f t="shared" si="68"/>
        <v>769.69424691636311</v>
      </c>
      <c r="AS116" s="98"/>
      <c r="AT116" s="142"/>
      <c r="AU116" s="98"/>
      <c r="AV116" s="141">
        <f t="shared" si="52"/>
        <v>70.751578863816192</v>
      </c>
      <c r="AW116" s="142">
        <f t="shared" si="51"/>
        <v>769.69424691636311</v>
      </c>
      <c r="AX116" s="98"/>
      <c r="AY116" s="98"/>
      <c r="AZ116" s="142"/>
      <c r="BA116" s="142"/>
      <c r="BC116" s="141"/>
      <c r="BD116" s="235">
        <v>91</v>
      </c>
      <c r="BE116" s="238">
        <f t="shared" si="57"/>
        <v>87.282752698871747</v>
      </c>
      <c r="BF116" s="237">
        <f t="shared" si="58"/>
        <v>30.687331325739429</v>
      </c>
      <c r="BG116" s="98"/>
      <c r="BH116" s="235">
        <f t="shared" si="34"/>
        <v>-57.743091832217907</v>
      </c>
      <c r="BI116" s="237">
        <f t="shared" si="59"/>
        <v>26.684497283634997</v>
      </c>
      <c r="BJ116" s="98"/>
      <c r="BK116" s="98"/>
      <c r="BL116" s="98"/>
      <c r="BM116" s="238">
        <f t="shared" si="35"/>
        <v>-38.295397576982694</v>
      </c>
      <c r="BN116" s="237">
        <f t="shared" si="60"/>
        <v>148.68449728363498</v>
      </c>
      <c r="BO116" s="98"/>
      <c r="BP116" s="98"/>
      <c r="BQ116" s="98"/>
      <c r="BR116" s="98"/>
      <c r="BS116" s="163">
        <f t="shared" si="62"/>
        <v>1257.3057533037484</v>
      </c>
      <c r="BT116" s="170">
        <v>-110</v>
      </c>
      <c r="BU116" s="98"/>
      <c r="BV116" s="98"/>
      <c r="BW116" s="98"/>
      <c r="BX116" s="98"/>
      <c r="BY116" s="98"/>
      <c r="BZ116" s="98"/>
      <c r="CA116" s="142"/>
      <c r="CB116" s="141"/>
      <c r="CC116" s="251">
        <f t="shared" si="64"/>
        <v>-113.08967928816953</v>
      </c>
      <c r="CD116" s="252">
        <f t="shared" si="65"/>
        <v>-3.3155027163650033</v>
      </c>
      <c r="CE116" s="98"/>
      <c r="CF116" s="98"/>
      <c r="CG116" s="98"/>
      <c r="CH116" s="246">
        <f t="shared" si="63"/>
        <v>-77.187473359239448</v>
      </c>
      <c r="CI116" s="252">
        <f t="shared" si="66"/>
        <v>178.68449728363498</v>
      </c>
      <c r="CJ116" s="98"/>
      <c r="CK116" s="98"/>
      <c r="CL116" s="98"/>
      <c r="CM116" s="98"/>
      <c r="CN116" s="163">
        <f t="shared" si="61"/>
        <v>1257.3057533037484</v>
      </c>
      <c r="CO116" s="170">
        <v>-110</v>
      </c>
      <c r="CP116" s="98"/>
      <c r="CQ116" s="98"/>
      <c r="CR116" s="98"/>
      <c r="CS116" s="98"/>
      <c r="CT116" s="98"/>
      <c r="CU116" s="98"/>
      <c r="CV116" s="142"/>
      <c r="CW116" s="168"/>
    </row>
    <row r="117" spans="2:101" x14ac:dyDescent="0.3">
      <c r="B117" s="141"/>
      <c r="C117" s="141">
        <f t="shared" si="39"/>
        <v>-14.760828479128556</v>
      </c>
      <c r="D117" s="142">
        <f t="shared" si="45"/>
        <v>-27</v>
      </c>
      <c r="E117" s="98"/>
      <c r="F117" s="98"/>
      <c r="G117" s="141">
        <f t="shared" si="40"/>
        <v>-76.053367672955929</v>
      </c>
      <c r="H117" s="142">
        <f t="shared" si="46"/>
        <v>-57</v>
      </c>
      <c r="I117" s="98"/>
      <c r="J117" s="98"/>
      <c r="K117" s="98"/>
      <c r="L117" s="180"/>
      <c r="M117" s="141">
        <f t="shared" si="41"/>
        <v>10</v>
      </c>
      <c r="N117" s="142">
        <f t="shared" si="47"/>
        <v>-6</v>
      </c>
      <c r="O117" s="98"/>
      <c r="P117" s="152"/>
      <c r="Q117" s="141">
        <f t="shared" si="42"/>
        <v>65</v>
      </c>
      <c r="R117" s="142">
        <f t="shared" si="48"/>
        <v>-26</v>
      </c>
      <c r="S117" s="98"/>
      <c r="T117" s="98"/>
      <c r="U117" s="141">
        <f t="shared" si="43"/>
        <v>-9.2737983337479442</v>
      </c>
      <c r="V117" s="142">
        <f t="shared" si="49"/>
        <v>-106</v>
      </c>
      <c r="W117" s="98"/>
      <c r="X117" s="98"/>
      <c r="Y117" s="98"/>
      <c r="Z117" s="76">
        <v>100</v>
      </c>
      <c r="AA117" s="79">
        <f t="shared" si="53"/>
        <v>613.27583573633046</v>
      </c>
      <c r="AB117" s="78">
        <f t="shared" si="54"/>
        <v>800.43801080313904</v>
      </c>
      <c r="AC117" s="98"/>
      <c r="AD117" s="86">
        <v>109</v>
      </c>
      <c r="AE117" s="89">
        <f t="shared" si="37"/>
        <v>-21.161930039715166</v>
      </c>
      <c r="AF117" s="88">
        <f t="shared" si="38"/>
        <v>61.458707413955594</v>
      </c>
      <c r="AG117" s="98"/>
      <c r="AH117" s="108">
        <v>98</v>
      </c>
      <c r="AI117" s="111">
        <f t="shared" si="55"/>
        <v>704.7620954743079</v>
      </c>
      <c r="AJ117" s="110">
        <f t="shared" si="56"/>
        <v>810.26726241686663</v>
      </c>
      <c r="AK117" s="98"/>
      <c r="AL117" s="98"/>
      <c r="AM117" s="98"/>
      <c r="AN117" s="98"/>
      <c r="AO117" s="98"/>
      <c r="AP117" s="98"/>
      <c r="AQ117" s="141">
        <f t="shared" si="67"/>
        <v>63.698499635477603</v>
      </c>
      <c r="AR117" s="142">
        <f t="shared" si="68"/>
        <v>768.69424691636311</v>
      </c>
      <c r="AS117" s="98"/>
      <c r="AT117" s="142"/>
      <c r="AU117" s="98"/>
      <c r="AV117" s="141">
        <f t="shared" si="52"/>
        <v>70.751578863816192</v>
      </c>
      <c r="AW117" s="142">
        <f t="shared" si="51"/>
        <v>768.69424691636311</v>
      </c>
      <c r="AX117" s="98"/>
      <c r="AY117" s="98"/>
      <c r="AZ117" s="142"/>
      <c r="BA117" s="142"/>
      <c r="BC117" s="141"/>
      <c r="BD117" s="235">
        <v>92</v>
      </c>
      <c r="BE117" s="238">
        <f t="shared" si="57"/>
        <v>86.881130489400817</v>
      </c>
      <c r="BF117" s="237">
        <f t="shared" si="58"/>
        <v>30.676814478061779</v>
      </c>
      <c r="BG117" s="98"/>
      <c r="BH117" s="235">
        <f t="shared" si="34"/>
        <v>-58.81546054224259</v>
      </c>
      <c r="BI117" s="237">
        <f t="shared" si="59"/>
        <v>25.684497283634997</v>
      </c>
      <c r="BJ117" s="98"/>
      <c r="BK117" s="98"/>
      <c r="BL117" s="98"/>
      <c r="BM117" s="238">
        <f t="shared" si="35"/>
        <v>-39.048951627085486</v>
      </c>
      <c r="BN117" s="237">
        <f t="shared" si="60"/>
        <v>149.68449728363498</v>
      </c>
      <c r="BO117" s="98"/>
      <c r="BP117" s="98"/>
      <c r="BQ117" s="98"/>
      <c r="BR117" s="98"/>
      <c r="BS117" s="163">
        <f t="shared" si="62"/>
        <v>1245.875701000987</v>
      </c>
      <c r="BT117" s="170">
        <v>-109</v>
      </c>
      <c r="BU117" s="98"/>
      <c r="BV117" s="98"/>
      <c r="BW117" s="98"/>
      <c r="BX117" s="98"/>
      <c r="BY117" s="98"/>
      <c r="BZ117" s="98"/>
      <c r="CA117" s="142"/>
      <c r="CB117" s="141"/>
      <c r="CC117" s="251">
        <f t="shared" si="64"/>
        <v>-114.41672410978995</v>
      </c>
      <c r="CD117" s="252">
        <f t="shared" si="65"/>
        <v>-4.3155027163650033</v>
      </c>
      <c r="CE117" s="98"/>
      <c r="CF117" s="98"/>
      <c r="CG117" s="98"/>
      <c r="CH117" s="246">
        <f t="shared" si="63"/>
        <v>-78.119988445377089</v>
      </c>
      <c r="CI117" s="252">
        <f t="shared" si="66"/>
        <v>179.68449728363498</v>
      </c>
      <c r="CJ117" s="98"/>
      <c r="CK117" s="98"/>
      <c r="CL117" s="98"/>
      <c r="CM117" s="98"/>
      <c r="CN117" s="163">
        <f t="shared" si="61"/>
        <v>1245.875701000987</v>
      </c>
      <c r="CO117" s="170">
        <v>-109</v>
      </c>
      <c r="CP117" s="98"/>
      <c r="CQ117" s="98"/>
      <c r="CR117" s="98"/>
      <c r="CS117" s="98"/>
      <c r="CT117" s="98"/>
      <c r="CU117" s="98"/>
      <c r="CV117" s="142"/>
      <c r="CW117" s="168"/>
    </row>
    <row r="118" spans="2:101" x14ac:dyDescent="0.3">
      <c r="B118" s="141"/>
      <c r="C118" s="141">
        <f t="shared" si="39"/>
        <v>-14.937155459837019</v>
      </c>
      <c r="D118" s="142">
        <f t="shared" si="45"/>
        <v>-28</v>
      </c>
      <c r="E118" s="98"/>
      <c r="F118" s="98"/>
      <c r="G118" s="141">
        <f t="shared" si="40"/>
        <v>-76.229694653664396</v>
      </c>
      <c r="H118" s="142">
        <f t="shared" si="46"/>
        <v>-58</v>
      </c>
      <c r="I118" s="98"/>
      <c r="J118" s="98"/>
      <c r="K118" s="98"/>
      <c r="L118" s="180"/>
      <c r="M118" s="141">
        <f t="shared" si="41"/>
        <v>10</v>
      </c>
      <c r="N118" s="142">
        <f t="shared" si="47"/>
        <v>-7</v>
      </c>
      <c r="O118" s="98"/>
      <c r="P118" s="152"/>
      <c r="Q118" s="141">
        <f t="shared" si="42"/>
        <v>65</v>
      </c>
      <c r="R118" s="142">
        <f t="shared" si="48"/>
        <v>-27</v>
      </c>
      <c r="S118" s="98"/>
      <c r="T118" s="98"/>
      <c r="U118" s="141">
        <f t="shared" si="43"/>
        <v>-9.3612869972738668</v>
      </c>
      <c r="V118" s="142">
        <f t="shared" si="49"/>
        <v>-107</v>
      </c>
      <c r="W118" s="98"/>
      <c r="X118" s="98"/>
      <c r="Y118" s="98"/>
      <c r="Z118" s="76">
        <v>101</v>
      </c>
      <c r="AA118" s="79">
        <f t="shared" si="53"/>
        <v>600.46042318346258</v>
      </c>
      <c r="AB118" s="78">
        <f t="shared" si="54"/>
        <v>798.06281448018694</v>
      </c>
      <c r="AC118" s="98"/>
      <c r="AD118" s="86">
        <v>110</v>
      </c>
      <c r="AE118" s="89">
        <f t="shared" si="37"/>
        <v>-22.231309316168467</v>
      </c>
      <c r="AF118" s="88">
        <f t="shared" si="38"/>
        <v>61.080020351084045</v>
      </c>
      <c r="AG118" s="98"/>
      <c r="AH118" s="108">
        <v>99</v>
      </c>
      <c r="AI118" s="111">
        <f t="shared" si="55"/>
        <v>691.87159656826566</v>
      </c>
      <c r="AJ118" s="110">
        <f t="shared" si="56"/>
        <v>808.3407644474687</v>
      </c>
      <c r="AK118" s="98"/>
      <c r="AL118" s="98"/>
      <c r="AM118" s="98"/>
      <c r="AN118" s="98"/>
      <c r="AO118" s="98"/>
      <c r="AP118" s="98"/>
      <c r="AQ118" s="141">
        <f t="shared" si="67"/>
        <v>63.522172654769136</v>
      </c>
      <c r="AR118" s="142">
        <f t="shared" si="68"/>
        <v>767.69424691636311</v>
      </c>
      <c r="AS118" s="98"/>
      <c r="AT118" s="142"/>
      <c r="AU118" s="98"/>
      <c r="AV118" s="141">
        <f t="shared" si="52"/>
        <v>70.751578863816192</v>
      </c>
      <c r="AW118" s="142">
        <f t="shared" si="51"/>
        <v>767.69424691636311</v>
      </c>
      <c r="AX118" s="98"/>
      <c r="AY118" s="98"/>
      <c r="AZ118" s="142"/>
      <c r="BA118" s="142"/>
      <c r="BC118" s="141"/>
      <c r="BD118" s="235">
        <v>93</v>
      </c>
      <c r="BE118" s="238">
        <f t="shared" si="57"/>
        <v>86.479752993237796</v>
      </c>
      <c r="BF118" s="237">
        <f t="shared" si="58"/>
        <v>30.659289958117036</v>
      </c>
      <c r="BG118" s="98"/>
      <c r="BH118" s="235">
        <f t="shared" si="34"/>
        <v>-59.887829252267267</v>
      </c>
      <c r="BI118" s="237">
        <f t="shared" si="59"/>
        <v>24.684497283634997</v>
      </c>
      <c r="BJ118" s="98"/>
      <c r="BK118" s="98"/>
      <c r="BL118" s="98"/>
      <c r="BM118" s="238">
        <f t="shared" si="35"/>
        <v>-39.802505677188279</v>
      </c>
      <c r="BN118" s="237">
        <f t="shared" si="60"/>
        <v>150.68449728363498</v>
      </c>
      <c r="BO118" s="98"/>
      <c r="BP118" s="98"/>
      <c r="BQ118" s="98"/>
      <c r="BR118" s="98"/>
      <c r="BS118" s="163">
        <f t="shared" si="62"/>
        <v>1234.4456486982256</v>
      </c>
      <c r="BT118" s="170">
        <v>-108</v>
      </c>
      <c r="BU118" s="98"/>
      <c r="BV118" s="98"/>
      <c r="BW118" s="98"/>
      <c r="BX118" s="98"/>
      <c r="BY118" s="98"/>
      <c r="BZ118" s="98"/>
      <c r="CA118" s="142"/>
      <c r="CB118" s="141"/>
      <c r="CC118" s="251">
        <f t="shared" si="64"/>
        <v>-115.74376893141036</v>
      </c>
      <c r="CD118" s="252">
        <f t="shared" si="65"/>
        <v>-5.3155027163650033</v>
      </c>
      <c r="CE118" s="98"/>
      <c r="CF118" s="98"/>
      <c r="CG118" s="98"/>
      <c r="CH118" s="246">
        <f t="shared" si="63"/>
        <v>-79.052503531514759</v>
      </c>
      <c r="CI118" s="252">
        <f t="shared" si="66"/>
        <v>180.68449728363498</v>
      </c>
      <c r="CJ118" s="98"/>
      <c r="CK118" s="98"/>
      <c r="CL118" s="98"/>
      <c r="CM118" s="98"/>
      <c r="CN118" s="163">
        <f t="shared" si="61"/>
        <v>1234.4456486982256</v>
      </c>
      <c r="CO118" s="170">
        <v>-108</v>
      </c>
      <c r="CP118" s="98"/>
      <c r="CQ118" s="98"/>
      <c r="CR118" s="98"/>
      <c r="CS118" s="98"/>
      <c r="CT118" s="98"/>
      <c r="CU118" s="98"/>
      <c r="CV118" s="142"/>
      <c r="CW118" s="168"/>
    </row>
    <row r="119" spans="2:101" x14ac:dyDescent="0.3">
      <c r="B119" s="141"/>
      <c r="C119" s="141">
        <f t="shared" si="39"/>
        <v>-15.113482440545484</v>
      </c>
      <c r="D119" s="142">
        <f t="shared" si="45"/>
        <v>-29</v>
      </c>
      <c r="E119" s="98"/>
      <c r="F119" s="98"/>
      <c r="G119" s="141">
        <f t="shared" si="40"/>
        <v>-76.406021634372863</v>
      </c>
      <c r="H119" s="142">
        <f t="shared" si="46"/>
        <v>-59</v>
      </c>
      <c r="I119" s="98"/>
      <c r="J119" s="98"/>
      <c r="K119" s="98"/>
      <c r="L119" s="180"/>
      <c r="M119" s="141">
        <f t="shared" si="41"/>
        <v>10</v>
      </c>
      <c r="N119" s="142">
        <f t="shared" si="47"/>
        <v>-8</v>
      </c>
      <c r="O119" s="98"/>
      <c r="P119" s="152"/>
      <c r="Q119" s="141">
        <f t="shared" si="42"/>
        <v>65</v>
      </c>
      <c r="R119" s="142">
        <f t="shared" si="48"/>
        <v>-28</v>
      </c>
      <c r="S119" s="98"/>
      <c r="T119" s="98"/>
      <c r="U119" s="141">
        <f t="shared" si="43"/>
        <v>-9.4487756607997913</v>
      </c>
      <c r="V119" s="142">
        <f t="shared" si="49"/>
        <v>-108</v>
      </c>
      <c r="W119" s="98"/>
      <c r="X119" s="98"/>
      <c r="Y119" s="98"/>
      <c r="Z119" s="76">
        <v>102</v>
      </c>
      <c r="AA119" s="79">
        <f t="shared" si="53"/>
        <v>587.68841537159619</v>
      </c>
      <c r="AB119" s="78">
        <f t="shared" si="54"/>
        <v>795.46432012260527</v>
      </c>
      <c r="AC119" s="98"/>
      <c r="AD119" s="86">
        <v>111</v>
      </c>
      <c r="AE119" s="89">
        <f t="shared" si="37"/>
        <v>-23.293916720444518</v>
      </c>
      <c r="AF119" s="88">
        <f t="shared" si="38"/>
        <v>60.682727722318113</v>
      </c>
      <c r="AG119" s="98"/>
      <c r="AH119" s="108">
        <v>100</v>
      </c>
      <c r="AI119" s="111">
        <f t="shared" si="55"/>
        <v>679.01668297320623</v>
      </c>
      <c r="AJ119" s="110">
        <f t="shared" si="56"/>
        <v>806.18958966695527</v>
      </c>
      <c r="AK119" s="98"/>
      <c r="AL119" s="98"/>
      <c r="AM119" s="98"/>
      <c r="AN119" s="98"/>
      <c r="AO119" s="98"/>
      <c r="AP119" s="98"/>
      <c r="AQ119" s="141">
        <f t="shared" si="67"/>
        <v>63.345845674060669</v>
      </c>
      <c r="AR119" s="142">
        <f t="shared" si="68"/>
        <v>766.69424691636311</v>
      </c>
      <c r="AS119" s="98"/>
      <c r="AT119" s="142"/>
      <c r="AU119" s="98"/>
      <c r="AV119" s="141">
        <f t="shared" si="52"/>
        <v>70.751578863816192</v>
      </c>
      <c r="AW119" s="142">
        <f t="shared" si="51"/>
        <v>766.69424691636311</v>
      </c>
      <c r="AX119" s="98"/>
      <c r="AY119" s="98"/>
      <c r="AZ119" s="142"/>
      <c r="BA119" s="142"/>
      <c r="BC119" s="141"/>
      <c r="BD119" s="235">
        <v>94</v>
      </c>
      <c r="BE119" s="238">
        <f t="shared" si="57"/>
        <v>86.078742473856238</v>
      </c>
      <c r="BF119" s="237">
        <f t="shared" si="58"/>
        <v>30.634763104043756</v>
      </c>
      <c r="BG119" s="98"/>
      <c r="BH119" s="235">
        <f t="shared" si="34"/>
        <v>-60.960197962291957</v>
      </c>
      <c r="BI119" s="237">
        <f t="shared" si="59"/>
        <v>23.684497283634997</v>
      </c>
      <c r="BJ119" s="98"/>
      <c r="BK119" s="98"/>
      <c r="BL119" s="98"/>
      <c r="BM119" s="238">
        <f t="shared" si="35"/>
        <v>-40.556059727291071</v>
      </c>
      <c r="BN119" s="237">
        <f t="shared" si="60"/>
        <v>151.68449728363498</v>
      </c>
      <c r="BO119" s="98"/>
      <c r="BP119" s="98"/>
      <c r="BQ119" s="98"/>
      <c r="BR119" s="98"/>
      <c r="BS119" s="163">
        <f t="shared" si="62"/>
        <v>1223.0155963954642</v>
      </c>
      <c r="BT119" s="170">
        <v>-107</v>
      </c>
      <c r="BU119" s="98"/>
      <c r="BV119" s="98"/>
      <c r="BW119" s="98"/>
      <c r="BX119" s="98"/>
      <c r="BY119" s="98"/>
      <c r="BZ119" s="98"/>
      <c r="CA119" s="142"/>
      <c r="CB119" s="141"/>
      <c r="CC119" s="251">
        <f t="shared" si="64"/>
        <v>-117.07081375303076</v>
      </c>
      <c r="CD119" s="252">
        <f t="shared" si="65"/>
        <v>-6.3155027163650033</v>
      </c>
      <c r="CE119" s="98"/>
      <c r="CF119" s="98"/>
      <c r="CG119" s="98"/>
      <c r="CH119" s="246">
        <f t="shared" si="63"/>
        <v>-79.985018617652429</v>
      </c>
      <c r="CI119" s="252">
        <f t="shared" si="66"/>
        <v>181.68449728363498</v>
      </c>
      <c r="CJ119" s="98"/>
      <c r="CK119" s="98"/>
      <c r="CL119" s="98"/>
      <c r="CM119" s="98"/>
      <c r="CN119" s="163">
        <f t="shared" si="61"/>
        <v>1223.0155963954642</v>
      </c>
      <c r="CO119" s="170">
        <v>-107</v>
      </c>
      <c r="CP119" s="98"/>
      <c r="CQ119" s="98"/>
      <c r="CR119" s="98"/>
      <c r="CS119" s="98"/>
      <c r="CT119" s="98"/>
      <c r="CU119" s="98"/>
      <c r="CV119" s="142"/>
      <c r="CW119" s="168"/>
    </row>
    <row r="120" spans="2:101" x14ac:dyDescent="0.3">
      <c r="B120" s="141"/>
      <c r="C120" s="141">
        <f t="shared" si="39"/>
        <v>-15.289809421253949</v>
      </c>
      <c r="D120" s="142">
        <f t="shared" si="45"/>
        <v>-30</v>
      </c>
      <c r="E120" s="98"/>
      <c r="F120" s="98"/>
      <c r="G120" s="141">
        <f t="shared" si="40"/>
        <v>-76.58234861508133</v>
      </c>
      <c r="H120" s="142">
        <f t="shared" si="46"/>
        <v>-60</v>
      </c>
      <c r="I120" s="98"/>
      <c r="J120" s="98"/>
      <c r="K120" s="98"/>
      <c r="L120" s="180"/>
      <c r="M120" s="141">
        <f t="shared" si="41"/>
        <v>10</v>
      </c>
      <c r="N120" s="142">
        <f t="shared" si="47"/>
        <v>-9</v>
      </c>
      <c r="O120" s="98"/>
      <c r="P120" s="152"/>
      <c r="Q120" s="141">
        <f t="shared" si="42"/>
        <v>65</v>
      </c>
      <c r="R120" s="142">
        <f t="shared" si="48"/>
        <v>-29</v>
      </c>
      <c r="S120" s="98"/>
      <c r="T120" s="98"/>
      <c r="U120" s="141">
        <f t="shared" si="43"/>
        <v>-9.5362643243257157</v>
      </c>
      <c r="V120" s="142">
        <f t="shared" si="49"/>
        <v>-109</v>
      </c>
      <c r="W120" s="98"/>
      <c r="X120" s="98"/>
      <c r="Y120" s="98"/>
      <c r="Z120" s="76">
        <v>103</v>
      </c>
      <c r="AA120" s="79">
        <f t="shared" si="53"/>
        <v>574.96370277803544</v>
      </c>
      <c r="AB120" s="78">
        <f t="shared" si="54"/>
        <v>792.64331925694739</v>
      </c>
      <c r="AC120" s="98"/>
      <c r="AD120" s="86">
        <v>112</v>
      </c>
      <c r="AE120" s="89">
        <f t="shared" si="37"/>
        <v>-24.349428572034284</v>
      </c>
      <c r="AF120" s="88">
        <f t="shared" si="38"/>
        <v>60.26695054684118</v>
      </c>
      <c r="AG120" s="98"/>
      <c r="AH120" s="108">
        <v>101</v>
      </c>
      <c r="AI120" s="111">
        <f t="shared" si="55"/>
        <v>666.20127042033846</v>
      </c>
      <c r="AJ120" s="110">
        <f t="shared" si="56"/>
        <v>803.81439334400318</v>
      </c>
      <c r="AK120" s="98"/>
      <c r="AL120" s="98"/>
      <c r="AM120" s="98"/>
      <c r="AN120" s="98"/>
      <c r="AO120" s="98"/>
      <c r="AP120" s="98"/>
      <c r="AQ120" s="141">
        <f t="shared" si="67"/>
        <v>63.169518693352202</v>
      </c>
      <c r="AR120" s="142">
        <f t="shared" si="68"/>
        <v>765.69424691636311</v>
      </c>
      <c r="AS120" s="98"/>
      <c r="AT120" s="142"/>
      <c r="AU120" s="98"/>
      <c r="AV120" s="141">
        <f t="shared" si="52"/>
        <v>70.751578863816192</v>
      </c>
      <c r="AW120" s="142">
        <f t="shared" si="51"/>
        <v>765.69424691636311</v>
      </c>
      <c r="AX120" s="98"/>
      <c r="AY120" s="98"/>
      <c r="AZ120" s="142"/>
      <c r="BA120" s="142"/>
      <c r="BC120" s="141"/>
      <c r="BD120" s="235">
        <v>95</v>
      </c>
      <c r="BE120" s="238">
        <f t="shared" si="57"/>
        <v>85.678221082945043</v>
      </c>
      <c r="BF120" s="237">
        <f t="shared" si="58"/>
        <v>30.603241386959276</v>
      </c>
      <c r="BG120" s="98"/>
      <c r="BH120" s="235">
        <f t="shared" ref="BH120:BH183" si="69">$BI$19*BI120+$BK$19</f>
        <v>-62.032566672316634</v>
      </c>
      <c r="BI120" s="237">
        <f t="shared" si="59"/>
        <v>22.684497283634997</v>
      </c>
      <c r="BJ120" s="98"/>
      <c r="BK120" s="98"/>
      <c r="BL120" s="98"/>
      <c r="BM120" s="238">
        <f>$BN$19*BN120+$BQ$19</f>
        <v>-41.309613777393878</v>
      </c>
      <c r="BN120" s="237">
        <f t="shared" si="60"/>
        <v>152.68449728363498</v>
      </c>
      <c r="BO120" s="98"/>
      <c r="BP120" s="98"/>
      <c r="BQ120" s="98"/>
      <c r="BR120" s="98"/>
      <c r="BS120" s="163">
        <f t="shared" si="62"/>
        <v>1211.585544092703</v>
      </c>
      <c r="BT120" s="170">
        <v>-106</v>
      </c>
      <c r="BU120" s="98"/>
      <c r="BV120" s="98"/>
      <c r="BW120" s="98"/>
      <c r="BX120" s="98"/>
      <c r="BY120" s="98"/>
      <c r="BZ120" s="98"/>
      <c r="CA120" s="142"/>
      <c r="CB120" s="141"/>
      <c r="CC120" s="251">
        <f t="shared" si="64"/>
        <v>-118.39785857465118</v>
      </c>
      <c r="CD120" s="252">
        <f t="shared" si="65"/>
        <v>-7.3155027163650033</v>
      </c>
      <c r="CE120" s="98"/>
      <c r="CF120" s="98"/>
      <c r="CG120" s="98"/>
      <c r="CH120" s="246">
        <f t="shared" si="63"/>
        <v>-80.917533703790099</v>
      </c>
      <c r="CI120" s="252">
        <f t="shared" si="66"/>
        <v>182.68449728363498</v>
      </c>
      <c r="CJ120" s="98"/>
      <c r="CK120" s="98"/>
      <c r="CL120" s="98"/>
      <c r="CM120" s="98"/>
      <c r="CN120" s="163">
        <f t="shared" si="61"/>
        <v>1211.585544092703</v>
      </c>
      <c r="CO120" s="170">
        <v>-106</v>
      </c>
      <c r="CP120" s="98"/>
      <c r="CQ120" s="98"/>
      <c r="CR120" s="98"/>
      <c r="CS120" s="98"/>
      <c r="CT120" s="98"/>
      <c r="CU120" s="98"/>
      <c r="CV120" s="142"/>
      <c r="CW120" s="168"/>
    </row>
    <row r="121" spans="2:101" x14ac:dyDescent="0.3">
      <c r="B121" s="141"/>
      <c r="C121" s="141">
        <f t="shared" si="39"/>
        <v>-15.466136401962414</v>
      </c>
      <c r="D121" s="142">
        <f t="shared" si="45"/>
        <v>-31</v>
      </c>
      <c r="E121" s="98"/>
      <c r="F121" s="98"/>
      <c r="G121" s="141">
        <f t="shared" si="40"/>
        <v>-76.758675595789796</v>
      </c>
      <c r="H121" s="142">
        <f t="shared" si="46"/>
        <v>-61</v>
      </c>
      <c r="I121" s="98"/>
      <c r="J121" s="98"/>
      <c r="K121" s="98"/>
      <c r="L121" s="180"/>
      <c r="M121" s="141">
        <f t="shared" si="41"/>
        <v>10</v>
      </c>
      <c r="N121" s="142">
        <f t="shared" si="47"/>
        <v>-10</v>
      </c>
      <c r="O121" s="98"/>
      <c r="P121" s="152"/>
      <c r="Q121" s="141">
        <f t="shared" si="42"/>
        <v>65</v>
      </c>
      <c r="R121" s="142">
        <f t="shared" si="48"/>
        <v>-30</v>
      </c>
      <c r="S121" s="98"/>
      <c r="T121" s="98"/>
      <c r="U121" s="141">
        <f t="shared" si="43"/>
        <v>-9.6237529878516384</v>
      </c>
      <c r="V121" s="142">
        <f t="shared" si="49"/>
        <v>-110</v>
      </c>
      <c r="W121" s="98"/>
      <c r="X121" s="98"/>
      <c r="Y121" s="98"/>
      <c r="Z121" s="76">
        <v>104</v>
      </c>
      <c r="AA121" s="79">
        <f t="shared" si="53"/>
        <v>562.29016147350342</v>
      </c>
      <c r="AB121" s="78">
        <f t="shared" si="54"/>
        <v>789.60067118740483</v>
      </c>
      <c r="AC121" s="98"/>
      <c r="AD121" s="86">
        <v>113</v>
      </c>
      <c r="AE121" s="89">
        <f t="shared" si="37"/>
        <v>-25.397523351802786</v>
      </c>
      <c r="AF121" s="88">
        <f t="shared" si="38"/>
        <v>59.832815474408626</v>
      </c>
      <c r="AG121" s="98"/>
      <c r="AH121" s="108">
        <v>102</v>
      </c>
      <c r="AI121" s="111">
        <f t="shared" si="55"/>
        <v>653.42926260847196</v>
      </c>
      <c r="AJ121" s="110">
        <f t="shared" si="56"/>
        <v>801.21589898642151</v>
      </c>
      <c r="AK121" s="98"/>
      <c r="AL121" s="98"/>
      <c r="AM121" s="98"/>
      <c r="AN121" s="98"/>
      <c r="AO121" s="98"/>
      <c r="AP121" s="98"/>
      <c r="AQ121" s="141">
        <f t="shared" si="67"/>
        <v>62.993191712643736</v>
      </c>
      <c r="AR121" s="142">
        <f t="shared" si="68"/>
        <v>764.69424691636311</v>
      </c>
      <c r="AS121" s="98"/>
      <c r="AT121" s="142"/>
      <c r="AU121" s="98"/>
      <c r="AV121" s="141">
        <f t="shared" si="52"/>
        <v>70.751578863816192</v>
      </c>
      <c r="AW121" s="142">
        <f t="shared" si="51"/>
        <v>764.69424691636311</v>
      </c>
      <c r="AX121" s="98"/>
      <c r="AY121" s="98"/>
      <c r="AZ121" s="142"/>
      <c r="BA121" s="142"/>
      <c r="BC121" s="141"/>
      <c r="BD121" s="235">
        <v>96</v>
      </c>
      <c r="BE121" s="238">
        <f t="shared" si="57"/>
        <v>85.278310823199803</v>
      </c>
      <c r="BF121" s="237">
        <f t="shared" si="58"/>
        <v>30.564734408683975</v>
      </c>
      <c r="BG121" s="98"/>
      <c r="BH121" s="235">
        <f t="shared" si="69"/>
        <v>-63.104935382341317</v>
      </c>
      <c r="BI121" s="237">
        <f t="shared" ref="BI121:BI152" si="70">IF($BI120=$BI119-$A$11,$BI120-$A$11,$BI120+$A$11)</f>
        <v>21.684497283634997</v>
      </c>
      <c r="BJ121" s="98"/>
      <c r="BK121" s="98"/>
      <c r="BL121" s="98"/>
      <c r="BM121" s="238">
        <f t="shared" ref="BM121:BM183" si="71">$BN$19*BN121+$BQ$19</f>
        <v>-42.06316782749667</v>
      </c>
      <c r="BN121" s="237">
        <f t="shared" ref="BN121:BN152" si="72">IF($BN120=$BN119-$A$11,$BN120-$A$11,$BN120+$A$11)</f>
        <v>153.68449728363498</v>
      </c>
      <c r="BO121" s="98"/>
      <c r="BP121" s="98"/>
      <c r="BQ121" s="98"/>
      <c r="BR121" s="98"/>
      <c r="BS121" s="163">
        <f t="shared" si="62"/>
        <v>1200.1554917899416</v>
      </c>
      <c r="BT121" s="170">
        <v>-105</v>
      </c>
      <c r="BU121" s="98"/>
      <c r="BV121" s="98"/>
      <c r="BW121" s="98"/>
      <c r="BX121" s="98"/>
      <c r="BY121" s="98"/>
      <c r="BZ121" s="98"/>
      <c r="CA121" s="142"/>
      <c r="CB121" s="141"/>
      <c r="CC121" s="251">
        <f t="shared" si="64"/>
        <v>-119.72490339627159</v>
      </c>
      <c r="CD121" s="252">
        <f t="shared" si="65"/>
        <v>-8.3155027163650033</v>
      </c>
      <c r="CE121" s="98"/>
      <c r="CF121" s="98"/>
      <c r="CG121" s="98"/>
      <c r="CH121" s="246">
        <f t="shared" si="63"/>
        <v>-81.85004878992774</v>
      </c>
      <c r="CI121" s="252">
        <f t="shared" si="66"/>
        <v>183.68449728363498</v>
      </c>
      <c r="CJ121" s="98"/>
      <c r="CK121" s="98"/>
      <c r="CL121" s="98"/>
      <c r="CM121" s="98"/>
      <c r="CN121" s="163">
        <f t="shared" si="61"/>
        <v>1200.1554917899416</v>
      </c>
      <c r="CO121" s="170">
        <v>-105</v>
      </c>
      <c r="CP121" s="98"/>
      <c r="CQ121" s="98"/>
      <c r="CR121" s="98"/>
      <c r="CS121" s="98"/>
      <c r="CT121" s="98"/>
      <c r="CU121" s="98"/>
      <c r="CV121" s="142"/>
      <c r="CW121" s="168"/>
    </row>
    <row r="122" spans="2:101" x14ac:dyDescent="0.3">
      <c r="B122" s="141"/>
      <c r="C122" s="141">
        <f t="shared" si="39"/>
        <v>-15.642463382670879</v>
      </c>
      <c r="D122" s="142">
        <f t="shared" si="45"/>
        <v>-32</v>
      </c>
      <c r="E122" s="98"/>
      <c r="F122" s="98"/>
      <c r="G122" s="141">
        <f t="shared" si="40"/>
        <v>-76.935002576498263</v>
      </c>
      <c r="H122" s="142">
        <f t="shared" si="46"/>
        <v>-62</v>
      </c>
      <c r="I122" s="98"/>
      <c r="J122" s="98"/>
      <c r="K122" s="98"/>
      <c r="L122" s="180"/>
      <c r="M122" s="141">
        <f t="shared" si="41"/>
        <v>10</v>
      </c>
      <c r="N122" s="142">
        <f t="shared" si="47"/>
        <v>-11</v>
      </c>
      <c r="O122" s="98"/>
      <c r="P122" s="152"/>
      <c r="Q122" s="141">
        <f t="shared" si="42"/>
        <v>65</v>
      </c>
      <c r="R122" s="142">
        <f t="shared" si="48"/>
        <v>-31</v>
      </c>
      <c r="S122" s="98"/>
      <c r="T122" s="98"/>
      <c r="U122" s="141">
        <f t="shared" si="43"/>
        <v>-9.7112416513775628</v>
      </c>
      <c r="V122" s="142">
        <f t="shared" si="49"/>
        <v>-111</v>
      </c>
      <c r="W122" s="98"/>
      <c r="X122" s="98"/>
      <c r="Y122" s="98"/>
      <c r="Z122" s="76">
        <v>105</v>
      </c>
      <c r="AA122" s="79">
        <f t="shared" si="53"/>
        <v>549.67165194145321</v>
      </c>
      <c r="AB122" s="78">
        <f t="shared" si="54"/>
        <v>786.33730273405422</v>
      </c>
      <c r="AC122" s="98"/>
      <c r="AD122" s="86">
        <v>114</v>
      </c>
      <c r="AE122" s="89">
        <f t="shared" si="37"/>
        <v>-26.437881799927002</v>
      </c>
      <c r="AF122" s="88">
        <f t="shared" si="38"/>
        <v>59.380454746769061</v>
      </c>
      <c r="AG122" s="98"/>
      <c r="AH122" s="108">
        <v>103</v>
      </c>
      <c r="AI122" s="111">
        <f t="shared" si="55"/>
        <v>640.70455001491121</v>
      </c>
      <c r="AJ122" s="110">
        <f t="shared" si="56"/>
        <v>798.39489812076363</v>
      </c>
      <c r="AK122" s="98"/>
      <c r="AL122" s="98"/>
      <c r="AM122" s="98"/>
      <c r="AN122" s="98"/>
      <c r="AO122" s="98"/>
      <c r="AP122" s="98"/>
      <c r="AQ122" s="141">
        <f t="shared" si="67"/>
        <v>62.816864731935269</v>
      </c>
      <c r="AR122" s="142">
        <f t="shared" si="68"/>
        <v>763.69424691636311</v>
      </c>
      <c r="AS122" s="98"/>
      <c r="AT122" s="142"/>
      <c r="AU122" s="98"/>
      <c r="AV122" s="141">
        <f t="shared" si="52"/>
        <v>70.751578863816192</v>
      </c>
      <c r="AW122" s="142">
        <f t="shared" si="51"/>
        <v>763.69424691636311</v>
      </c>
      <c r="AX122" s="98"/>
      <c r="AY122" s="98"/>
      <c r="AZ122" s="142"/>
      <c r="BA122" s="142"/>
      <c r="BC122" s="141"/>
      <c r="BD122" s="235">
        <v>97</v>
      </c>
      <c r="BE122" s="238">
        <f t="shared" si="57"/>
        <v>84.879133511159679</v>
      </c>
      <c r="BF122" s="237">
        <f t="shared" si="58"/>
        <v>30.519253898816473</v>
      </c>
      <c r="BG122" s="98"/>
      <c r="BH122" s="235">
        <f t="shared" si="69"/>
        <v>-64.177304092366001</v>
      </c>
      <c r="BI122" s="237">
        <f t="shared" si="70"/>
        <v>20.684497283634997</v>
      </c>
      <c r="BJ122" s="98"/>
      <c r="BK122" s="98"/>
      <c r="BL122" s="98"/>
      <c r="BM122" s="238">
        <f t="shared" si="71"/>
        <v>-42.816721877599463</v>
      </c>
      <c r="BN122" s="237">
        <f t="shared" si="72"/>
        <v>154.68449728363498</v>
      </c>
      <c r="BO122" s="98"/>
      <c r="BP122" s="98"/>
      <c r="BQ122" s="98"/>
      <c r="BR122" s="98"/>
      <c r="BS122" s="163">
        <f t="shared" si="62"/>
        <v>1188.7254394871802</v>
      </c>
      <c r="BT122" s="170">
        <v>-104</v>
      </c>
      <c r="BU122" s="98"/>
      <c r="BV122" s="98"/>
      <c r="BW122" s="98"/>
      <c r="BX122" s="98"/>
      <c r="BY122" s="98"/>
      <c r="BZ122" s="98"/>
      <c r="CA122" s="142"/>
      <c r="CB122" s="141"/>
      <c r="CC122" s="251">
        <f t="shared" si="64"/>
        <v>-121.05194821789199</v>
      </c>
      <c r="CD122" s="252">
        <f t="shared" si="65"/>
        <v>-9.3155027163650033</v>
      </c>
      <c r="CE122" s="98"/>
      <c r="CF122" s="98"/>
      <c r="CG122" s="98"/>
      <c r="CH122" s="246">
        <f t="shared" si="63"/>
        <v>-82.78256387606541</v>
      </c>
      <c r="CI122" s="252">
        <f t="shared" si="66"/>
        <v>184.68449728363498</v>
      </c>
      <c r="CJ122" s="98"/>
      <c r="CK122" s="98"/>
      <c r="CL122" s="98"/>
      <c r="CM122" s="98"/>
      <c r="CN122" s="163">
        <f t="shared" si="61"/>
        <v>1188.7254394871802</v>
      </c>
      <c r="CO122" s="170">
        <v>-104</v>
      </c>
      <c r="CP122" s="98"/>
      <c r="CQ122" s="98"/>
      <c r="CR122" s="98"/>
      <c r="CS122" s="98"/>
      <c r="CT122" s="98"/>
      <c r="CU122" s="98"/>
      <c r="CV122" s="142"/>
      <c r="CW122" s="168"/>
    </row>
    <row r="123" spans="2:101" x14ac:dyDescent="0.3">
      <c r="B123" s="141"/>
      <c r="C123" s="141">
        <f t="shared" si="39"/>
        <v>-15.818790363379344</v>
      </c>
      <c r="D123" s="142">
        <f t="shared" si="45"/>
        <v>-33</v>
      </c>
      <c r="E123" s="98"/>
      <c r="F123" s="98"/>
      <c r="G123" s="141">
        <f t="shared" si="40"/>
        <v>-77.11132955720673</v>
      </c>
      <c r="H123" s="142">
        <f t="shared" si="46"/>
        <v>-63</v>
      </c>
      <c r="I123" s="98"/>
      <c r="J123" s="98"/>
      <c r="K123" s="98"/>
      <c r="L123" s="180"/>
      <c r="M123" s="141">
        <f t="shared" si="41"/>
        <v>10</v>
      </c>
      <c r="N123" s="142">
        <f t="shared" si="47"/>
        <v>-12</v>
      </c>
      <c r="O123" s="98"/>
      <c r="P123" s="152"/>
      <c r="Q123" s="141">
        <f t="shared" si="42"/>
        <v>65</v>
      </c>
      <c r="R123" s="142">
        <f t="shared" si="48"/>
        <v>-32</v>
      </c>
      <c r="S123" s="98"/>
      <c r="T123" s="98"/>
      <c r="U123" s="141">
        <f t="shared" si="43"/>
        <v>-9.7987303149034872</v>
      </c>
      <c r="V123" s="142">
        <f t="shared" si="49"/>
        <v>-112</v>
      </c>
      <c r="W123" s="98"/>
      <c r="X123" s="98"/>
      <c r="Y123" s="98"/>
      <c r="Z123" s="76">
        <v>106</v>
      </c>
      <c r="AA123" s="79">
        <f t="shared" si="53"/>
        <v>537.11201790212647</v>
      </c>
      <c r="AB123" s="78">
        <f t="shared" si="54"/>
        <v>782.85420795053949</v>
      </c>
      <c r="AC123" s="98"/>
      <c r="AD123" s="86">
        <v>115</v>
      </c>
      <c r="AE123" s="89">
        <f t="shared" si="37"/>
        <v>-27.470187013145456</v>
      </c>
      <c r="AF123" s="88">
        <f t="shared" si="38"/>
        <v>58.910006157382256</v>
      </c>
      <c r="AG123" s="98"/>
      <c r="AH123" s="108">
        <v>104</v>
      </c>
      <c r="AI123" s="111">
        <f t="shared" si="55"/>
        <v>628.03100871037918</v>
      </c>
      <c r="AJ123" s="110">
        <f t="shared" si="56"/>
        <v>795.35225005122106</v>
      </c>
      <c r="AK123" s="98"/>
      <c r="AL123" s="98"/>
      <c r="AM123" s="98"/>
      <c r="AN123" s="98"/>
      <c r="AO123" s="98"/>
      <c r="AP123" s="98"/>
      <c r="AQ123" s="141">
        <f t="shared" si="67"/>
        <v>62.640537751226802</v>
      </c>
      <c r="AR123" s="142">
        <f t="shared" si="68"/>
        <v>762.69424691636311</v>
      </c>
      <c r="AS123" s="98"/>
      <c r="AT123" s="142"/>
      <c r="AU123" s="98"/>
      <c r="AV123" s="141">
        <f t="shared" si="52"/>
        <v>70.751578863816192</v>
      </c>
      <c r="AW123" s="142">
        <f t="shared" si="51"/>
        <v>762.69424691636311</v>
      </c>
      <c r="AX123" s="98"/>
      <c r="AY123" s="98"/>
      <c r="AZ123" s="142"/>
      <c r="BA123" s="142"/>
      <c r="BC123" s="141"/>
      <c r="BD123" s="235">
        <v>98</v>
      </c>
      <c r="BE123" s="238">
        <f t="shared" si="57"/>
        <v>84.480810740100807</v>
      </c>
      <c r="BF123" s="237">
        <f t="shared" si="58"/>
        <v>30.46681371116064</v>
      </c>
      <c r="BG123" s="98"/>
      <c r="BH123" s="235">
        <f t="shared" si="69"/>
        <v>-65.249672802390677</v>
      </c>
      <c r="BI123" s="237">
        <f t="shared" si="70"/>
        <v>19.684497283634997</v>
      </c>
      <c r="BJ123" s="98"/>
      <c r="BK123" s="98"/>
      <c r="BL123" s="98"/>
      <c r="BM123" s="238">
        <f t="shared" si="71"/>
        <v>-43.570275927702255</v>
      </c>
      <c r="BN123" s="237">
        <f t="shared" si="72"/>
        <v>155.68449728363498</v>
      </c>
      <c r="BO123" s="98"/>
      <c r="BP123" s="98"/>
      <c r="BQ123" s="98"/>
      <c r="BR123" s="98"/>
      <c r="BS123" s="163">
        <f t="shared" si="62"/>
        <v>1177.2953871844188</v>
      </c>
      <c r="BT123" s="170">
        <v>-103</v>
      </c>
      <c r="BU123" s="98"/>
      <c r="BV123" s="98"/>
      <c r="BW123" s="98"/>
      <c r="BX123" s="98"/>
      <c r="BY123" s="98"/>
      <c r="BZ123" s="98"/>
      <c r="CA123" s="142"/>
      <c r="CB123" s="141"/>
      <c r="CC123" s="251">
        <f t="shared" si="64"/>
        <v>-122.37899303951241</v>
      </c>
      <c r="CD123" s="252">
        <f t="shared" si="65"/>
        <v>-10.315502716365003</v>
      </c>
      <c r="CE123" s="98"/>
      <c r="CF123" s="98"/>
      <c r="CG123" s="98"/>
      <c r="CH123" s="246">
        <f t="shared" si="63"/>
        <v>-83.71507896220308</v>
      </c>
      <c r="CI123" s="252">
        <f t="shared" si="66"/>
        <v>185.68449728363498</v>
      </c>
      <c r="CJ123" s="98"/>
      <c r="CK123" s="98"/>
      <c r="CL123" s="98"/>
      <c r="CM123" s="98"/>
      <c r="CN123" s="163">
        <f t="shared" si="61"/>
        <v>1177.2953871844188</v>
      </c>
      <c r="CO123" s="170">
        <v>-103</v>
      </c>
      <c r="CP123" s="98"/>
      <c r="CQ123" s="98"/>
      <c r="CR123" s="98"/>
      <c r="CS123" s="98"/>
      <c r="CT123" s="98"/>
      <c r="CU123" s="98"/>
      <c r="CV123" s="142"/>
      <c r="CW123" s="168"/>
    </row>
    <row r="124" spans="2:101" x14ac:dyDescent="0.3">
      <c r="B124" s="141"/>
      <c r="C124" s="141">
        <f t="shared" si="39"/>
        <v>-15.995117344087809</v>
      </c>
      <c r="D124" s="142">
        <f t="shared" si="45"/>
        <v>-34</v>
      </c>
      <c r="E124" s="98"/>
      <c r="F124" s="98"/>
      <c r="G124" s="141">
        <f t="shared" si="40"/>
        <v>-77.287656537915183</v>
      </c>
      <c r="H124" s="142">
        <f t="shared" si="46"/>
        <v>-64</v>
      </c>
      <c r="I124" s="98"/>
      <c r="J124" s="98"/>
      <c r="K124" s="98"/>
      <c r="L124" s="180"/>
      <c r="M124" s="141">
        <f t="shared" si="41"/>
        <v>10</v>
      </c>
      <c r="N124" s="142">
        <f t="shared" si="47"/>
        <v>-13</v>
      </c>
      <c r="O124" s="98"/>
      <c r="P124" s="152"/>
      <c r="Q124" s="141">
        <f t="shared" si="42"/>
        <v>65</v>
      </c>
      <c r="R124" s="142">
        <f t="shared" si="48"/>
        <v>-33</v>
      </c>
      <c r="S124" s="98"/>
      <c r="T124" s="98"/>
      <c r="U124" s="141">
        <f t="shared" si="43"/>
        <v>-9.8862189784294117</v>
      </c>
      <c r="V124" s="142">
        <f t="shared" si="49"/>
        <v>-113</v>
      </c>
      <c r="W124" s="98"/>
      <c r="X124" s="98"/>
      <c r="Y124" s="98"/>
      <c r="Z124" s="76">
        <v>107</v>
      </c>
      <c r="AA124" s="79">
        <f t="shared" si="53"/>
        <v>524.61508514171919</v>
      </c>
      <c r="AB124" s="78">
        <f t="shared" si="54"/>
        <v>779.1524478212732</v>
      </c>
      <c r="AC124" s="98"/>
      <c r="AD124" s="86">
        <v>116</v>
      </c>
      <c r="AE124" s="89">
        <f t="shared" si="37"/>
        <v>-28.494124541290038</v>
      </c>
      <c r="AF124" s="88">
        <f t="shared" si="38"/>
        <v>58.421613009445849</v>
      </c>
      <c r="AG124" s="98"/>
      <c r="AH124" s="108">
        <v>105</v>
      </c>
      <c r="AI124" s="111">
        <f t="shared" si="55"/>
        <v>615.41249917832897</v>
      </c>
      <c r="AJ124" s="110">
        <f t="shared" si="56"/>
        <v>792.08888159787045</v>
      </c>
      <c r="AK124" s="98"/>
      <c r="AL124" s="98"/>
      <c r="AM124" s="98"/>
      <c r="AN124" s="98"/>
      <c r="AO124" s="98"/>
      <c r="AP124" s="98"/>
      <c r="AQ124" s="141">
        <f t="shared" si="67"/>
        <v>62.464210770518335</v>
      </c>
      <c r="AR124" s="142">
        <f t="shared" si="68"/>
        <v>761.69424691636311</v>
      </c>
      <c r="AS124" s="98"/>
      <c r="AT124" s="142"/>
      <c r="AU124" s="98"/>
      <c r="AV124" s="141">
        <f t="shared" si="52"/>
        <v>70.751578863816192</v>
      </c>
      <c r="AW124" s="142">
        <f t="shared" si="51"/>
        <v>761.69424691636311</v>
      </c>
      <c r="AX124" s="98"/>
      <c r="AY124" s="98"/>
      <c r="AZ124" s="142"/>
      <c r="BA124" s="142"/>
      <c r="BC124" s="141"/>
      <c r="BD124" s="235">
        <v>99</v>
      </c>
      <c r="BE124" s="238">
        <f t="shared" si="57"/>
        <v>84.083463842997901</v>
      </c>
      <c r="BF124" s="237">
        <f t="shared" si="58"/>
        <v>30.407429819505637</v>
      </c>
      <c r="BG124" s="98"/>
      <c r="BH124" s="235">
        <f t="shared" si="69"/>
        <v>-66.322041512415367</v>
      </c>
      <c r="BI124" s="237">
        <f t="shared" si="70"/>
        <v>18.684497283634997</v>
      </c>
      <c r="BJ124" s="98"/>
      <c r="BK124" s="98"/>
      <c r="BL124" s="98"/>
      <c r="BM124" s="238">
        <f t="shared" si="71"/>
        <v>-44.323829977805048</v>
      </c>
      <c r="BN124" s="237">
        <f t="shared" si="72"/>
        <v>156.68449728363498</v>
      </c>
      <c r="BO124" s="98"/>
      <c r="BP124" s="98"/>
      <c r="BQ124" s="98"/>
      <c r="BR124" s="98"/>
      <c r="BS124" s="163">
        <f t="shared" si="62"/>
        <v>1165.8653348816574</v>
      </c>
      <c r="BT124" s="170">
        <v>-102</v>
      </c>
      <c r="BU124" s="98"/>
      <c r="BV124" s="98"/>
      <c r="BW124" s="98"/>
      <c r="BX124" s="98"/>
      <c r="BY124" s="98"/>
      <c r="BZ124" s="98"/>
      <c r="CA124" s="142"/>
      <c r="CB124" s="141"/>
      <c r="CC124" s="251">
        <f t="shared" si="64"/>
        <v>-123.70603786113281</v>
      </c>
      <c r="CD124" s="252">
        <f t="shared" si="65"/>
        <v>-11.315502716365003</v>
      </c>
      <c r="CE124" s="98"/>
      <c r="CF124" s="98"/>
      <c r="CG124" s="98"/>
      <c r="CH124" s="246">
        <f t="shared" si="63"/>
        <v>-84.647594048340721</v>
      </c>
      <c r="CI124" s="252">
        <f t="shared" si="66"/>
        <v>186.68449728363498</v>
      </c>
      <c r="CJ124" s="98"/>
      <c r="CK124" s="98"/>
      <c r="CL124" s="98"/>
      <c r="CM124" s="98"/>
      <c r="CN124" s="163">
        <f t="shared" si="61"/>
        <v>1165.8653348816574</v>
      </c>
      <c r="CO124" s="170">
        <v>-102</v>
      </c>
      <c r="CP124" s="98"/>
      <c r="CQ124" s="98"/>
      <c r="CR124" s="98"/>
      <c r="CS124" s="98"/>
      <c r="CT124" s="98"/>
      <c r="CU124" s="98"/>
      <c r="CV124" s="142"/>
      <c r="CW124" s="168"/>
    </row>
    <row r="125" spans="2:101" x14ac:dyDescent="0.3">
      <c r="B125" s="141"/>
      <c r="C125" s="141">
        <f t="shared" si="39"/>
        <v>-16.171444324796276</v>
      </c>
      <c r="D125" s="142">
        <f t="shared" si="45"/>
        <v>-35</v>
      </c>
      <c r="E125" s="98"/>
      <c r="F125" s="98"/>
      <c r="G125" s="141">
        <f t="shared" si="40"/>
        <v>-77.46398351862365</v>
      </c>
      <c r="H125" s="142">
        <f t="shared" si="46"/>
        <v>-65</v>
      </c>
      <c r="I125" s="98"/>
      <c r="J125" s="98"/>
      <c r="K125" s="98"/>
      <c r="L125" s="180"/>
      <c r="M125" s="141">
        <f t="shared" si="41"/>
        <v>10</v>
      </c>
      <c r="N125" s="142">
        <f t="shared" si="47"/>
        <v>-14</v>
      </c>
      <c r="O125" s="98"/>
      <c r="P125" s="152"/>
      <c r="Q125" s="141">
        <f t="shared" si="42"/>
        <v>65</v>
      </c>
      <c r="R125" s="142">
        <f t="shared" si="48"/>
        <v>-34</v>
      </c>
      <c r="S125" s="98"/>
      <c r="T125" s="98"/>
      <c r="U125" s="141">
        <f t="shared" si="43"/>
        <v>-9.9737076419553361</v>
      </c>
      <c r="V125" s="142">
        <f t="shared" si="49"/>
        <v>-114</v>
      </c>
      <c r="W125" s="98"/>
      <c r="X125" s="98"/>
      <c r="Y125" s="98"/>
      <c r="Z125" s="76">
        <v>108</v>
      </c>
      <c r="AA125" s="79">
        <f t="shared" si="53"/>
        <v>512.18466034701089</v>
      </c>
      <c r="AB125" s="78">
        <f t="shared" si="54"/>
        <v>775.23314993825034</v>
      </c>
      <c r="AC125" s="98"/>
      <c r="AD125" s="86">
        <v>117</v>
      </c>
      <c r="AE125" s="89">
        <f t="shared" si="37"/>
        <v>-29.509382483070535</v>
      </c>
      <c r="AF125" s="88">
        <f t="shared" si="38"/>
        <v>57.915424072243916</v>
      </c>
      <c r="AG125" s="98"/>
      <c r="AH125" s="108">
        <v>106</v>
      </c>
      <c r="AI125" s="111">
        <f t="shared" si="55"/>
        <v>602.85286513900223</v>
      </c>
      <c r="AJ125" s="110">
        <f t="shared" si="56"/>
        <v>788.60578681435572</v>
      </c>
      <c r="AK125" s="98"/>
      <c r="AL125" s="98"/>
      <c r="AM125" s="98"/>
      <c r="AN125" s="98"/>
      <c r="AO125" s="98"/>
      <c r="AP125" s="98"/>
      <c r="AQ125" s="141">
        <f t="shared" si="67"/>
        <v>62.287883789809868</v>
      </c>
      <c r="AR125" s="142">
        <f t="shared" si="68"/>
        <v>760.69424691636311</v>
      </c>
      <c r="AS125" s="98"/>
      <c r="AT125" s="142"/>
      <c r="AU125" s="98"/>
      <c r="AV125" s="141">
        <f t="shared" si="52"/>
        <v>70.751578863816192</v>
      </c>
      <c r="AW125" s="142">
        <f t="shared" si="51"/>
        <v>760.69424691636311</v>
      </c>
      <c r="AX125" s="98"/>
      <c r="AY125" s="98"/>
      <c r="AZ125" s="142"/>
      <c r="BA125" s="142"/>
      <c r="BC125" s="141"/>
      <c r="BD125" s="235">
        <v>100</v>
      </c>
      <c r="BE125" s="238">
        <f t="shared" si="57"/>
        <v>83.68721385556502</v>
      </c>
      <c r="BF125" s="237">
        <f t="shared" si="58"/>
        <v>30.34112031276014</v>
      </c>
      <c r="BG125" s="98"/>
      <c r="BH125" s="235">
        <f t="shared" si="69"/>
        <v>-67.394410222440044</v>
      </c>
      <c r="BI125" s="237">
        <f t="shared" si="70"/>
        <v>17.684497283634997</v>
      </c>
      <c r="BJ125" s="98"/>
      <c r="BK125" s="98"/>
      <c r="BL125" s="98"/>
      <c r="BM125" s="238">
        <f t="shared" si="71"/>
        <v>-45.07738402790784</v>
      </c>
      <c r="BN125" s="237">
        <f t="shared" si="72"/>
        <v>157.68449728363498</v>
      </c>
      <c r="BO125" s="98"/>
      <c r="BP125" s="98"/>
      <c r="BQ125" s="98"/>
      <c r="BR125" s="98"/>
      <c r="BS125" s="163">
        <f t="shared" si="62"/>
        <v>1154.4352825788962</v>
      </c>
      <c r="BT125" s="170">
        <v>-101</v>
      </c>
      <c r="BU125" s="98"/>
      <c r="BV125" s="98"/>
      <c r="BW125" s="98"/>
      <c r="BX125" s="98"/>
      <c r="BY125" s="98"/>
      <c r="BZ125" s="98"/>
      <c r="CA125" s="142"/>
      <c r="CB125" s="141"/>
      <c r="CC125" s="251">
        <f t="shared" si="64"/>
        <v>-125.03308268275322</v>
      </c>
      <c r="CD125" s="252">
        <f t="shared" si="65"/>
        <v>-12.315502716365003</v>
      </c>
      <c r="CE125" s="98"/>
      <c r="CF125" s="98"/>
      <c r="CG125" s="98"/>
      <c r="CH125" s="246">
        <f t="shared" si="63"/>
        <v>-85.580109134478391</v>
      </c>
      <c r="CI125" s="252">
        <f t="shared" si="66"/>
        <v>187.68449728363498</v>
      </c>
      <c r="CJ125" s="98"/>
      <c r="CK125" s="98"/>
      <c r="CL125" s="98"/>
      <c r="CM125" s="98"/>
      <c r="CN125" s="163">
        <f t="shared" si="61"/>
        <v>1154.4352825788962</v>
      </c>
      <c r="CO125" s="170">
        <v>-101</v>
      </c>
      <c r="CP125" s="98"/>
      <c r="CQ125" s="98"/>
      <c r="CR125" s="98"/>
      <c r="CS125" s="98"/>
      <c r="CT125" s="98"/>
      <c r="CU125" s="98"/>
      <c r="CV125" s="142"/>
      <c r="CW125" s="168"/>
    </row>
    <row r="126" spans="2:101" x14ac:dyDescent="0.3">
      <c r="B126" s="141"/>
      <c r="C126" s="141">
        <f t="shared" si="39"/>
        <v>-16.34777130550474</v>
      </c>
      <c r="D126" s="142">
        <f t="shared" si="45"/>
        <v>-36</v>
      </c>
      <c r="E126" s="98"/>
      <c r="F126" s="98"/>
      <c r="G126" s="141">
        <f t="shared" si="40"/>
        <v>-77.640310499332116</v>
      </c>
      <c r="H126" s="142">
        <f t="shared" si="46"/>
        <v>-66</v>
      </c>
      <c r="I126" s="98"/>
      <c r="J126" s="98"/>
      <c r="K126" s="98"/>
      <c r="L126" s="180"/>
      <c r="M126" s="141">
        <f t="shared" si="41"/>
        <v>10</v>
      </c>
      <c r="N126" s="142">
        <f t="shared" si="47"/>
        <v>-15</v>
      </c>
      <c r="O126" s="98"/>
      <c r="P126" s="152"/>
      <c r="Q126" s="141">
        <f t="shared" si="42"/>
        <v>65</v>
      </c>
      <c r="R126" s="142">
        <f t="shared" si="48"/>
        <v>-35</v>
      </c>
      <c r="S126" s="98"/>
      <c r="T126" s="98"/>
      <c r="U126" s="141">
        <f t="shared" si="43"/>
        <v>-10.061196305481259</v>
      </c>
      <c r="V126" s="142">
        <f t="shared" si="49"/>
        <v>-115</v>
      </c>
      <c r="W126" s="98"/>
      <c r="X126" s="98"/>
      <c r="Y126" s="98"/>
      <c r="Z126" s="76">
        <v>109</v>
      </c>
      <c r="AA126" s="79">
        <f t="shared" si="53"/>
        <v>499.82452994581035</v>
      </c>
      <c r="AB126" s="78">
        <f t="shared" si="54"/>
        <v>771.09750815757332</v>
      </c>
      <c r="AC126" s="98"/>
      <c r="AD126" s="86">
        <v>118</v>
      </c>
      <c r="AE126" s="89">
        <f t="shared" si="37"/>
        <v>-30.515651581082885</v>
      </c>
      <c r="AF126" s="88">
        <f t="shared" si="38"/>
        <v>57.39159353583026</v>
      </c>
      <c r="AG126" s="98"/>
      <c r="AH126" s="108">
        <v>107</v>
      </c>
      <c r="AI126" s="111">
        <f t="shared" si="55"/>
        <v>590.35593237859496</v>
      </c>
      <c r="AJ126" s="110">
        <f t="shared" si="56"/>
        <v>784.90402668508943</v>
      </c>
      <c r="AK126" s="98"/>
      <c r="AL126" s="98"/>
      <c r="AM126" s="98"/>
      <c r="AN126" s="98"/>
      <c r="AO126" s="98"/>
      <c r="AP126" s="98"/>
      <c r="AQ126" s="141">
        <f t="shared" si="67"/>
        <v>62.111556809101401</v>
      </c>
      <c r="AR126" s="142">
        <f t="shared" si="68"/>
        <v>759.69424691636311</v>
      </c>
      <c r="AS126" s="98"/>
      <c r="AT126" s="142"/>
      <c r="AU126" s="98"/>
      <c r="AV126" s="141">
        <f t="shared" si="52"/>
        <v>70.751578863816192</v>
      </c>
      <c r="AW126" s="142">
        <f t="shared" si="51"/>
        <v>759.69424691636311</v>
      </c>
      <c r="AX126" s="98"/>
      <c r="AY126" s="98"/>
      <c r="AZ126" s="142"/>
      <c r="BA126" s="142"/>
      <c r="BC126" s="141"/>
      <c r="BD126" s="235">
        <v>101</v>
      </c>
      <c r="BE126" s="238">
        <f t="shared" si="57"/>
        <v>83.292181479386883</v>
      </c>
      <c r="BF126" s="237">
        <f t="shared" si="58"/>
        <v>30.267905389442248</v>
      </c>
      <c r="BG126" s="98"/>
      <c r="BH126" s="235">
        <f t="shared" si="69"/>
        <v>-68.466778932464734</v>
      </c>
      <c r="BI126" s="237">
        <f t="shared" si="70"/>
        <v>16.684497283634997</v>
      </c>
      <c r="BJ126" s="98"/>
      <c r="BK126" s="98"/>
      <c r="BL126" s="98"/>
      <c r="BM126" s="238">
        <f t="shared" si="71"/>
        <v>-45.830938078010632</v>
      </c>
      <c r="BN126" s="237">
        <f t="shared" si="72"/>
        <v>158.68449728363498</v>
      </c>
      <c r="BO126" s="98"/>
      <c r="BP126" s="98"/>
      <c r="BQ126" s="98"/>
      <c r="BR126" s="98"/>
      <c r="BS126" s="163">
        <f t="shared" si="62"/>
        <v>1143.0052302761349</v>
      </c>
      <c r="BT126" s="170">
        <v>-100</v>
      </c>
      <c r="BU126" s="98"/>
      <c r="BV126" s="98"/>
      <c r="BW126" s="98"/>
      <c r="BX126" s="98"/>
      <c r="BY126" s="98"/>
      <c r="BZ126" s="98"/>
      <c r="CA126" s="142"/>
      <c r="CB126" s="141"/>
      <c r="CC126" s="251">
        <f t="shared" si="64"/>
        <v>-126.36012750437364</v>
      </c>
      <c r="CD126" s="252">
        <f t="shared" si="65"/>
        <v>-13.315502716365003</v>
      </c>
      <c r="CE126" s="98"/>
      <c r="CF126" s="98"/>
      <c r="CG126" s="98"/>
      <c r="CH126" s="246">
        <f t="shared" si="63"/>
        <v>-86.512624220616061</v>
      </c>
      <c r="CI126" s="252">
        <f t="shared" si="66"/>
        <v>188.68449728363498</v>
      </c>
      <c r="CJ126" s="98"/>
      <c r="CK126" s="98"/>
      <c r="CL126" s="98"/>
      <c r="CM126" s="98"/>
      <c r="CN126" s="163">
        <f t="shared" si="61"/>
        <v>1143.0052302761349</v>
      </c>
      <c r="CO126" s="170">
        <v>-100</v>
      </c>
      <c r="CP126" s="98"/>
      <c r="CQ126" s="98"/>
      <c r="CR126" s="98"/>
      <c r="CS126" s="98"/>
      <c r="CT126" s="98"/>
      <c r="CU126" s="98"/>
      <c r="CV126" s="142"/>
      <c r="CW126" s="168"/>
    </row>
    <row r="127" spans="2:101" x14ac:dyDescent="0.3">
      <c r="B127" s="141"/>
      <c r="C127" s="141">
        <f t="shared" si="39"/>
        <v>-16.524098286213203</v>
      </c>
      <c r="D127" s="142">
        <f t="shared" si="45"/>
        <v>-37</v>
      </c>
      <c r="E127" s="98"/>
      <c r="F127" s="98"/>
      <c r="G127" s="141">
        <f t="shared" si="40"/>
        <v>-77.816637480040583</v>
      </c>
      <c r="H127" s="142">
        <f t="shared" si="46"/>
        <v>-67</v>
      </c>
      <c r="I127" s="98"/>
      <c r="J127" s="98"/>
      <c r="K127" s="98"/>
      <c r="L127" s="180"/>
      <c r="M127" s="141">
        <f t="shared" si="41"/>
        <v>10</v>
      </c>
      <c r="N127" s="142">
        <f t="shared" si="47"/>
        <v>-16</v>
      </c>
      <c r="O127" s="98"/>
      <c r="P127" s="152"/>
      <c r="Q127" s="141">
        <f t="shared" si="42"/>
        <v>65</v>
      </c>
      <c r="R127" s="142">
        <f t="shared" si="48"/>
        <v>-36</v>
      </c>
      <c r="S127" s="98"/>
      <c r="T127" s="98"/>
      <c r="U127" s="141">
        <f t="shared" si="43"/>
        <v>-10.148684969007183</v>
      </c>
      <c r="V127" s="142">
        <f t="shared" si="49"/>
        <v>-116</v>
      </c>
      <c r="W127" s="98"/>
      <c r="X127" s="98"/>
      <c r="Y127" s="98"/>
      <c r="Z127" s="76">
        <v>110</v>
      </c>
      <c r="AA127" s="79">
        <f t="shared" si="53"/>
        <v>487.53845895357267</v>
      </c>
      <c r="AB127" s="78">
        <f t="shared" si="54"/>
        <v>766.74678223579133</v>
      </c>
      <c r="AC127" s="98"/>
      <c r="AD127" s="86">
        <v>119</v>
      </c>
      <c r="AE127" s="89">
        <f t="shared" si="37"/>
        <v>-31.512625316011906</v>
      </c>
      <c r="AF127" s="88">
        <f t="shared" si="38"/>
        <v>56.85028096406073</v>
      </c>
      <c r="AG127" s="98"/>
      <c r="AH127" s="108">
        <v>108</v>
      </c>
      <c r="AI127" s="111">
        <f t="shared" si="55"/>
        <v>577.92550758388666</v>
      </c>
      <c r="AJ127" s="110">
        <f t="shared" si="56"/>
        <v>780.98472880206657</v>
      </c>
      <c r="AK127" s="98"/>
      <c r="AL127" s="98"/>
      <c r="AM127" s="98"/>
      <c r="AN127" s="98"/>
      <c r="AO127" s="98"/>
      <c r="AP127" s="98"/>
      <c r="AQ127" s="141">
        <f t="shared" si="67"/>
        <v>61.935229828392934</v>
      </c>
      <c r="AR127" s="142">
        <f t="shared" si="68"/>
        <v>758.69424691636311</v>
      </c>
      <c r="AS127" s="98"/>
      <c r="AT127" s="142"/>
      <c r="AU127" s="98"/>
      <c r="AV127" s="141">
        <f t="shared" si="52"/>
        <v>70.751578863816192</v>
      </c>
      <c r="AW127" s="142">
        <f t="shared" si="51"/>
        <v>758.69424691636311</v>
      </c>
      <c r="AX127" s="98"/>
      <c r="AY127" s="98"/>
      <c r="AZ127" s="142"/>
      <c r="BA127" s="142"/>
      <c r="BC127" s="141"/>
      <c r="BD127" s="235">
        <v>102</v>
      </c>
      <c r="BE127" s="238">
        <f t="shared" si="57"/>
        <v>82.898487045152038</v>
      </c>
      <c r="BF127" s="237">
        <f t="shared" si="58"/>
        <v>30.187807351526857</v>
      </c>
      <c r="BG127" s="98"/>
      <c r="BH127" s="235">
        <f t="shared" si="69"/>
        <v>-69.539147642489411</v>
      </c>
      <c r="BI127" s="237">
        <f t="shared" si="70"/>
        <v>15.684497283634997</v>
      </c>
      <c r="BJ127" s="98"/>
      <c r="BK127" s="98"/>
      <c r="BL127" s="98"/>
      <c r="BM127" s="238">
        <f t="shared" si="71"/>
        <v>-46.584492128113425</v>
      </c>
      <c r="BN127" s="237">
        <f t="shared" si="72"/>
        <v>159.68449728363498</v>
      </c>
      <c r="BO127" s="98"/>
      <c r="BP127" s="98"/>
      <c r="BQ127" s="98"/>
      <c r="BR127" s="98"/>
      <c r="BS127" s="163">
        <f t="shared" si="62"/>
        <v>1131.5751779733735</v>
      </c>
      <c r="BT127" s="170">
        <v>-99</v>
      </c>
      <c r="BU127" s="98"/>
      <c r="BV127" s="98"/>
      <c r="BW127" s="98"/>
      <c r="BX127" s="98"/>
      <c r="BY127" s="98"/>
      <c r="BZ127" s="98"/>
      <c r="CA127" s="142"/>
      <c r="CB127" s="141"/>
      <c r="CC127" s="251">
        <f t="shared" si="64"/>
        <v>-127.68717232599404</v>
      </c>
      <c r="CD127" s="252">
        <f t="shared" si="65"/>
        <v>-14.315502716365003</v>
      </c>
      <c r="CE127" s="98"/>
      <c r="CF127" s="98"/>
      <c r="CG127" s="98"/>
      <c r="CH127" s="246">
        <f t="shared" si="63"/>
        <v>-87.445139306753731</v>
      </c>
      <c r="CI127" s="252">
        <f t="shared" si="66"/>
        <v>189.68449728363498</v>
      </c>
      <c r="CJ127" s="98"/>
      <c r="CK127" s="98"/>
      <c r="CL127" s="98"/>
      <c r="CM127" s="98"/>
      <c r="CN127" s="163">
        <f t="shared" si="61"/>
        <v>1131.5751779733735</v>
      </c>
      <c r="CO127" s="170">
        <v>-99</v>
      </c>
      <c r="CP127" s="98"/>
      <c r="CQ127" s="98"/>
      <c r="CR127" s="98"/>
      <c r="CS127" s="98"/>
      <c r="CT127" s="98"/>
      <c r="CU127" s="98"/>
      <c r="CV127" s="142"/>
      <c r="CW127" s="168"/>
    </row>
    <row r="128" spans="2:101" x14ac:dyDescent="0.3">
      <c r="B128" s="141"/>
      <c r="C128" s="141">
        <f t="shared" si="39"/>
        <v>-16.70042526692167</v>
      </c>
      <c r="D128" s="142">
        <f t="shared" si="45"/>
        <v>-38</v>
      </c>
      <c r="E128" s="98"/>
      <c r="F128" s="98"/>
      <c r="G128" s="141">
        <f t="shared" si="40"/>
        <v>-77.99296446074905</v>
      </c>
      <c r="H128" s="142">
        <f t="shared" si="46"/>
        <v>-68</v>
      </c>
      <c r="I128" s="98"/>
      <c r="J128" s="98"/>
      <c r="K128" s="98"/>
      <c r="L128" s="180"/>
      <c r="M128" s="141">
        <f t="shared" si="41"/>
        <v>10</v>
      </c>
      <c r="N128" s="142">
        <f t="shared" si="47"/>
        <v>-17</v>
      </c>
      <c r="O128" s="98"/>
      <c r="P128" s="152"/>
      <c r="Q128" s="141">
        <f t="shared" si="42"/>
        <v>65</v>
      </c>
      <c r="R128" s="142">
        <f t="shared" si="48"/>
        <v>-37</v>
      </c>
      <c r="S128" s="98"/>
      <c r="T128" s="98"/>
      <c r="U128" s="141">
        <f t="shared" si="43"/>
        <v>-10.236173632533108</v>
      </c>
      <c r="V128" s="142">
        <f t="shared" si="49"/>
        <v>-117</v>
      </c>
      <c r="W128" s="98"/>
      <c r="X128" s="98"/>
      <c r="Y128" s="98"/>
      <c r="Z128" s="76">
        <v>111</v>
      </c>
      <c r="AA128" s="79">
        <f t="shared" si="53"/>
        <v>475.33018982654039</v>
      </c>
      <c r="AB128" s="78">
        <f t="shared" si="54"/>
        <v>762.18229744616656</v>
      </c>
      <c r="AC128" s="98"/>
      <c r="AD128" s="86">
        <v>120</v>
      </c>
      <c r="AE128" s="89">
        <f t="shared" si="37"/>
        <v>-32.499999999999986</v>
      </c>
      <c r="AF128" s="88">
        <f t="shared" si="38"/>
        <v>56.291651245988518</v>
      </c>
      <c r="AG128" s="98"/>
      <c r="AH128" s="108">
        <v>109</v>
      </c>
      <c r="AI128" s="111">
        <f t="shared" si="55"/>
        <v>565.56537718268612</v>
      </c>
      <c r="AJ128" s="110">
        <f t="shared" si="56"/>
        <v>776.84908702138955</v>
      </c>
      <c r="AK128" s="98"/>
      <c r="AL128" s="98"/>
      <c r="AM128" s="98"/>
      <c r="AN128" s="98"/>
      <c r="AO128" s="98"/>
      <c r="AP128" s="98"/>
      <c r="AQ128" s="141">
        <f t="shared" si="67"/>
        <v>61.758902847684467</v>
      </c>
      <c r="AR128" s="142">
        <f t="shared" si="68"/>
        <v>757.69424691636311</v>
      </c>
      <c r="AS128" s="98"/>
      <c r="AT128" s="142"/>
      <c r="AU128" s="98"/>
      <c r="AV128" s="141">
        <f t="shared" si="52"/>
        <v>70.751578863816192</v>
      </c>
      <c r="AW128" s="142">
        <f t="shared" si="51"/>
        <v>757.69424691636311</v>
      </c>
      <c r="AX128" s="98"/>
      <c r="AY128" s="98"/>
      <c r="AZ128" s="142"/>
      <c r="BA128" s="142"/>
      <c r="BC128" s="141"/>
      <c r="BD128" s="235">
        <v>103</v>
      </c>
      <c r="BE128" s="238">
        <f t="shared" si="57"/>
        <v>82.506250475998954</v>
      </c>
      <c r="BF128" s="237">
        <f t="shared" si="58"/>
        <v>30.10085059765224</v>
      </c>
      <c r="BG128" s="98"/>
      <c r="BH128" s="235">
        <f t="shared" si="69"/>
        <v>-70.611516352514101</v>
      </c>
      <c r="BI128" s="237">
        <f t="shared" si="70"/>
        <v>14.684497283634997</v>
      </c>
      <c r="BJ128" s="98"/>
      <c r="BK128" s="98"/>
      <c r="BL128" s="98"/>
      <c r="BM128" s="238">
        <f t="shared" si="71"/>
        <v>-47.338046178216231</v>
      </c>
      <c r="BN128" s="237">
        <f t="shared" si="72"/>
        <v>160.68449728363498</v>
      </c>
      <c r="BO128" s="98"/>
      <c r="BP128" s="98"/>
      <c r="BQ128" s="98"/>
      <c r="BR128" s="98"/>
      <c r="BS128" s="163">
        <f t="shared" si="62"/>
        <v>1120.1451256706121</v>
      </c>
      <c r="BT128" s="170">
        <v>-98</v>
      </c>
      <c r="BU128" s="98"/>
      <c r="BV128" s="98"/>
      <c r="BW128" s="98"/>
      <c r="BX128" s="98"/>
      <c r="BY128" s="98"/>
      <c r="BZ128" s="98"/>
      <c r="CA128" s="142"/>
      <c r="CB128" s="141"/>
      <c r="CC128" s="251">
        <f t="shared" si="64"/>
        <v>-129.01421714761446</v>
      </c>
      <c r="CD128" s="252">
        <f t="shared" si="65"/>
        <v>-15.315502716365003</v>
      </c>
      <c r="CE128" s="98"/>
      <c r="CF128" s="98"/>
      <c r="CG128" s="98"/>
      <c r="CH128" s="246">
        <f t="shared" si="63"/>
        <v>-88.377654392891372</v>
      </c>
      <c r="CI128" s="252">
        <f t="shared" si="66"/>
        <v>190.68449728363498</v>
      </c>
      <c r="CJ128" s="98"/>
      <c r="CK128" s="98"/>
      <c r="CL128" s="98"/>
      <c r="CM128" s="98"/>
      <c r="CN128" s="163">
        <f t="shared" si="61"/>
        <v>1120.1451256706121</v>
      </c>
      <c r="CO128" s="170">
        <v>-98</v>
      </c>
      <c r="CP128" s="98"/>
      <c r="CQ128" s="98"/>
      <c r="CR128" s="98"/>
      <c r="CS128" s="98"/>
      <c r="CT128" s="98"/>
      <c r="CU128" s="98"/>
      <c r="CV128" s="142"/>
      <c r="CW128" s="168"/>
    </row>
    <row r="129" spans="2:101" x14ac:dyDescent="0.3">
      <c r="B129" s="141"/>
      <c r="C129" s="141">
        <f t="shared" si="39"/>
        <v>-16.876752247630133</v>
      </c>
      <c r="D129" s="142">
        <f t="shared" si="45"/>
        <v>-39</v>
      </c>
      <c r="E129" s="98"/>
      <c r="F129" s="98"/>
      <c r="G129" s="141">
        <f t="shared" si="40"/>
        <v>-78.169291441457517</v>
      </c>
      <c r="H129" s="142">
        <f t="shared" si="46"/>
        <v>-69</v>
      </c>
      <c r="I129" s="98"/>
      <c r="J129" s="98"/>
      <c r="K129" s="98"/>
      <c r="L129" s="180"/>
      <c r="M129" s="141">
        <f t="shared" si="41"/>
        <v>10</v>
      </c>
      <c r="N129" s="142">
        <f t="shared" si="47"/>
        <v>-18</v>
      </c>
      <c r="O129" s="98"/>
      <c r="P129" s="152"/>
      <c r="Q129" s="141">
        <f t="shared" si="42"/>
        <v>65</v>
      </c>
      <c r="R129" s="142">
        <f t="shared" si="48"/>
        <v>-38</v>
      </c>
      <c r="S129" s="98"/>
      <c r="T129" s="98"/>
      <c r="U129" s="141">
        <f t="shared" si="43"/>
        <v>-10.32366229605903</v>
      </c>
      <c r="V129" s="142">
        <f t="shared" si="49"/>
        <v>-118</v>
      </c>
      <c r="W129" s="98"/>
      <c r="X129" s="98"/>
      <c r="Y129" s="98"/>
      <c r="Z129" s="76">
        <v>112</v>
      </c>
      <c r="AA129" s="79">
        <f t="shared" si="53"/>
        <v>463.20344132175347</v>
      </c>
      <c r="AB129" s="78">
        <f t="shared" si="54"/>
        <v>757.40544417498324</v>
      </c>
      <c r="AC129" s="98"/>
      <c r="AD129" s="86">
        <v>121</v>
      </c>
      <c r="AE129" s="89">
        <f t="shared" si="37"/>
        <v>-33.477474869153525</v>
      </c>
      <c r="AF129" s="88">
        <f t="shared" si="38"/>
        <v>55.715874545637298</v>
      </c>
      <c r="AG129" s="98"/>
      <c r="AH129" s="108">
        <v>110</v>
      </c>
      <c r="AI129" s="111">
        <f t="shared" si="55"/>
        <v>553.27930619044844</v>
      </c>
      <c r="AJ129" s="110">
        <f t="shared" si="56"/>
        <v>772.49836109960756</v>
      </c>
      <c r="AK129" s="98"/>
      <c r="AL129" s="98"/>
      <c r="AM129" s="98"/>
      <c r="AN129" s="98"/>
      <c r="AO129" s="98"/>
      <c r="AP129" s="98"/>
      <c r="AQ129" s="141">
        <f t="shared" si="67"/>
        <v>61.582575866976001</v>
      </c>
      <c r="AR129" s="142">
        <f t="shared" si="68"/>
        <v>756.69424691636311</v>
      </c>
      <c r="AS129" s="98"/>
      <c r="AT129" s="142"/>
      <c r="AU129" s="98"/>
      <c r="AV129" s="141">
        <f t="shared" si="52"/>
        <v>70.751578863816192</v>
      </c>
      <c r="AW129" s="142">
        <f t="shared" si="51"/>
        <v>756.69424691636311</v>
      </c>
      <c r="AX129" s="98"/>
      <c r="AY129" s="98"/>
      <c r="AZ129" s="142"/>
      <c r="BA129" s="142"/>
      <c r="BC129" s="141"/>
      <c r="BD129" s="235">
        <v>104</v>
      </c>
      <c r="BE129" s="238">
        <f t="shared" si="57"/>
        <v>82.11559125098627</v>
      </c>
      <c r="BF129" s="237">
        <f t="shared" si="58"/>
        <v>30.007061615687995</v>
      </c>
      <c r="BG129" s="98"/>
      <c r="BH129" s="235">
        <f t="shared" si="69"/>
        <v>-71.683885062538778</v>
      </c>
      <c r="BI129" s="237">
        <f t="shared" si="70"/>
        <v>13.684497283634997</v>
      </c>
      <c r="BJ129" s="98"/>
      <c r="BK129" s="98"/>
      <c r="BL129" s="98"/>
      <c r="BM129" s="238">
        <f t="shared" si="71"/>
        <v>-48.091600228319024</v>
      </c>
      <c r="BN129" s="237">
        <f t="shared" si="72"/>
        <v>161.68449728363498</v>
      </c>
      <c r="BO129" s="98"/>
      <c r="BP129" s="98"/>
      <c r="BQ129" s="98"/>
      <c r="BR129" s="98"/>
      <c r="BS129" s="163">
        <f t="shared" si="62"/>
        <v>1108.7150733678509</v>
      </c>
      <c r="BT129" s="170">
        <v>-97</v>
      </c>
      <c r="BU129" s="98"/>
      <c r="BV129" s="98"/>
      <c r="BW129" s="98"/>
      <c r="BX129" s="98"/>
      <c r="BY129" s="98"/>
      <c r="BZ129" s="98"/>
      <c r="CA129" s="142"/>
      <c r="CB129" s="141"/>
      <c r="CC129" s="251">
        <f t="shared" si="64"/>
        <v>-130.34126196923486</v>
      </c>
      <c r="CD129" s="252">
        <f t="shared" si="65"/>
        <v>-16.315502716365003</v>
      </c>
      <c r="CE129" s="98"/>
      <c r="CF129" s="98"/>
      <c r="CG129" s="98"/>
      <c r="CH129" s="246">
        <f t="shared" si="63"/>
        <v>-89.310169479029042</v>
      </c>
      <c r="CI129" s="252">
        <f t="shared" si="66"/>
        <v>191.68449728363498</v>
      </c>
      <c r="CJ129" s="98"/>
      <c r="CK129" s="98"/>
      <c r="CL129" s="98"/>
      <c r="CM129" s="98"/>
      <c r="CN129" s="163">
        <f t="shared" si="61"/>
        <v>1108.7150733678509</v>
      </c>
      <c r="CO129" s="170">
        <v>-97</v>
      </c>
      <c r="CP129" s="98"/>
      <c r="CQ129" s="98"/>
      <c r="CR129" s="98"/>
      <c r="CS129" s="98"/>
      <c r="CT129" s="98"/>
      <c r="CU129" s="98"/>
      <c r="CV129" s="142"/>
      <c r="CW129" s="168"/>
    </row>
    <row r="130" spans="2:101" x14ac:dyDescent="0.3">
      <c r="B130" s="141"/>
      <c r="C130" s="141">
        <f t="shared" si="39"/>
        <v>-17.0530792283386</v>
      </c>
      <c r="D130" s="142">
        <f t="shared" si="45"/>
        <v>-40</v>
      </c>
      <c r="E130" s="98"/>
      <c r="F130" s="98"/>
      <c r="G130" s="141">
        <f t="shared" si="40"/>
        <v>-78.345618422165984</v>
      </c>
      <c r="H130" s="142">
        <f t="shared" si="46"/>
        <v>-70</v>
      </c>
      <c r="I130" s="98"/>
      <c r="J130" s="98"/>
      <c r="K130" s="98"/>
      <c r="L130" s="180"/>
      <c r="M130" s="141">
        <f t="shared" si="41"/>
        <v>10</v>
      </c>
      <c r="N130" s="142">
        <f t="shared" si="47"/>
        <v>-19</v>
      </c>
      <c r="O130" s="98"/>
      <c r="P130" s="152"/>
      <c r="Q130" s="141">
        <f t="shared" si="42"/>
        <v>65</v>
      </c>
      <c r="R130" s="142">
        <f t="shared" si="48"/>
        <v>-39</v>
      </c>
      <c r="S130" s="98"/>
      <c r="T130" s="98"/>
      <c r="U130" s="141">
        <f t="shared" si="43"/>
        <v>-10.411150959584955</v>
      </c>
      <c r="V130" s="142">
        <f t="shared" si="49"/>
        <v>-119</v>
      </c>
      <c r="W130" s="98"/>
      <c r="X130" s="98"/>
      <c r="Y130" s="98"/>
      <c r="Z130" s="76">
        <v>113</v>
      </c>
      <c r="AA130" s="79">
        <f t="shared" si="53"/>
        <v>451.16190736428121</v>
      </c>
      <c r="AB130" s="78">
        <f t="shared" si="54"/>
        <v>752.41767749802204</v>
      </c>
      <c r="AC130" s="98"/>
      <c r="AD130" s="86">
        <v>122</v>
      </c>
      <c r="AE130" s="89">
        <f t="shared" si="37"/>
        <v>-34.444752175158314</v>
      </c>
      <c r="AF130" s="88">
        <f t="shared" si="38"/>
        <v>55.123126250167694</v>
      </c>
      <c r="AG130" s="98"/>
      <c r="AH130" s="108">
        <v>111</v>
      </c>
      <c r="AI130" s="111">
        <f t="shared" si="55"/>
        <v>541.07103706341616</v>
      </c>
      <c r="AJ130" s="110">
        <f t="shared" si="56"/>
        <v>767.93387630998279</v>
      </c>
      <c r="AK130" s="98"/>
      <c r="AL130" s="98"/>
      <c r="AM130" s="98"/>
      <c r="AN130" s="98"/>
      <c r="AO130" s="98"/>
      <c r="AP130" s="98"/>
      <c r="AQ130" s="141">
        <f t="shared" si="67"/>
        <v>61.406248886267534</v>
      </c>
      <c r="AR130" s="142">
        <f t="shared" si="68"/>
        <v>755.69424691636311</v>
      </c>
      <c r="AS130" s="98"/>
      <c r="AT130" s="142"/>
      <c r="AU130" s="98"/>
      <c r="AV130" s="141">
        <f t="shared" si="52"/>
        <v>70.751578863816192</v>
      </c>
      <c r="AW130" s="142">
        <f t="shared" si="51"/>
        <v>755.69424691636311</v>
      </c>
      <c r="AX130" s="98"/>
      <c r="AY130" s="98"/>
      <c r="AZ130" s="142"/>
      <c r="BA130" s="142"/>
      <c r="BC130" s="141"/>
      <c r="BD130" s="235">
        <v>105</v>
      </c>
      <c r="BE130" s="238">
        <f t="shared" si="57"/>
        <v>81.726628368698343</v>
      </c>
      <c r="BF130" s="237">
        <f t="shared" si="58"/>
        <v>29.906468974666588</v>
      </c>
      <c r="BG130" s="98"/>
      <c r="BH130" s="235">
        <f t="shared" si="69"/>
        <v>-72.756253772563468</v>
      </c>
      <c r="BI130" s="237">
        <f t="shared" si="70"/>
        <v>12.684497283634997</v>
      </c>
      <c r="BJ130" s="98"/>
      <c r="BK130" s="98"/>
      <c r="BL130" s="98"/>
      <c r="BM130" s="238">
        <f t="shared" si="71"/>
        <v>-48.845154278421816</v>
      </c>
      <c r="BN130" s="237">
        <f t="shared" si="72"/>
        <v>162.68449728363498</v>
      </c>
      <c r="BO130" s="98"/>
      <c r="BP130" s="98"/>
      <c r="BQ130" s="98"/>
      <c r="BR130" s="98"/>
      <c r="BS130" s="163">
        <f t="shared" si="62"/>
        <v>1097.2850210650895</v>
      </c>
      <c r="BT130" s="170">
        <v>-96</v>
      </c>
      <c r="BU130" s="98"/>
      <c r="BV130" s="98"/>
      <c r="BW130" s="98"/>
      <c r="BX130" s="98"/>
      <c r="BY130" s="98"/>
      <c r="BZ130" s="98"/>
      <c r="CA130" s="142"/>
      <c r="CB130" s="141"/>
      <c r="CC130" s="251">
        <f t="shared" si="64"/>
        <v>-131.66830679085527</v>
      </c>
      <c r="CD130" s="252">
        <f t="shared" si="65"/>
        <v>-17.315502716365003</v>
      </c>
      <c r="CE130" s="98"/>
      <c r="CF130" s="98"/>
      <c r="CG130" s="98"/>
      <c r="CH130" s="246">
        <f t="shared" si="63"/>
        <v>-90.242684565166712</v>
      </c>
      <c r="CI130" s="252">
        <f t="shared" si="66"/>
        <v>192.68449728363498</v>
      </c>
      <c r="CJ130" s="98"/>
      <c r="CK130" s="98"/>
      <c r="CL130" s="98"/>
      <c r="CM130" s="98"/>
      <c r="CN130" s="163">
        <f t="shared" si="61"/>
        <v>1097.2850210650895</v>
      </c>
      <c r="CO130" s="170">
        <v>-96</v>
      </c>
      <c r="CP130" s="98"/>
      <c r="CQ130" s="98"/>
      <c r="CR130" s="98"/>
      <c r="CS130" s="98"/>
      <c r="CT130" s="98"/>
      <c r="CU130" s="98"/>
      <c r="CV130" s="142"/>
      <c r="CW130" s="168"/>
    </row>
    <row r="131" spans="2:101" x14ac:dyDescent="0.3">
      <c r="B131" s="141"/>
      <c r="C131" s="141">
        <f t="shared" si="39"/>
        <v>-17.229406209047063</v>
      </c>
      <c r="D131" s="142">
        <f t="shared" si="45"/>
        <v>-41</v>
      </c>
      <c r="E131" s="98"/>
      <c r="F131" s="98"/>
      <c r="G131" s="141">
        <f t="shared" si="40"/>
        <v>-78.521945402874451</v>
      </c>
      <c r="H131" s="142">
        <f t="shared" si="46"/>
        <v>-71</v>
      </c>
      <c r="I131" s="98"/>
      <c r="J131" s="98"/>
      <c r="K131" s="98"/>
      <c r="L131" s="180"/>
      <c r="M131" s="141">
        <f t="shared" si="41"/>
        <v>10</v>
      </c>
      <c r="N131" s="142">
        <f t="shared" si="47"/>
        <v>-20</v>
      </c>
      <c r="O131" s="98"/>
      <c r="P131" s="152"/>
      <c r="Q131" s="141">
        <f t="shared" si="42"/>
        <v>65</v>
      </c>
      <c r="R131" s="142">
        <f t="shared" si="48"/>
        <v>-40</v>
      </c>
      <c r="S131" s="98"/>
      <c r="T131" s="98"/>
      <c r="U131" s="141">
        <f t="shared" si="43"/>
        <v>-10.498639623110879</v>
      </c>
      <c r="V131" s="142">
        <f t="shared" si="49"/>
        <v>-120</v>
      </c>
      <c r="W131" s="98"/>
      <c r="X131" s="98"/>
      <c r="Y131" s="98"/>
      <c r="Z131" s="76">
        <v>114</v>
      </c>
      <c r="AA131" s="79">
        <f t="shared" si="53"/>
        <v>439.2092559220157</v>
      </c>
      <c r="AB131" s="78">
        <f t="shared" si="54"/>
        <v>747.2205167373304</v>
      </c>
      <c r="AC131" s="98"/>
      <c r="AD131" s="86">
        <v>123</v>
      </c>
      <c r="AE131" s="89">
        <f t="shared" si="37"/>
        <v>-35.401537275976757</v>
      </c>
      <c r="AF131" s="88">
        <f t="shared" si="38"/>
        <v>54.513586916452553</v>
      </c>
      <c r="AG131" s="98"/>
      <c r="AH131" s="108">
        <v>112</v>
      </c>
      <c r="AI131" s="111">
        <f t="shared" si="55"/>
        <v>528.9442885586293</v>
      </c>
      <c r="AJ131" s="110">
        <f t="shared" si="56"/>
        <v>763.15702303879948</v>
      </c>
      <c r="AK131" s="98"/>
      <c r="AL131" s="98"/>
      <c r="AM131" s="98"/>
      <c r="AN131" s="98"/>
      <c r="AO131" s="98"/>
      <c r="AP131" s="98"/>
      <c r="AQ131" s="141">
        <f t="shared" si="67"/>
        <v>61.229921905559067</v>
      </c>
      <c r="AR131" s="142">
        <f t="shared" si="68"/>
        <v>754.69424691636311</v>
      </c>
      <c r="AS131" s="98"/>
      <c r="AT131" s="142"/>
      <c r="AU131" s="98"/>
      <c r="AV131" s="141">
        <f t="shared" si="52"/>
        <v>70.751578863816192</v>
      </c>
      <c r="AW131" s="142">
        <f t="shared" si="51"/>
        <v>754.69424691636311</v>
      </c>
      <c r="AX131" s="98"/>
      <c r="AY131" s="98"/>
      <c r="AZ131" s="142"/>
      <c r="BA131" s="142"/>
      <c r="BC131" s="141"/>
      <c r="BD131" s="235">
        <v>106</v>
      </c>
      <c r="BE131" s="238">
        <f t="shared" si="57"/>
        <v>81.339480310997075</v>
      </c>
      <c r="BF131" s="237">
        <f t="shared" si="58"/>
        <v>29.799103316080931</v>
      </c>
      <c r="BG131" s="98"/>
      <c r="BH131" s="235">
        <f t="shared" si="69"/>
        <v>-73.828622482588145</v>
      </c>
      <c r="BI131" s="237">
        <f t="shared" si="70"/>
        <v>11.684497283634997</v>
      </c>
      <c r="BJ131" s="98"/>
      <c r="BK131" s="98"/>
      <c r="BL131" s="98"/>
      <c r="BM131" s="238">
        <f t="shared" si="71"/>
        <v>-49.598708328524609</v>
      </c>
      <c r="BN131" s="237">
        <f t="shared" si="72"/>
        <v>163.68449728363498</v>
      </c>
      <c r="BO131" s="98"/>
      <c r="BP131" s="98"/>
      <c r="BQ131" s="98"/>
      <c r="BR131" s="98"/>
      <c r="BS131" s="163">
        <f t="shared" si="62"/>
        <v>1085.8549687623281</v>
      </c>
      <c r="BT131" s="170">
        <v>-95</v>
      </c>
      <c r="BU131" s="98"/>
      <c r="BV131" s="98"/>
      <c r="BW131" s="98"/>
      <c r="BX131" s="98"/>
      <c r="BY131" s="98"/>
      <c r="BZ131" s="98"/>
      <c r="CA131" s="142"/>
      <c r="CB131" s="141"/>
      <c r="CC131" s="251">
        <f t="shared" si="64"/>
        <v>-132.99535161247567</v>
      </c>
      <c r="CD131" s="252">
        <f t="shared" si="65"/>
        <v>-18.315502716365003</v>
      </c>
      <c r="CE131" s="98"/>
      <c r="CF131" s="98"/>
      <c r="CG131" s="98"/>
      <c r="CH131" s="246">
        <f t="shared" si="63"/>
        <v>-91.175199651304354</v>
      </c>
      <c r="CI131" s="252">
        <f t="shared" si="66"/>
        <v>193.68449728363498</v>
      </c>
      <c r="CJ131" s="98"/>
      <c r="CK131" s="98"/>
      <c r="CL131" s="98"/>
      <c r="CM131" s="98"/>
      <c r="CN131" s="163">
        <f t="shared" si="61"/>
        <v>1085.8549687623281</v>
      </c>
      <c r="CO131" s="170">
        <v>-95</v>
      </c>
      <c r="CP131" s="98"/>
      <c r="CQ131" s="98"/>
      <c r="CR131" s="98"/>
      <c r="CS131" s="98"/>
      <c r="CT131" s="98"/>
      <c r="CU131" s="98"/>
      <c r="CV131" s="142"/>
      <c r="CW131" s="168"/>
    </row>
    <row r="132" spans="2:101" x14ac:dyDescent="0.3">
      <c r="B132" s="141"/>
      <c r="C132" s="141">
        <f t="shared" si="39"/>
        <v>-17.40573318975553</v>
      </c>
      <c r="D132" s="142">
        <f t="shared" si="45"/>
        <v>-42</v>
      </c>
      <c r="E132" s="98"/>
      <c r="F132" s="98"/>
      <c r="G132" s="141">
        <f t="shared" si="40"/>
        <v>-78.698272383582918</v>
      </c>
      <c r="H132" s="142">
        <f t="shared" si="46"/>
        <v>-72</v>
      </c>
      <c r="I132" s="98"/>
      <c r="J132" s="98"/>
      <c r="K132" s="98"/>
      <c r="L132" s="180"/>
      <c r="M132" s="141">
        <f t="shared" si="41"/>
        <v>10</v>
      </c>
      <c r="N132" s="142">
        <f t="shared" si="47"/>
        <v>-21</v>
      </c>
      <c r="O132" s="98"/>
      <c r="P132" s="152"/>
      <c r="Q132" s="141">
        <f t="shared" si="42"/>
        <v>65</v>
      </c>
      <c r="R132" s="142">
        <f t="shared" si="48"/>
        <v>-41</v>
      </c>
      <c r="S132" s="98"/>
      <c r="T132" s="98"/>
      <c r="U132" s="141">
        <f t="shared" si="43"/>
        <v>-10.586128286636804</v>
      </c>
      <c r="V132" s="142">
        <f t="shared" si="49"/>
        <v>-121</v>
      </c>
      <c r="W132" s="98"/>
      <c r="X132" s="98"/>
      <c r="Y132" s="98"/>
      <c r="Z132" s="76">
        <v>115</v>
      </c>
      <c r="AA132" s="79">
        <f t="shared" si="53"/>
        <v>427.34912788837426</v>
      </c>
      <c r="AB132" s="78">
        <f t="shared" si="54"/>
        <v>741.81554499842196</v>
      </c>
      <c r="AC132" s="98"/>
      <c r="AD132" s="86">
        <v>124</v>
      </c>
      <c r="AE132" s="89">
        <f t="shared" si="37"/>
        <v>-36.347538725598532</v>
      </c>
      <c r="AF132" s="88">
        <f t="shared" si="38"/>
        <v>53.887442216077716</v>
      </c>
      <c r="AG132" s="98"/>
      <c r="AH132" s="108">
        <v>113</v>
      </c>
      <c r="AI132" s="111">
        <f t="shared" si="55"/>
        <v>516.90275460115697</v>
      </c>
      <c r="AJ132" s="110">
        <f t="shared" si="56"/>
        <v>758.16925636183828</v>
      </c>
      <c r="AK132" s="98"/>
      <c r="AL132" s="98"/>
      <c r="AM132" s="98"/>
      <c r="AN132" s="98"/>
      <c r="AO132" s="98"/>
      <c r="AP132" s="98"/>
      <c r="AQ132" s="141">
        <f t="shared" si="67"/>
        <v>61.053594924850628</v>
      </c>
      <c r="AR132" s="142">
        <f t="shared" si="68"/>
        <v>753.69424691636311</v>
      </c>
      <c r="AS132" s="98"/>
      <c r="AT132" s="142"/>
      <c r="AU132" s="98"/>
      <c r="AV132" s="141">
        <f t="shared" si="52"/>
        <v>70.751578863816192</v>
      </c>
      <c r="AW132" s="142">
        <f t="shared" si="51"/>
        <v>753.69424691636311</v>
      </c>
      <c r="AX132" s="98"/>
      <c r="AY132" s="98"/>
      <c r="AZ132" s="142"/>
      <c r="BA132" s="142"/>
      <c r="BC132" s="141"/>
      <c r="BD132" s="235">
        <v>107</v>
      </c>
      <c r="BE132" s="238">
        <f t="shared" si="57"/>
        <v>80.954265006931237</v>
      </c>
      <c r="BF132" s="237">
        <f t="shared" si="58"/>
        <v>29.684997344550709</v>
      </c>
      <c r="BG132" s="98"/>
      <c r="BH132" s="235">
        <f t="shared" si="69"/>
        <v>-74.900991192612821</v>
      </c>
      <c r="BI132" s="237">
        <f t="shared" si="70"/>
        <v>10.684497283634997</v>
      </c>
      <c r="BJ132" s="98"/>
      <c r="BK132" s="98"/>
      <c r="BL132" s="98"/>
      <c r="BM132" s="238">
        <f t="shared" si="71"/>
        <v>-50.352262378627401</v>
      </c>
      <c r="BN132" s="237">
        <f t="shared" si="72"/>
        <v>164.68449728363498</v>
      </c>
      <c r="BO132" s="98"/>
      <c r="BP132" s="98"/>
      <c r="BQ132" s="98"/>
      <c r="BR132" s="98"/>
      <c r="BS132" s="163">
        <f t="shared" si="62"/>
        <v>1074.4249164595667</v>
      </c>
      <c r="BT132" s="170">
        <v>-94</v>
      </c>
      <c r="BU132" s="98"/>
      <c r="BV132" s="98"/>
      <c r="BW132" s="98"/>
      <c r="BX132" s="98"/>
      <c r="BY132" s="98"/>
      <c r="BZ132" s="98"/>
      <c r="CA132" s="142"/>
      <c r="CB132" s="141"/>
      <c r="CC132" s="251">
        <f t="shared" si="64"/>
        <v>-134.32239643409611</v>
      </c>
      <c r="CD132" s="252">
        <f t="shared" si="65"/>
        <v>-19.315502716365003</v>
      </c>
      <c r="CE132" s="98"/>
      <c r="CF132" s="98"/>
      <c r="CG132" s="98"/>
      <c r="CH132" s="246">
        <f t="shared" si="63"/>
        <v>-92.107714737442024</v>
      </c>
      <c r="CI132" s="252">
        <f t="shared" si="66"/>
        <v>194.68449728363498</v>
      </c>
      <c r="CJ132" s="98"/>
      <c r="CK132" s="98"/>
      <c r="CL132" s="98"/>
      <c r="CM132" s="98"/>
      <c r="CN132" s="163">
        <f t="shared" si="61"/>
        <v>1074.4249164595667</v>
      </c>
      <c r="CO132" s="170">
        <v>-94</v>
      </c>
      <c r="CP132" s="98"/>
      <c r="CQ132" s="98"/>
      <c r="CR132" s="98"/>
      <c r="CS132" s="98"/>
      <c r="CT132" s="98"/>
      <c r="CU132" s="98"/>
      <c r="CV132" s="142"/>
      <c r="CW132" s="168"/>
    </row>
    <row r="133" spans="2:101" x14ac:dyDescent="0.3">
      <c r="B133" s="141"/>
      <c r="C133" s="141">
        <f t="shared" si="39"/>
        <v>-17.582060170463993</v>
      </c>
      <c r="D133" s="142">
        <f t="shared" si="45"/>
        <v>-43</v>
      </c>
      <c r="E133" s="98"/>
      <c r="F133" s="98"/>
      <c r="G133" s="141">
        <f t="shared" si="40"/>
        <v>-78.87459936429137</v>
      </c>
      <c r="H133" s="142">
        <f t="shared" si="46"/>
        <v>-73</v>
      </c>
      <c r="I133" s="98"/>
      <c r="J133" s="98"/>
      <c r="K133" s="98"/>
      <c r="L133" s="180"/>
      <c r="M133" s="141">
        <f t="shared" si="41"/>
        <v>10</v>
      </c>
      <c r="N133" s="142">
        <f t="shared" si="47"/>
        <v>-22</v>
      </c>
      <c r="O133" s="98"/>
      <c r="P133" s="152"/>
      <c r="Q133" s="141">
        <f t="shared" si="42"/>
        <v>65</v>
      </c>
      <c r="R133" s="142">
        <f t="shared" si="48"/>
        <v>-42</v>
      </c>
      <c r="S133" s="98"/>
      <c r="T133" s="98"/>
      <c r="U133" s="141">
        <f t="shared" si="43"/>
        <v>-10.673616950162728</v>
      </c>
      <c r="V133" s="142">
        <f t="shared" si="49"/>
        <v>-122</v>
      </c>
      <c r="W133" s="98"/>
      <c r="X133" s="98"/>
      <c r="Y133" s="98"/>
      <c r="Z133" s="76">
        <v>116</v>
      </c>
      <c r="AA133" s="79">
        <f t="shared" si="53"/>
        <v>415.58513597324753</v>
      </c>
      <c r="AB133" s="78">
        <f t="shared" si="54"/>
        <v>736.20440868804747</v>
      </c>
      <c r="AC133" s="98"/>
      <c r="AD133" s="86">
        <v>125</v>
      </c>
      <c r="AE133" s="89">
        <f t="shared" si="37"/>
        <v>-37.28246836281798</v>
      </c>
      <c r="AF133" s="88">
        <f t="shared" si="38"/>
        <v>53.24488287878448</v>
      </c>
      <c r="AG133" s="98"/>
      <c r="AH133" s="108">
        <v>114</v>
      </c>
      <c r="AI133" s="111">
        <f t="shared" si="55"/>
        <v>504.95010315889147</v>
      </c>
      <c r="AJ133" s="110">
        <f t="shared" si="56"/>
        <v>752.97209560114663</v>
      </c>
      <c r="AK133" s="98"/>
      <c r="AL133" s="98"/>
      <c r="AM133" s="98"/>
      <c r="AN133" s="98"/>
      <c r="AO133" s="98"/>
      <c r="AP133" s="98"/>
      <c r="AQ133" s="141">
        <f t="shared" si="67"/>
        <v>60.877267944142162</v>
      </c>
      <c r="AR133" s="142">
        <f t="shared" si="68"/>
        <v>752.69424691636311</v>
      </c>
      <c r="AS133" s="98"/>
      <c r="AT133" s="142"/>
      <c r="AU133" s="98"/>
      <c r="AV133" s="141">
        <f t="shared" si="52"/>
        <v>70.751578863816192</v>
      </c>
      <c r="AW133" s="142">
        <f t="shared" si="51"/>
        <v>752.69424691636311</v>
      </c>
      <c r="AX133" s="98"/>
      <c r="AY133" s="98"/>
      <c r="AZ133" s="142"/>
      <c r="BA133" s="142"/>
      <c r="BC133" s="141"/>
      <c r="BD133" s="235">
        <v>108</v>
      </c>
      <c r="BE133" s="238">
        <f t="shared" si="57"/>
        <v>80.57109979681411</v>
      </c>
      <c r="BF133" s="237">
        <f t="shared" si="58"/>
        <v>29.564185817860221</v>
      </c>
      <c r="BG133" s="98"/>
      <c r="BH133" s="235">
        <f t="shared" si="69"/>
        <v>-75.973359902637512</v>
      </c>
      <c r="BI133" s="237">
        <f t="shared" si="70"/>
        <v>9.6844972836349967</v>
      </c>
      <c r="BJ133" s="98"/>
      <c r="BK133" s="98"/>
      <c r="BL133" s="98"/>
      <c r="BM133" s="238">
        <f t="shared" si="71"/>
        <v>-51.105816428730193</v>
      </c>
      <c r="BN133" s="237">
        <f t="shared" si="72"/>
        <v>165.68449728363498</v>
      </c>
      <c r="BO133" s="98"/>
      <c r="BP133" s="98"/>
      <c r="BQ133" s="98"/>
      <c r="BR133" s="98"/>
      <c r="BS133" s="163">
        <f t="shared" si="62"/>
        <v>1062.9948641568053</v>
      </c>
      <c r="BT133" s="170">
        <v>-93</v>
      </c>
      <c r="BU133" s="98"/>
      <c r="BV133" s="98"/>
      <c r="BW133" s="98"/>
      <c r="BX133" s="98"/>
      <c r="BY133" s="98"/>
      <c r="BZ133" s="98"/>
      <c r="CA133" s="142"/>
      <c r="CB133" s="141"/>
      <c r="CC133" s="251">
        <f t="shared" si="64"/>
        <v>-135.64944125571651</v>
      </c>
      <c r="CD133" s="252">
        <f t="shared" si="65"/>
        <v>-20.315502716365003</v>
      </c>
      <c r="CE133" s="98"/>
      <c r="CF133" s="98"/>
      <c r="CG133" s="98"/>
      <c r="CH133" s="246">
        <f t="shared" si="63"/>
        <v>-93.040229823579693</v>
      </c>
      <c r="CI133" s="252">
        <f t="shared" si="66"/>
        <v>195.68449728363498</v>
      </c>
      <c r="CJ133" s="98"/>
      <c r="CK133" s="98"/>
      <c r="CL133" s="98"/>
      <c r="CM133" s="98"/>
      <c r="CN133" s="163">
        <f t="shared" si="61"/>
        <v>1062.9948641568053</v>
      </c>
      <c r="CO133" s="170">
        <v>-93</v>
      </c>
      <c r="CP133" s="98"/>
      <c r="CQ133" s="98"/>
      <c r="CR133" s="98"/>
      <c r="CS133" s="98"/>
      <c r="CT133" s="98"/>
      <c r="CU133" s="98"/>
      <c r="CV133" s="142"/>
      <c r="CW133" s="168"/>
    </row>
    <row r="134" spans="2:101" x14ac:dyDescent="0.3">
      <c r="B134" s="141"/>
      <c r="C134" s="141">
        <f t="shared" si="39"/>
        <v>-17.758387151172457</v>
      </c>
      <c r="D134" s="142">
        <f t="shared" si="45"/>
        <v>-44</v>
      </c>
      <c r="E134" s="98"/>
      <c r="F134" s="98"/>
      <c r="G134" s="141">
        <f t="shared" si="40"/>
        <v>-79.050926344999837</v>
      </c>
      <c r="H134" s="142">
        <f t="shared" si="46"/>
        <v>-74</v>
      </c>
      <c r="I134" s="98"/>
      <c r="J134" s="98"/>
      <c r="K134" s="98"/>
      <c r="L134" s="180"/>
      <c r="M134" s="141">
        <f t="shared" si="41"/>
        <v>10</v>
      </c>
      <c r="N134" s="142">
        <f t="shared" si="47"/>
        <v>-23</v>
      </c>
      <c r="O134" s="98"/>
      <c r="P134" s="152"/>
      <c r="Q134" s="141">
        <f t="shared" si="42"/>
        <v>65</v>
      </c>
      <c r="R134" s="142">
        <f t="shared" si="48"/>
        <v>-43</v>
      </c>
      <c r="S134" s="98"/>
      <c r="T134" s="98"/>
      <c r="U134" s="141">
        <f t="shared" si="43"/>
        <v>-10.761105613688651</v>
      </c>
      <c r="V134" s="142">
        <f t="shared" si="49"/>
        <v>-123</v>
      </c>
      <c r="W134" s="98"/>
      <c r="X134" s="98"/>
      <c r="Y134" s="98"/>
      <c r="Z134" s="76">
        <v>117</v>
      </c>
      <c r="AA134" s="79">
        <f t="shared" si="53"/>
        <v>403.92086360253353</v>
      </c>
      <c r="AB134" s="78">
        <f t="shared" si="54"/>
        <v>730.38881701268372</v>
      </c>
      <c r="AC134" s="98"/>
      <c r="AD134" s="86">
        <v>126</v>
      </c>
      <c r="AE134" s="89">
        <f t="shared" si="37"/>
        <v>-38.206041399010743</v>
      </c>
      <c r="AF134" s="88">
        <f t="shared" si="38"/>
        <v>52.586104634371587</v>
      </c>
      <c r="AG134" s="98"/>
      <c r="AH134" s="108">
        <v>115</v>
      </c>
      <c r="AI134" s="111">
        <f t="shared" si="55"/>
        <v>493.08997512525002</v>
      </c>
      <c r="AJ134" s="110">
        <f t="shared" si="56"/>
        <v>747.56712386223819</v>
      </c>
      <c r="AK134" s="98"/>
      <c r="AL134" s="98"/>
      <c r="AM134" s="98"/>
      <c r="AN134" s="98"/>
      <c r="AO134" s="98"/>
      <c r="AP134" s="98"/>
      <c r="AQ134" s="141">
        <f t="shared" si="67"/>
        <v>60.700940963433695</v>
      </c>
      <c r="AR134" s="142">
        <f t="shared" si="68"/>
        <v>751.69424691636311</v>
      </c>
      <c r="AS134" s="98"/>
      <c r="AT134" s="142"/>
      <c r="AU134" s="98"/>
      <c r="AV134" s="141">
        <f t="shared" si="52"/>
        <v>70.751578863816192</v>
      </c>
      <c r="AW134" s="142">
        <f t="shared" si="51"/>
        <v>751.69424691636311</v>
      </c>
      <c r="AX134" s="98"/>
      <c r="AY134" s="98"/>
      <c r="AZ134" s="142"/>
      <c r="BA134" s="142"/>
      <c r="BC134" s="141"/>
      <c r="BD134" s="235">
        <v>109</v>
      </c>
      <c r="BE134" s="238">
        <f t="shared" si="57"/>
        <v>80.190101396480486</v>
      </c>
      <c r="BF134" s="237">
        <f t="shared" si="58"/>
        <v>29.436705536370809</v>
      </c>
      <c r="BG134" s="98"/>
      <c r="BH134" s="235">
        <f t="shared" si="69"/>
        <v>-77.045728612662188</v>
      </c>
      <c r="BI134" s="237">
        <f t="shared" si="70"/>
        <v>8.6844972836349967</v>
      </c>
      <c r="BJ134" s="98"/>
      <c r="BK134" s="98"/>
      <c r="BL134" s="98"/>
      <c r="BM134" s="238">
        <f t="shared" si="71"/>
        <v>-51.859370478832986</v>
      </c>
      <c r="BN134" s="237">
        <f t="shared" si="72"/>
        <v>166.68449728363498</v>
      </c>
      <c r="BO134" s="98"/>
      <c r="BP134" s="98"/>
      <c r="BQ134" s="98"/>
      <c r="BR134" s="98"/>
      <c r="BS134" s="163">
        <f t="shared" si="62"/>
        <v>1051.5648118540441</v>
      </c>
      <c r="BT134" s="170">
        <v>-92</v>
      </c>
      <c r="BU134" s="98"/>
      <c r="BV134" s="98"/>
      <c r="BW134" s="98"/>
      <c r="BX134" s="98"/>
      <c r="BY134" s="98"/>
      <c r="BZ134" s="98"/>
      <c r="CA134" s="142"/>
      <c r="CB134" s="141"/>
      <c r="CC134" s="251">
        <f t="shared" si="64"/>
        <v>-136.97648607733692</v>
      </c>
      <c r="CD134" s="252">
        <f t="shared" si="65"/>
        <v>-21.315502716365003</v>
      </c>
      <c r="CE134" s="98"/>
      <c r="CF134" s="98"/>
      <c r="CG134" s="98"/>
      <c r="CH134" s="246">
        <f t="shared" si="63"/>
        <v>-93.972744909717335</v>
      </c>
      <c r="CI134" s="252">
        <f t="shared" si="66"/>
        <v>196.68449728363498</v>
      </c>
      <c r="CJ134" s="98"/>
      <c r="CK134" s="98"/>
      <c r="CL134" s="98"/>
      <c r="CM134" s="98"/>
      <c r="CN134" s="163">
        <f t="shared" si="61"/>
        <v>1051.5648118540441</v>
      </c>
      <c r="CO134" s="170">
        <v>-92</v>
      </c>
      <c r="CP134" s="98"/>
      <c r="CQ134" s="98"/>
      <c r="CR134" s="98"/>
      <c r="CS134" s="98"/>
      <c r="CT134" s="98"/>
      <c r="CU134" s="98"/>
      <c r="CV134" s="142"/>
      <c r="CW134" s="168"/>
    </row>
    <row r="135" spans="2:101" x14ac:dyDescent="0.3">
      <c r="B135" s="141"/>
      <c r="C135" s="141">
        <f t="shared" si="39"/>
        <v>-17.934714131880924</v>
      </c>
      <c r="D135" s="142">
        <f t="shared" si="45"/>
        <v>-45</v>
      </c>
      <c r="E135" s="98"/>
      <c r="F135" s="98"/>
      <c r="G135" s="141">
        <f t="shared" si="40"/>
        <v>-79.227253325708304</v>
      </c>
      <c r="H135" s="142">
        <f t="shared" si="46"/>
        <v>-75</v>
      </c>
      <c r="I135" s="98"/>
      <c r="J135" s="98"/>
      <c r="K135" s="98"/>
      <c r="L135" s="180"/>
      <c r="M135" s="141">
        <f t="shared" si="41"/>
        <v>10</v>
      </c>
      <c r="N135" s="142">
        <f t="shared" si="47"/>
        <v>-24</v>
      </c>
      <c r="O135" s="98"/>
      <c r="P135" s="152"/>
      <c r="Q135" s="141">
        <f t="shared" si="42"/>
        <v>65</v>
      </c>
      <c r="R135" s="142">
        <f t="shared" si="48"/>
        <v>-44</v>
      </c>
      <c r="S135" s="98"/>
      <c r="T135" s="98"/>
      <c r="U135" s="141">
        <f t="shared" si="43"/>
        <v>-10.848594277214575</v>
      </c>
      <c r="V135" s="142">
        <f t="shared" si="49"/>
        <v>-124</v>
      </c>
      <c r="W135" s="98"/>
      <c r="X135" s="98"/>
      <c r="Y135" s="98"/>
      <c r="Z135" s="76">
        <v>118</v>
      </c>
      <c r="AA135" s="79">
        <f t="shared" si="53"/>
        <v>392.35986382659053</v>
      </c>
      <c r="AB135" s="78">
        <f t="shared" si="54"/>
        <v>724.37054145789159</v>
      </c>
      <c r="AC135" s="98"/>
      <c r="AD135" s="86">
        <v>127</v>
      </c>
      <c r="AE135" s="89">
        <f t="shared" si="37"/>
        <v>-39.117976504883146</v>
      </c>
      <c r="AF135" s="88">
        <f t="shared" si="38"/>
        <v>51.911308153074025</v>
      </c>
      <c r="AG135" s="98"/>
      <c r="AH135" s="108">
        <v>116</v>
      </c>
      <c r="AI135" s="111">
        <f t="shared" si="55"/>
        <v>481.3259832101233</v>
      </c>
      <c r="AJ135" s="110">
        <f t="shared" si="56"/>
        <v>741.9559875518637</v>
      </c>
      <c r="AK135" s="98"/>
      <c r="AL135" s="98"/>
      <c r="AM135" s="98"/>
      <c r="AN135" s="98"/>
      <c r="AO135" s="98"/>
      <c r="AP135" s="98"/>
      <c r="AQ135" s="141">
        <f t="shared" si="67"/>
        <v>60.524613982725228</v>
      </c>
      <c r="AR135" s="142">
        <f t="shared" si="68"/>
        <v>750.69424691636311</v>
      </c>
      <c r="AS135" s="98"/>
      <c r="AT135" s="142"/>
      <c r="AU135" s="98"/>
      <c r="AV135" s="141">
        <f t="shared" si="52"/>
        <v>70.751578863816192</v>
      </c>
      <c r="AW135" s="142">
        <f t="shared" si="51"/>
        <v>750.69424691636311</v>
      </c>
      <c r="AX135" s="98"/>
      <c r="AY135" s="98"/>
      <c r="AZ135" s="142"/>
      <c r="BA135" s="142"/>
      <c r="BC135" s="141"/>
      <c r="BD135" s="235">
        <v>110</v>
      </c>
      <c r="BE135" s="238">
        <f t="shared" si="57"/>
        <v>79.811385861733939</v>
      </c>
      <c r="BF135" s="237">
        <f t="shared" si="58"/>
        <v>29.302595331811162</v>
      </c>
      <c r="BG135" s="98"/>
      <c r="BH135" s="235">
        <f t="shared" si="69"/>
        <v>-78.118097322686879</v>
      </c>
      <c r="BI135" s="237">
        <f t="shared" si="70"/>
        <v>7.6844972836349967</v>
      </c>
      <c r="BJ135" s="98"/>
      <c r="BK135" s="98"/>
      <c r="BL135" s="98"/>
      <c r="BM135" s="238">
        <f t="shared" si="71"/>
        <v>-52.612924528935778</v>
      </c>
      <c r="BN135" s="237">
        <f t="shared" si="72"/>
        <v>167.68449728363498</v>
      </c>
      <c r="BO135" s="98"/>
      <c r="BP135" s="98"/>
      <c r="BQ135" s="98"/>
      <c r="BR135" s="98"/>
      <c r="BS135" s="163">
        <f t="shared" si="62"/>
        <v>1040.1347595512827</v>
      </c>
      <c r="BT135" s="170">
        <v>-91</v>
      </c>
      <c r="BU135" s="98"/>
      <c r="BV135" s="98"/>
      <c r="BW135" s="98"/>
      <c r="BX135" s="98"/>
      <c r="BY135" s="98"/>
      <c r="BZ135" s="98"/>
      <c r="CA135" s="142"/>
      <c r="CB135" s="141"/>
      <c r="CC135" s="251">
        <f t="shared" si="64"/>
        <v>-138.30353089895732</v>
      </c>
      <c r="CD135" s="252">
        <f t="shared" si="65"/>
        <v>-22.315502716365003</v>
      </c>
      <c r="CE135" s="98"/>
      <c r="CF135" s="98"/>
      <c r="CG135" s="98"/>
      <c r="CH135" s="246">
        <f t="shared" si="63"/>
        <v>-94.905259995855005</v>
      </c>
      <c r="CI135" s="252">
        <f t="shared" si="66"/>
        <v>197.68449728363498</v>
      </c>
      <c r="CJ135" s="98"/>
      <c r="CK135" s="98"/>
      <c r="CL135" s="98"/>
      <c r="CM135" s="98"/>
      <c r="CN135" s="163">
        <f t="shared" si="61"/>
        <v>1040.1347595512827</v>
      </c>
      <c r="CO135" s="170">
        <v>-91</v>
      </c>
      <c r="CP135" s="98"/>
      <c r="CQ135" s="98"/>
      <c r="CR135" s="98"/>
      <c r="CS135" s="98"/>
      <c r="CT135" s="98"/>
      <c r="CU135" s="98"/>
      <c r="CV135" s="142"/>
      <c r="CW135" s="168"/>
    </row>
    <row r="136" spans="2:101" x14ac:dyDescent="0.3">
      <c r="B136" s="141"/>
      <c r="C136" s="141">
        <f t="shared" si="39"/>
        <v>-18.11104111258939</v>
      </c>
      <c r="D136" s="142">
        <f t="shared" si="45"/>
        <v>-46</v>
      </c>
      <c r="E136" s="98"/>
      <c r="F136" s="98"/>
      <c r="G136" s="141">
        <f t="shared" si="40"/>
        <v>-79.403580306416771</v>
      </c>
      <c r="H136" s="142">
        <f t="shared" si="46"/>
        <v>-76</v>
      </c>
      <c r="I136" s="98"/>
      <c r="J136" s="98"/>
      <c r="K136" s="98"/>
      <c r="L136" s="180"/>
      <c r="M136" s="141">
        <f t="shared" si="41"/>
        <v>10</v>
      </c>
      <c r="N136" s="142">
        <f t="shared" si="47"/>
        <v>-25</v>
      </c>
      <c r="O136" s="98"/>
      <c r="P136" s="152"/>
      <c r="Q136" s="141">
        <f t="shared" si="42"/>
        <v>65</v>
      </c>
      <c r="R136" s="142">
        <f t="shared" si="48"/>
        <v>-45</v>
      </c>
      <c r="S136" s="98"/>
      <c r="T136" s="98"/>
      <c r="U136" s="141">
        <f t="shared" si="43"/>
        <v>-10.9360829407405</v>
      </c>
      <c r="V136" s="142">
        <f t="shared" si="49"/>
        <v>-125</v>
      </c>
      <c r="W136" s="98"/>
      <c r="X136" s="98"/>
      <c r="Y136" s="98"/>
      <c r="Z136" s="76">
        <v>119</v>
      </c>
      <c r="AA136" s="79">
        <f t="shared" si="53"/>
        <v>380.90565823794384</v>
      </c>
      <c r="AB136" s="78">
        <f t="shared" si="54"/>
        <v>718.15141524870546</v>
      </c>
      <c r="AC136" s="98"/>
      <c r="AD136" s="86">
        <v>128</v>
      </c>
      <c r="AE136" s="89">
        <f t="shared" si="37"/>
        <v>-40.01799589616779</v>
      </c>
      <c r="AF136" s="88">
        <f t="shared" si="38"/>
        <v>51.220698984436929</v>
      </c>
      <c r="AG136" s="98"/>
      <c r="AH136" s="108">
        <v>117</v>
      </c>
      <c r="AI136" s="111">
        <f t="shared" si="55"/>
        <v>469.6617108394093</v>
      </c>
      <c r="AJ136" s="110">
        <f t="shared" si="56"/>
        <v>736.14039587649995</v>
      </c>
      <c r="AK136" s="98"/>
      <c r="AL136" s="98"/>
      <c r="AM136" s="98"/>
      <c r="AN136" s="98"/>
      <c r="AO136" s="98"/>
      <c r="AP136" s="98"/>
      <c r="AQ136" s="141">
        <f t="shared" si="67"/>
        <v>60.348287002016761</v>
      </c>
      <c r="AR136" s="142">
        <f t="shared" si="68"/>
        <v>749.69424691636311</v>
      </c>
      <c r="AS136" s="98"/>
      <c r="AT136" s="142"/>
      <c r="AU136" s="98"/>
      <c r="AV136" s="141">
        <f t="shared" si="52"/>
        <v>70.751578863816192</v>
      </c>
      <c r="AW136" s="142">
        <f t="shared" si="51"/>
        <v>749.69424691636311</v>
      </c>
      <c r="AX136" s="98"/>
      <c r="AY136" s="98"/>
      <c r="AZ136" s="142"/>
      <c r="BA136" s="142"/>
      <c r="BC136" s="141"/>
      <c r="BD136" s="235">
        <v>111</v>
      </c>
      <c r="BE136" s="238">
        <f t="shared" si="57"/>
        <v>79.435068552995048</v>
      </c>
      <c r="BF136" s="237">
        <f t="shared" si="58"/>
        <v>29.161896055448736</v>
      </c>
      <c r="BG136" s="98"/>
      <c r="BH136" s="235">
        <f t="shared" si="69"/>
        <v>-79.190466032711555</v>
      </c>
      <c r="BI136" s="237">
        <f t="shared" si="70"/>
        <v>6.6844972836349967</v>
      </c>
      <c r="BJ136" s="98"/>
      <c r="BK136" s="98"/>
      <c r="BL136" s="98"/>
      <c r="BM136" s="238">
        <f t="shared" si="71"/>
        <v>-53.366478579038585</v>
      </c>
      <c r="BN136" s="237">
        <f t="shared" si="72"/>
        <v>168.68449728363498</v>
      </c>
      <c r="BO136" s="98"/>
      <c r="BP136" s="98"/>
      <c r="BQ136" s="98"/>
      <c r="BR136" s="98"/>
      <c r="BS136" s="163">
        <f t="shared" si="62"/>
        <v>1028.7047072485213</v>
      </c>
      <c r="BT136" s="170">
        <v>-90</v>
      </c>
      <c r="BU136" s="98"/>
      <c r="BV136" s="98"/>
      <c r="BW136" s="98"/>
      <c r="BX136" s="98"/>
      <c r="BY136" s="98"/>
      <c r="BZ136" s="98"/>
      <c r="CA136" s="142"/>
      <c r="CB136" s="141"/>
      <c r="CC136" s="251">
        <f t="shared" si="64"/>
        <v>-139.63057572057772</v>
      </c>
      <c r="CD136" s="252">
        <f t="shared" si="65"/>
        <v>-23.315502716365003</v>
      </c>
      <c r="CE136" s="98"/>
      <c r="CF136" s="98"/>
      <c r="CG136" s="98"/>
      <c r="CH136" s="246">
        <f t="shared" si="63"/>
        <v>-95.837775081992675</v>
      </c>
      <c r="CI136" s="252">
        <f t="shared" si="66"/>
        <v>198.68449728363498</v>
      </c>
      <c r="CJ136" s="98"/>
      <c r="CK136" s="98"/>
      <c r="CL136" s="98"/>
      <c r="CM136" s="98"/>
      <c r="CN136" s="163">
        <f t="shared" si="61"/>
        <v>1028.7047072485213</v>
      </c>
      <c r="CO136" s="170">
        <v>-90</v>
      </c>
      <c r="CP136" s="98"/>
      <c r="CQ136" s="98"/>
      <c r="CR136" s="98"/>
      <c r="CS136" s="98"/>
      <c r="CT136" s="98"/>
      <c r="CU136" s="98"/>
      <c r="CV136" s="142"/>
      <c r="CW136" s="168"/>
    </row>
    <row r="137" spans="2:101" x14ac:dyDescent="0.3">
      <c r="B137" s="141"/>
      <c r="C137" s="141">
        <f t="shared" si="39"/>
        <v>-18.287368093297854</v>
      </c>
      <c r="D137" s="142">
        <f t="shared" si="45"/>
        <v>-47</v>
      </c>
      <c r="E137" s="98"/>
      <c r="F137" s="98"/>
      <c r="G137" s="141">
        <f t="shared" si="40"/>
        <v>-79.579907287125238</v>
      </c>
      <c r="H137" s="142">
        <f t="shared" si="46"/>
        <v>-77</v>
      </c>
      <c r="I137" s="98"/>
      <c r="J137" s="98"/>
      <c r="K137" s="98"/>
      <c r="L137" s="180"/>
      <c r="M137" s="141">
        <f t="shared" si="41"/>
        <v>10</v>
      </c>
      <c r="N137" s="142">
        <f t="shared" si="47"/>
        <v>-26</v>
      </c>
      <c r="O137" s="98"/>
      <c r="P137" s="152"/>
      <c r="Q137" s="141">
        <f t="shared" si="42"/>
        <v>65</v>
      </c>
      <c r="R137" s="142">
        <f t="shared" si="48"/>
        <v>-46</v>
      </c>
      <c r="S137" s="98"/>
      <c r="T137" s="98"/>
      <c r="U137" s="141">
        <f t="shared" si="43"/>
        <v>-11.023571604266422</v>
      </c>
      <c r="V137" s="142">
        <f t="shared" si="49"/>
        <v>-126</v>
      </c>
      <c r="W137" s="98"/>
      <c r="X137" s="98"/>
      <c r="Y137" s="98"/>
      <c r="Z137" s="76">
        <v>120</v>
      </c>
      <c r="AA137" s="79">
        <f t="shared" si="53"/>
        <v>369.56173589857582</v>
      </c>
      <c r="AB137" s="78">
        <f t="shared" si="54"/>
        <v>711.73333279121482</v>
      </c>
      <c r="AC137" s="98"/>
      <c r="AD137" s="86">
        <v>129</v>
      </c>
      <c r="AE137" s="89">
        <f t="shared" ref="AE137:AE200" si="73">$AF$2*COS($AD137*PI()/180)+$AF$3</f>
        <v>-40.905825418239424</v>
      </c>
      <c r="AF137" s="88">
        <f t="shared" ref="AF137:AF200" si="74">$AF$2*SIN($AD137*PI()/180)+$AF$4</f>
        <v>50.514487494703118</v>
      </c>
      <c r="AG137" s="98"/>
      <c r="AH137" s="108">
        <v>118</v>
      </c>
      <c r="AI137" s="111">
        <f t="shared" si="55"/>
        <v>458.10071106346629</v>
      </c>
      <c r="AJ137" s="110">
        <f t="shared" si="56"/>
        <v>730.12212032170783</v>
      </c>
      <c r="AK137" s="98"/>
      <c r="AL137" s="98"/>
      <c r="AM137" s="98"/>
      <c r="AN137" s="98"/>
      <c r="AO137" s="98"/>
      <c r="AP137" s="98"/>
      <c r="AQ137" s="141">
        <f t="shared" si="67"/>
        <v>60.171960021308294</v>
      </c>
      <c r="AR137" s="142">
        <f t="shared" si="68"/>
        <v>748.69424691636311</v>
      </c>
      <c r="AS137" s="98"/>
      <c r="AT137" s="142"/>
      <c r="AU137" s="98"/>
      <c r="AV137" s="141">
        <f t="shared" si="52"/>
        <v>70.751578863816192</v>
      </c>
      <c r="AW137" s="142">
        <f t="shared" si="51"/>
        <v>748.69424691636311</v>
      </c>
      <c r="AX137" s="98"/>
      <c r="AY137" s="98"/>
      <c r="AZ137" s="142"/>
      <c r="BA137" s="142"/>
      <c r="BC137" s="141"/>
      <c r="BD137" s="235">
        <v>112</v>
      </c>
      <c r="BE137" s="238">
        <f t="shared" si="57"/>
        <v>79.061264100161509</v>
      </c>
      <c r="BF137" s="237">
        <f t="shared" si="58"/>
        <v>29.0146505656461</v>
      </c>
      <c r="BG137" s="98"/>
      <c r="BH137" s="235">
        <f t="shared" si="69"/>
        <v>-80.262834742736246</v>
      </c>
      <c r="BI137" s="237">
        <f t="shared" si="70"/>
        <v>5.6844972836349967</v>
      </c>
      <c r="BJ137" s="98"/>
      <c r="BK137" s="98"/>
      <c r="BL137" s="98"/>
      <c r="BM137" s="238">
        <f t="shared" si="71"/>
        <v>-54.120032629141377</v>
      </c>
      <c r="BN137" s="237">
        <f t="shared" si="72"/>
        <v>169.68449728363498</v>
      </c>
      <c r="BO137" s="98"/>
      <c r="BP137" s="98"/>
      <c r="BQ137" s="98"/>
      <c r="BR137" s="98"/>
      <c r="BS137" s="163">
        <f t="shared" si="62"/>
        <v>1017.2746549457599</v>
      </c>
      <c r="BT137" s="170">
        <v>-89</v>
      </c>
      <c r="BU137" s="98"/>
      <c r="BV137" s="98"/>
      <c r="BW137" s="98"/>
      <c r="BX137" s="98"/>
      <c r="BY137" s="98"/>
      <c r="BZ137" s="98"/>
      <c r="CA137" s="142"/>
      <c r="CB137" s="141"/>
      <c r="CC137" s="251">
        <f t="shared" si="64"/>
        <v>-140.95762054219813</v>
      </c>
      <c r="CD137" s="252">
        <f t="shared" si="65"/>
        <v>-24.315502716365003</v>
      </c>
      <c r="CE137" s="98"/>
      <c r="CF137" s="98"/>
      <c r="CG137" s="98"/>
      <c r="CH137" s="246">
        <f t="shared" si="63"/>
        <v>-96.770290168130344</v>
      </c>
      <c r="CI137" s="252">
        <f t="shared" si="66"/>
        <v>199.68449728363498</v>
      </c>
      <c r="CJ137" s="98"/>
      <c r="CK137" s="98"/>
      <c r="CL137" s="98"/>
      <c r="CM137" s="98"/>
      <c r="CN137" s="163">
        <f t="shared" si="61"/>
        <v>1017.2746549457599</v>
      </c>
      <c r="CO137" s="170">
        <v>-89</v>
      </c>
      <c r="CP137" s="98"/>
      <c r="CQ137" s="98"/>
      <c r="CR137" s="98"/>
      <c r="CS137" s="98"/>
      <c r="CT137" s="98"/>
      <c r="CU137" s="98"/>
      <c r="CV137" s="142"/>
      <c r="CW137" s="168"/>
    </row>
    <row r="138" spans="2:101" x14ac:dyDescent="0.3">
      <c r="B138" s="141"/>
      <c r="C138" s="141">
        <f t="shared" si="39"/>
        <v>-18.463695074006317</v>
      </c>
      <c r="D138" s="142">
        <f t="shared" si="45"/>
        <v>-48</v>
      </c>
      <c r="E138" s="98"/>
      <c r="F138" s="98"/>
      <c r="G138" s="141">
        <f t="shared" si="40"/>
        <v>-79.756234267833705</v>
      </c>
      <c r="H138" s="142">
        <f t="shared" si="46"/>
        <v>-78</v>
      </c>
      <c r="I138" s="98"/>
      <c r="J138" s="98"/>
      <c r="K138" s="98"/>
      <c r="L138" s="180"/>
      <c r="M138" s="141">
        <f t="shared" si="41"/>
        <v>10</v>
      </c>
      <c r="N138" s="142">
        <f t="shared" si="47"/>
        <v>-27</v>
      </c>
      <c r="O138" s="98"/>
      <c r="P138" s="152"/>
      <c r="Q138" s="141">
        <f t="shared" si="42"/>
        <v>65</v>
      </c>
      <c r="R138" s="142">
        <f t="shared" si="48"/>
        <v>-47</v>
      </c>
      <c r="S138" s="98"/>
      <c r="T138" s="98"/>
      <c r="U138" s="141">
        <f t="shared" si="43"/>
        <v>-11.111060267792347</v>
      </c>
      <c r="V138" s="142">
        <f t="shared" si="49"/>
        <v>-127</v>
      </c>
      <c r="W138" s="98"/>
      <c r="X138" s="98"/>
      <c r="Y138" s="98"/>
      <c r="Z138" s="76">
        <v>121</v>
      </c>
      <c r="AA138" s="79">
        <f t="shared" si="53"/>
        <v>358.33155227712138</v>
      </c>
      <c r="AB138" s="78">
        <f t="shared" si="54"/>
        <v>705.11824909550955</v>
      </c>
      <c r="AC138" s="98"/>
      <c r="AD138" s="86">
        <v>130</v>
      </c>
      <c r="AE138" s="89">
        <f t="shared" si="73"/>
        <v>-41.781194629625055</v>
      </c>
      <c r="AF138" s="88">
        <f t="shared" si="74"/>
        <v>49.792888802733572</v>
      </c>
      <c r="AG138" s="98"/>
      <c r="AH138" s="108">
        <v>119</v>
      </c>
      <c r="AI138" s="111">
        <f t="shared" si="55"/>
        <v>446.64650547481961</v>
      </c>
      <c r="AJ138" s="110">
        <f t="shared" si="56"/>
        <v>723.9029941125217</v>
      </c>
      <c r="AK138" s="98"/>
      <c r="AL138" s="98"/>
      <c r="AM138" s="98"/>
      <c r="AN138" s="98"/>
      <c r="AO138" s="98"/>
      <c r="AP138" s="98"/>
      <c r="AQ138" s="141">
        <f t="shared" si="67"/>
        <v>59.995633040599827</v>
      </c>
      <c r="AR138" s="142">
        <f t="shared" si="68"/>
        <v>747.69424691636311</v>
      </c>
      <c r="AS138" s="98"/>
      <c r="AT138" s="142"/>
      <c r="AU138" s="98"/>
      <c r="AV138" s="141">
        <f t="shared" si="52"/>
        <v>70.751578863816192</v>
      </c>
      <c r="AW138" s="142">
        <f t="shared" si="51"/>
        <v>747.69424691636311</v>
      </c>
      <c r="AX138" s="98"/>
      <c r="AY138" s="98"/>
      <c r="AZ138" s="142"/>
      <c r="BA138" s="142"/>
      <c r="BC138" s="141"/>
      <c r="BD138" s="235">
        <v>113</v>
      </c>
      <c r="BE138" s="238">
        <f t="shared" si="57"/>
        <v>78.69008636769081</v>
      </c>
      <c r="BF138" s="237">
        <f t="shared" si="58"/>
        <v>28.860903714805843</v>
      </c>
      <c r="BG138" s="98"/>
      <c r="BH138" s="235">
        <f t="shared" si="69"/>
        <v>-81.335203452760922</v>
      </c>
      <c r="BI138" s="237">
        <f t="shared" si="70"/>
        <v>4.6844972836349967</v>
      </c>
      <c r="BJ138" s="98"/>
      <c r="BK138" s="98"/>
      <c r="BL138" s="98"/>
      <c r="BM138" s="238">
        <f t="shared" si="71"/>
        <v>-54.873586679244156</v>
      </c>
      <c r="BN138" s="237">
        <f t="shared" si="72"/>
        <v>170.68449728363498</v>
      </c>
      <c r="BO138" s="98"/>
      <c r="BP138" s="98"/>
      <c r="BQ138" s="98"/>
      <c r="BR138" s="98"/>
      <c r="BS138" s="163">
        <f t="shared" si="62"/>
        <v>1005.8446026429987</v>
      </c>
      <c r="BT138" s="170">
        <v>-88</v>
      </c>
      <c r="BU138" s="98"/>
      <c r="BV138" s="98"/>
      <c r="BW138" s="98"/>
      <c r="BX138" s="98"/>
      <c r="BY138" s="98"/>
      <c r="BZ138" s="98"/>
      <c r="CA138" s="142"/>
      <c r="CB138" s="141"/>
      <c r="CC138" s="251">
        <f t="shared" si="64"/>
        <v>-142.28466536381856</v>
      </c>
      <c r="CD138" s="252">
        <f t="shared" si="65"/>
        <v>-25.315502716365003</v>
      </c>
      <c r="CE138" s="98"/>
      <c r="CF138" s="98"/>
      <c r="CG138" s="98"/>
      <c r="CH138" s="246">
        <f t="shared" si="63"/>
        <v>-97.702805254267986</v>
      </c>
      <c r="CI138" s="252">
        <f t="shared" si="66"/>
        <v>200.68449728363498</v>
      </c>
      <c r="CJ138" s="98"/>
      <c r="CK138" s="98"/>
      <c r="CL138" s="98"/>
      <c r="CM138" s="98"/>
      <c r="CN138" s="163">
        <f t="shared" si="61"/>
        <v>1005.8446026429987</v>
      </c>
      <c r="CO138" s="170">
        <v>-88</v>
      </c>
      <c r="CP138" s="98"/>
      <c r="CQ138" s="98"/>
      <c r="CR138" s="98"/>
      <c r="CS138" s="98"/>
      <c r="CT138" s="98"/>
      <c r="CU138" s="98"/>
      <c r="CV138" s="142"/>
      <c r="CW138" s="168"/>
    </row>
    <row r="139" spans="2:101" x14ac:dyDescent="0.3">
      <c r="B139" s="141"/>
      <c r="C139" s="141">
        <f t="shared" si="39"/>
        <v>-18.640022054714784</v>
      </c>
      <c r="D139" s="142">
        <f t="shared" si="45"/>
        <v>-49</v>
      </c>
      <c r="E139" s="98"/>
      <c r="F139" s="98"/>
      <c r="G139" s="141">
        <f t="shared" si="40"/>
        <v>-79.932561248542157</v>
      </c>
      <c r="H139" s="142">
        <f t="shared" si="46"/>
        <v>-79</v>
      </c>
      <c r="I139" s="98"/>
      <c r="J139" s="98"/>
      <c r="K139" s="98"/>
      <c r="L139" s="180"/>
      <c r="M139" s="141">
        <f t="shared" si="41"/>
        <v>10</v>
      </c>
      <c r="N139" s="142">
        <f t="shared" si="47"/>
        <v>-28</v>
      </c>
      <c r="O139" s="98"/>
      <c r="P139" s="152"/>
      <c r="Q139" s="141">
        <f t="shared" si="42"/>
        <v>65</v>
      </c>
      <c r="R139" s="142">
        <f t="shared" si="48"/>
        <v>-48</v>
      </c>
      <c r="S139" s="98"/>
      <c r="T139" s="98"/>
      <c r="U139" s="141">
        <f t="shared" si="43"/>
        <v>-11.198548931318271</v>
      </c>
      <c r="V139" s="142">
        <f t="shared" si="49"/>
        <v>-128</v>
      </c>
      <c r="W139" s="98"/>
      <c r="X139" s="98"/>
      <c r="Y139" s="98"/>
      <c r="Z139" s="76">
        <v>122</v>
      </c>
      <c r="AA139" s="79">
        <f t="shared" si="53"/>
        <v>347.21852819630152</v>
      </c>
      <c r="AB139" s="78">
        <f t="shared" si="54"/>
        <v>698.30817918016498</v>
      </c>
      <c r="AC139" s="98"/>
      <c r="AD139" s="86">
        <v>131</v>
      </c>
      <c r="AE139" s="89">
        <f t="shared" si="73"/>
        <v>-42.643836884382985</v>
      </c>
      <c r="AF139" s="88">
        <f t="shared" si="74"/>
        <v>49.056122714480168</v>
      </c>
      <c r="AG139" s="98"/>
      <c r="AH139" s="108">
        <v>120</v>
      </c>
      <c r="AI139" s="111">
        <f t="shared" si="55"/>
        <v>435.30258313545158</v>
      </c>
      <c r="AJ139" s="110">
        <f t="shared" si="56"/>
        <v>717.48491165503106</v>
      </c>
      <c r="AK139" s="98"/>
      <c r="AL139" s="98"/>
      <c r="AM139" s="98"/>
      <c r="AN139" s="98"/>
      <c r="AO139" s="98"/>
      <c r="AP139" s="98"/>
      <c r="AQ139" s="141">
        <f t="shared" si="67"/>
        <v>59.81930605989136</v>
      </c>
      <c r="AR139" s="142">
        <f t="shared" si="68"/>
        <v>746.69424691636311</v>
      </c>
      <c r="AS139" s="98"/>
      <c r="AT139" s="142"/>
      <c r="AU139" s="98"/>
      <c r="AV139" s="141">
        <f t="shared" si="52"/>
        <v>70.751578863816192</v>
      </c>
      <c r="AW139" s="142">
        <f t="shared" si="51"/>
        <v>746.69424691636311</v>
      </c>
      <c r="AX139" s="98"/>
      <c r="AY139" s="98"/>
      <c r="AZ139" s="142"/>
      <c r="BA139" s="142"/>
      <c r="BC139" s="141"/>
      <c r="BD139" s="235">
        <v>114</v>
      </c>
      <c r="BE139" s="238">
        <f t="shared" si="57"/>
        <v>78.321648419915917</v>
      </c>
      <c r="BF139" s="237">
        <f t="shared" si="58"/>
        <v>28.700702335708108</v>
      </c>
      <c r="BG139" s="98"/>
      <c r="BH139" s="235">
        <f t="shared" si="69"/>
        <v>-82.407572162785598</v>
      </c>
      <c r="BI139" s="237">
        <f t="shared" si="70"/>
        <v>3.6844972836349967</v>
      </c>
      <c r="BJ139" s="98"/>
      <c r="BK139" s="98"/>
      <c r="BL139" s="98"/>
      <c r="BM139" s="238">
        <f t="shared" si="71"/>
        <v>-55.627140729346948</v>
      </c>
      <c r="BN139" s="237">
        <f t="shared" si="72"/>
        <v>171.68449728363498</v>
      </c>
      <c r="BO139" s="98"/>
      <c r="BP139" s="98"/>
      <c r="BQ139" s="98"/>
      <c r="BR139" s="98"/>
      <c r="BS139" s="163">
        <f t="shared" si="62"/>
        <v>994.41455034023727</v>
      </c>
      <c r="BT139" s="170">
        <v>-87</v>
      </c>
      <c r="BU139" s="98"/>
      <c r="BV139" s="98"/>
      <c r="BW139" s="98"/>
      <c r="BX139" s="98"/>
      <c r="BY139" s="98"/>
      <c r="BZ139" s="98"/>
      <c r="CA139" s="142"/>
      <c r="CB139" s="141"/>
      <c r="CC139" s="251">
        <f t="shared" si="64"/>
        <v>-143.61171018543897</v>
      </c>
      <c r="CD139" s="252">
        <f t="shared" si="65"/>
        <v>-26.315502716365003</v>
      </c>
      <c r="CE139" s="98"/>
      <c r="CF139" s="98"/>
      <c r="CG139" s="98"/>
      <c r="CH139" s="246">
        <f t="shared" si="63"/>
        <v>-98.635320340405656</v>
      </c>
      <c r="CI139" s="252">
        <f t="shared" si="66"/>
        <v>201.68449728363498</v>
      </c>
      <c r="CJ139" s="98"/>
      <c r="CK139" s="98"/>
      <c r="CL139" s="98"/>
      <c r="CM139" s="98"/>
      <c r="CN139" s="163">
        <f t="shared" si="61"/>
        <v>994.41455034023727</v>
      </c>
      <c r="CO139" s="170">
        <v>-87</v>
      </c>
      <c r="CP139" s="98"/>
      <c r="CQ139" s="98"/>
      <c r="CR139" s="98"/>
      <c r="CS139" s="98"/>
      <c r="CT139" s="98"/>
      <c r="CU139" s="98"/>
      <c r="CV139" s="142"/>
      <c r="CW139" s="168"/>
    </row>
    <row r="140" spans="2:101" x14ac:dyDescent="0.3">
      <c r="B140" s="141"/>
      <c r="C140" s="141">
        <f t="shared" si="39"/>
        <v>-18.816349035423251</v>
      </c>
      <c r="D140" s="142">
        <f t="shared" si="45"/>
        <v>-50</v>
      </c>
      <c r="E140" s="98"/>
      <c r="F140" s="98"/>
      <c r="G140" s="141">
        <f t="shared" si="40"/>
        <v>-80.108888229250624</v>
      </c>
      <c r="H140" s="142">
        <f t="shared" si="46"/>
        <v>-80</v>
      </c>
      <c r="I140" s="98"/>
      <c r="J140" s="98"/>
      <c r="K140" s="98"/>
      <c r="L140" s="180"/>
      <c r="M140" s="141">
        <f t="shared" si="41"/>
        <v>10</v>
      </c>
      <c r="N140" s="142">
        <f t="shared" si="47"/>
        <v>-29</v>
      </c>
      <c r="O140" s="98"/>
      <c r="P140" s="152"/>
      <c r="Q140" s="141">
        <f t="shared" si="42"/>
        <v>65</v>
      </c>
      <c r="R140" s="142">
        <f t="shared" si="48"/>
        <v>-49</v>
      </c>
      <c r="S140" s="98"/>
      <c r="T140" s="98"/>
      <c r="U140" s="141">
        <f t="shared" si="43"/>
        <v>-11.286037594844196</v>
      </c>
      <c r="V140" s="142">
        <f t="shared" si="49"/>
        <v>-129</v>
      </c>
      <c r="W140" s="98"/>
      <c r="X140" s="98"/>
      <c r="Y140" s="98"/>
      <c r="Z140" s="76">
        <v>123</v>
      </c>
      <c r="AA140" s="79">
        <f t="shared" si="53"/>
        <v>336.226048790905</v>
      </c>
      <c r="AB140" s="78">
        <f t="shared" si="54"/>
        <v>691.30519745844799</v>
      </c>
      <c r="AC140" s="98"/>
      <c r="AD140" s="86">
        <v>132</v>
      </c>
      <c r="AE140" s="89">
        <f t="shared" si="73"/>
        <v>-43.493489413325783</v>
      </c>
      <c r="AF140" s="88">
        <f t="shared" si="74"/>
        <v>48.304413656030626</v>
      </c>
      <c r="AG140" s="98"/>
      <c r="AH140" s="108">
        <v>121</v>
      </c>
      <c r="AI140" s="111">
        <f t="shared" si="55"/>
        <v>424.07239951399714</v>
      </c>
      <c r="AJ140" s="110">
        <f t="shared" si="56"/>
        <v>710.86982795932579</v>
      </c>
      <c r="AK140" s="98"/>
      <c r="AL140" s="98"/>
      <c r="AM140" s="98"/>
      <c r="AN140" s="98"/>
      <c r="AO140" s="98"/>
      <c r="AP140" s="98"/>
      <c r="AQ140" s="141">
        <f t="shared" si="67"/>
        <v>59.642979079182894</v>
      </c>
      <c r="AR140" s="142">
        <f t="shared" si="68"/>
        <v>745.69424691636311</v>
      </c>
      <c r="AS140" s="98"/>
      <c r="AT140" s="142"/>
      <c r="AU140" s="98"/>
      <c r="AV140" s="141">
        <f t="shared" si="52"/>
        <v>70.751578863816192</v>
      </c>
      <c r="AW140" s="142">
        <f t="shared" si="51"/>
        <v>745.69424691636311</v>
      </c>
      <c r="AX140" s="98"/>
      <c r="AY140" s="98"/>
      <c r="AZ140" s="142"/>
      <c r="BA140" s="142"/>
      <c r="BC140" s="141"/>
      <c r="BD140" s="235">
        <v>115</v>
      </c>
      <c r="BE140" s="238">
        <f t="shared" si="57"/>
        <v>77.956062486604864</v>
      </c>
      <c r="BF140" s="237">
        <f t="shared" si="58"/>
        <v>28.534095227244876</v>
      </c>
      <c r="BG140" s="98"/>
      <c r="BH140" s="235">
        <f t="shared" si="69"/>
        <v>-83.479940872810289</v>
      </c>
      <c r="BI140" s="237">
        <f t="shared" si="70"/>
        <v>2.6844972836349967</v>
      </c>
      <c r="BJ140" s="98"/>
      <c r="BK140" s="98"/>
      <c r="BL140" s="98"/>
      <c r="BM140" s="238">
        <f t="shared" si="71"/>
        <v>-56.380694779449769</v>
      </c>
      <c r="BN140" s="237">
        <f t="shared" si="72"/>
        <v>172.68449728363498</v>
      </c>
      <c r="BO140" s="98"/>
      <c r="BP140" s="98"/>
      <c r="BQ140" s="98"/>
      <c r="BR140" s="98"/>
      <c r="BS140" s="163">
        <f t="shared" si="62"/>
        <v>982.98449803747599</v>
      </c>
      <c r="BT140" s="170">
        <v>-86</v>
      </c>
      <c r="BU140" s="98"/>
      <c r="BV140" s="98"/>
      <c r="BW140" s="98"/>
      <c r="BX140" s="98"/>
      <c r="BY140" s="98"/>
      <c r="BZ140" s="98"/>
      <c r="CA140" s="142"/>
      <c r="CB140" s="141"/>
      <c r="CC140" s="251">
        <f t="shared" si="64"/>
        <v>-144.93875500705937</v>
      </c>
      <c r="CD140" s="252">
        <f t="shared" si="65"/>
        <v>-27.315502716365003</v>
      </c>
      <c r="CE140" s="98"/>
      <c r="CF140" s="98"/>
      <c r="CG140" s="98"/>
      <c r="CH140" s="246">
        <f t="shared" si="63"/>
        <v>-99.567835426543326</v>
      </c>
      <c r="CI140" s="252">
        <f t="shared" si="66"/>
        <v>202.68449728363498</v>
      </c>
      <c r="CJ140" s="98"/>
      <c r="CK140" s="98"/>
      <c r="CL140" s="98"/>
      <c r="CM140" s="98"/>
      <c r="CN140" s="163">
        <f t="shared" si="61"/>
        <v>982.98449803747599</v>
      </c>
      <c r="CO140" s="170">
        <v>-86</v>
      </c>
      <c r="CP140" s="98"/>
      <c r="CQ140" s="98"/>
      <c r="CR140" s="98"/>
      <c r="CS140" s="98"/>
      <c r="CT140" s="98"/>
      <c r="CU140" s="98"/>
      <c r="CV140" s="142"/>
      <c r="CW140" s="168"/>
    </row>
    <row r="141" spans="2:101" x14ac:dyDescent="0.3">
      <c r="B141" s="141"/>
      <c r="C141" s="141">
        <f t="shared" ref="C141:C170" si="75">$D$3*D141+$F$3</f>
        <v>-18.992676016131714</v>
      </c>
      <c r="D141" s="142">
        <f t="shared" si="45"/>
        <v>-51</v>
      </c>
      <c r="E141" s="98"/>
      <c r="F141" s="98"/>
      <c r="G141" s="141">
        <f t="shared" ref="G141:G171" si="76">$H$3*H141+$J$3</f>
        <v>-80.285215209959091</v>
      </c>
      <c r="H141" s="142">
        <f t="shared" si="46"/>
        <v>-81</v>
      </c>
      <c r="I141" s="98"/>
      <c r="J141" s="98"/>
      <c r="K141" s="98"/>
      <c r="L141" s="180"/>
      <c r="M141" s="141">
        <f t="shared" ref="M141:M204" si="77">$M$3</f>
        <v>10</v>
      </c>
      <c r="N141" s="142">
        <f t="shared" si="47"/>
        <v>-30</v>
      </c>
      <c r="O141" s="98"/>
      <c r="P141" s="152"/>
      <c r="Q141" s="141">
        <f t="shared" ref="Q141:Q204" si="78">$Q$3</f>
        <v>65</v>
      </c>
      <c r="R141" s="142">
        <f t="shared" si="48"/>
        <v>-50</v>
      </c>
      <c r="S141" s="98"/>
      <c r="T141" s="98"/>
      <c r="U141" s="141">
        <f t="shared" ref="U141:U171" si="79">$AA$8*$V141+$AC$8</f>
        <v>-11.37352625837012</v>
      </c>
      <c r="V141" s="142">
        <f t="shared" si="49"/>
        <v>-130</v>
      </c>
      <c r="W141" s="98"/>
      <c r="X141" s="98"/>
      <c r="Y141" s="98"/>
      <c r="Z141" s="76">
        <v>124</v>
      </c>
      <c r="AA141" s="79">
        <f t="shared" si="53"/>
        <v>325.35746247664565</v>
      </c>
      <c r="AB141" s="78">
        <f t="shared" si="54"/>
        <v>684.11143710643069</v>
      </c>
      <c r="AC141" s="98"/>
      <c r="AD141" s="86">
        <v>133</v>
      </c>
      <c r="AE141" s="89">
        <f t="shared" si="73"/>
        <v>-44.329893404062396</v>
      </c>
      <c r="AF141" s="88">
        <f t="shared" si="74"/>
        <v>47.537990605246087</v>
      </c>
      <c r="AG141" s="98"/>
      <c r="AH141" s="108">
        <v>122</v>
      </c>
      <c r="AI141" s="111">
        <f t="shared" si="55"/>
        <v>412.95937543317729</v>
      </c>
      <c r="AJ141" s="110">
        <f t="shared" si="56"/>
        <v>704.05975804398122</v>
      </c>
      <c r="AK141" s="98"/>
      <c r="AL141" s="98"/>
      <c r="AM141" s="98"/>
      <c r="AN141" s="98"/>
      <c r="AO141" s="98"/>
      <c r="AP141" s="98"/>
      <c r="AQ141" s="141">
        <f t="shared" ref="AQ141:AQ172" si="80">$AR$19*$AR141+$AT$19</f>
        <v>59.466652098474427</v>
      </c>
      <c r="AR141" s="142">
        <f t="shared" si="68"/>
        <v>744.69424691636311</v>
      </c>
      <c r="AS141" s="98"/>
      <c r="AT141" s="142"/>
      <c r="AU141" s="98"/>
      <c r="AV141" s="141">
        <f t="shared" si="52"/>
        <v>70.751578863816192</v>
      </c>
      <c r="AW141" s="142">
        <f t="shared" si="51"/>
        <v>744.69424691636311</v>
      </c>
      <c r="AX141" s="98"/>
      <c r="AY141" s="98"/>
      <c r="AZ141" s="142"/>
      <c r="BA141" s="142"/>
      <c r="BC141" s="141"/>
      <c r="BD141" s="235">
        <v>116</v>
      </c>
      <c r="BE141" s="238">
        <f t="shared" si="57"/>
        <v>77.593439928774444</v>
      </c>
      <c r="BF141" s="237">
        <f t="shared" si="58"/>
        <v>28.361133139555342</v>
      </c>
      <c r="BG141" s="98"/>
      <c r="BH141" s="235">
        <f t="shared" si="69"/>
        <v>-84.552309582834965</v>
      </c>
      <c r="BI141" s="237">
        <f t="shared" si="70"/>
        <v>1.6844972836349967</v>
      </c>
      <c r="BJ141" s="98"/>
      <c r="BK141" s="98"/>
      <c r="BL141" s="98"/>
      <c r="BM141" s="238">
        <f t="shared" si="71"/>
        <v>-57.134248829552561</v>
      </c>
      <c r="BN141" s="237">
        <f t="shared" si="72"/>
        <v>173.68449728363498</v>
      </c>
      <c r="BO141" s="98"/>
      <c r="BP141" s="98"/>
      <c r="BQ141" s="98"/>
      <c r="BR141" s="98"/>
      <c r="BS141" s="163">
        <f t="shared" si="62"/>
        <v>971.55444573471459</v>
      </c>
      <c r="BT141" s="170">
        <v>-85</v>
      </c>
      <c r="BU141" s="98"/>
      <c r="BV141" s="98"/>
      <c r="BW141" s="98"/>
      <c r="BX141" s="98"/>
      <c r="BY141" s="98"/>
      <c r="BZ141" s="98"/>
      <c r="CA141" s="142"/>
      <c r="CB141" s="141"/>
      <c r="CC141" s="251">
        <f t="shared" si="64"/>
        <v>-146.26579982867977</v>
      </c>
      <c r="CD141" s="252">
        <f t="shared" si="65"/>
        <v>-28.315502716365003</v>
      </c>
      <c r="CE141" s="98"/>
      <c r="CF141" s="98"/>
      <c r="CG141" s="98"/>
      <c r="CH141" s="246">
        <f t="shared" si="63"/>
        <v>-100.50035051268097</v>
      </c>
      <c r="CI141" s="252">
        <f t="shared" si="66"/>
        <v>203.68449728363498</v>
      </c>
      <c r="CJ141" s="98"/>
      <c r="CK141" s="98"/>
      <c r="CL141" s="98"/>
      <c r="CM141" s="98"/>
      <c r="CN141" s="163">
        <f t="shared" si="61"/>
        <v>971.55444573471459</v>
      </c>
      <c r="CO141" s="170">
        <v>-85</v>
      </c>
      <c r="CP141" s="98"/>
      <c r="CQ141" s="98"/>
      <c r="CR141" s="98"/>
      <c r="CS141" s="98"/>
      <c r="CT141" s="98"/>
      <c r="CU141" s="98"/>
      <c r="CV141" s="142"/>
      <c r="CW141" s="168"/>
    </row>
    <row r="142" spans="2:101" x14ac:dyDescent="0.3">
      <c r="B142" s="141"/>
      <c r="C142" s="141">
        <f t="shared" si="75"/>
        <v>-19.169002996840177</v>
      </c>
      <c r="D142" s="142">
        <f t="shared" ref="D142:D171" si="81">$D141-$A$11</f>
        <v>-52</v>
      </c>
      <c r="E142" s="98"/>
      <c r="F142" s="98"/>
      <c r="G142" s="141">
        <f t="shared" si="76"/>
        <v>-80.461542190667558</v>
      </c>
      <c r="H142" s="142">
        <f t="shared" ref="H142:H171" si="82">$H141-$A$11</f>
        <v>-82</v>
      </c>
      <c r="I142" s="98"/>
      <c r="J142" s="98"/>
      <c r="K142" s="98"/>
      <c r="L142" s="180"/>
      <c r="M142" s="141">
        <f t="shared" si="77"/>
        <v>10</v>
      </c>
      <c r="N142" s="142">
        <f t="shared" ref="N142:N205" si="83">$N141-$A$11</f>
        <v>-31</v>
      </c>
      <c r="O142" s="98"/>
      <c r="P142" s="152"/>
      <c r="Q142" s="141">
        <f t="shared" si="78"/>
        <v>65</v>
      </c>
      <c r="R142" s="142">
        <f t="shared" ref="R142:R205" si="84">$R141-$A$11</f>
        <v>-51</v>
      </c>
      <c r="S142" s="98"/>
      <c r="T142" s="98"/>
      <c r="U142" s="141">
        <f t="shared" si="79"/>
        <v>-11.461014921896043</v>
      </c>
      <c r="V142" s="142">
        <f t="shared" ref="V142:V171" si="85">$V141-$A$11</f>
        <v>-131</v>
      </c>
      <c r="W142" s="98"/>
      <c r="X142" s="98"/>
      <c r="Y142" s="98"/>
      <c r="Z142" s="76">
        <v>125</v>
      </c>
      <c r="AA142" s="79">
        <f t="shared" si="53"/>
        <v>314.61607993020095</v>
      </c>
      <c r="AB142" s="78">
        <f t="shared" si="54"/>
        <v>676.72908941320361</v>
      </c>
      <c r="AC142" s="98"/>
      <c r="AD142" s="86">
        <v>134</v>
      </c>
      <c r="AE142" s="89">
        <f t="shared" si="73"/>
        <v>-45.152794079834806</v>
      </c>
      <c r="AF142" s="88">
        <f t="shared" si="74"/>
        <v>46.757087022012342</v>
      </c>
      <c r="AG142" s="98"/>
      <c r="AH142" s="108">
        <v>123</v>
      </c>
      <c r="AI142" s="111">
        <f t="shared" si="55"/>
        <v>401.96689602778076</v>
      </c>
      <c r="AJ142" s="110">
        <f t="shared" si="56"/>
        <v>697.05677632226423</v>
      </c>
      <c r="AK142" s="98"/>
      <c r="AL142" s="98"/>
      <c r="AM142" s="98"/>
      <c r="AN142" s="98"/>
      <c r="AO142" s="98"/>
      <c r="AP142" s="98"/>
      <c r="AQ142" s="141">
        <f t="shared" si="80"/>
        <v>59.29032511776596</v>
      </c>
      <c r="AR142" s="142">
        <f t="shared" ref="AR142:AR173" si="86">$AR141-$A$11</f>
        <v>743.69424691636311</v>
      </c>
      <c r="AS142" s="98"/>
      <c r="AT142" s="142"/>
      <c r="AU142" s="98"/>
      <c r="AV142" s="141">
        <f t="shared" si="52"/>
        <v>70.751578863816192</v>
      </c>
      <c r="AW142" s="142">
        <f t="shared" ref="AW142:AW205" si="87">$AW141-$A$11</f>
        <v>743.69424691636311</v>
      </c>
      <c r="AX142" s="98"/>
      <c r="AY142" s="98"/>
      <c r="AZ142" s="142"/>
      <c r="BA142" s="142"/>
      <c r="BC142" s="141"/>
      <c r="BD142" s="235">
        <v>117</v>
      </c>
      <c r="BE142" s="238">
        <f t="shared" si="57"/>
        <v>77.233891204768582</v>
      </c>
      <c r="BF142" s="237">
        <f t="shared" si="58"/>
        <v>28.181868758566942</v>
      </c>
      <c r="BG142" s="98"/>
      <c r="BH142" s="235">
        <f t="shared" si="69"/>
        <v>-85.624678292859656</v>
      </c>
      <c r="BI142" s="237">
        <f t="shared" si="70"/>
        <v>0.68449728363499673</v>
      </c>
      <c r="BJ142" s="98"/>
      <c r="BK142" s="98"/>
      <c r="BL142" s="98"/>
      <c r="BM142" s="238">
        <f t="shared" si="71"/>
        <v>-57.887802879655354</v>
      </c>
      <c r="BN142" s="237">
        <f t="shared" si="72"/>
        <v>174.68449728363498</v>
      </c>
      <c r="BO142" s="98"/>
      <c r="BP142" s="98"/>
      <c r="BQ142" s="98"/>
      <c r="BR142" s="98"/>
      <c r="BS142" s="163">
        <f t="shared" si="62"/>
        <v>960.12439343195331</v>
      </c>
      <c r="BT142" s="170">
        <v>-84</v>
      </c>
      <c r="BU142" s="98"/>
      <c r="BV142" s="98"/>
      <c r="BW142" s="98"/>
      <c r="BX142" s="98"/>
      <c r="BY142" s="98"/>
      <c r="BZ142" s="98"/>
      <c r="CA142" s="142"/>
      <c r="CB142" s="141"/>
      <c r="CC142" s="251">
        <f t="shared" si="64"/>
        <v>-147.59284465030021</v>
      </c>
      <c r="CD142" s="252">
        <f t="shared" si="65"/>
        <v>-29.315502716365003</v>
      </c>
      <c r="CE142" s="98"/>
      <c r="CF142" s="98"/>
      <c r="CG142" s="98"/>
      <c r="CH142" s="246">
        <f t="shared" si="63"/>
        <v>-101.43286559881864</v>
      </c>
      <c r="CI142" s="252">
        <f t="shared" si="66"/>
        <v>204.68449728363498</v>
      </c>
      <c r="CJ142" s="98"/>
      <c r="CK142" s="98"/>
      <c r="CL142" s="98"/>
      <c r="CM142" s="98"/>
      <c r="CN142" s="163">
        <f t="shared" si="61"/>
        <v>960.12439343195331</v>
      </c>
      <c r="CO142" s="170">
        <v>-84</v>
      </c>
      <c r="CP142" s="98"/>
      <c r="CQ142" s="98"/>
      <c r="CR142" s="98"/>
      <c r="CS142" s="98"/>
      <c r="CT142" s="98"/>
      <c r="CU142" s="98"/>
      <c r="CV142" s="142"/>
      <c r="CW142" s="168"/>
    </row>
    <row r="143" spans="2:101" x14ac:dyDescent="0.3">
      <c r="B143" s="141"/>
      <c r="C143" s="141">
        <f t="shared" si="75"/>
        <v>-19.345329977548644</v>
      </c>
      <c r="D143" s="142">
        <f t="shared" si="81"/>
        <v>-53</v>
      </c>
      <c r="E143" s="98"/>
      <c r="F143" s="98"/>
      <c r="G143" s="141">
        <f t="shared" si="76"/>
        <v>-80.637869171376025</v>
      </c>
      <c r="H143" s="142">
        <f t="shared" si="82"/>
        <v>-83</v>
      </c>
      <c r="I143" s="98"/>
      <c r="J143" s="98"/>
      <c r="K143" s="98"/>
      <c r="L143" s="180"/>
      <c r="M143" s="141">
        <f t="shared" si="77"/>
        <v>10</v>
      </c>
      <c r="N143" s="142">
        <f t="shared" si="83"/>
        <v>-32</v>
      </c>
      <c r="O143" s="98"/>
      <c r="P143" s="152"/>
      <c r="Q143" s="141">
        <f t="shared" si="78"/>
        <v>65</v>
      </c>
      <c r="R143" s="142">
        <f t="shared" si="84"/>
        <v>-52</v>
      </c>
      <c r="S143" s="98"/>
      <c r="T143" s="98"/>
      <c r="U143" s="141">
        <f t="shared" si="79"/>
        <v>-11.548503585421967</v>
      </c>
      <c r="V143" s="142">
        <f t="shared" si="85"/>
        <v>-132</v>
      </c>
      <c r="W143" s="98"/>
      <c r="X143" s="98"/>
      <c r="Y143" s="98"/>
      <c r="Z143" s="76">
        <v>126</v>
      </c>
      <c r="AA143" s="79">
        <f t="shared" si="53"/>
        <v>304.00517308074848</v>
      </c>
      <c r="AB143" s="78">
        <f t="shared" si="54"/>
        <v>669.16040311338827</v>
      </c>
      <c r="AC143" s="98"/>
      <c r="AD143" s="86">
        <v>135</v>
      </c>
      <c r="AE143" s="89">
        <f t="shared" si="73"/>
        <v>-45.961940777125584</v>
      </c>
      <c r="AF143" s="88">
        <f t="shared" si="74"/>
        <v>45.961940777125591</v>
      </c>
      <c r="AG143" s="98"/>
      <c r="AH143" s="108">
        <v>124</v>
      </c>
      <c r="AI143" s="111">
        <f t="shared" si="55"/>
        <v>391.09830971352142</v>
      </c>
      <c r="AJ143" s="110">
        <f t="shared" si="56"/>
        <v>689.86301597024692</v>
      </c>
      <c r="AK143" s="98"/>
      <c r="AL143" s="98"/>
      <c r="AM143" s="98"/>
      <c r="AN143" s="98"/>
      <c r="AO143" s="98"/>
      <c r="AP143" s="98"/>
      <c r="AQ143" s="141">
        <f t="shared" si="80"/>
        <v>59.113998137057493</v>
      </c>
      <c r="AR143" s="142">
        <f t="shared" si="86"/>
        <v>742.69424691636311</v>
      </c>
      <c r="AS143" s="98"/>
      <c r="AT143" s="142"/>
      <c r="AU143" s="98"/>
      <c r="AV143" s="141">
        <f t="shared" ref="AV143:AV206" si="88">$AV$19</f>
        <v>70.751578863816192</v>
      </c>
      <c r="AW143" s="142">
        <f t="shared" si="87"/>
        <v>742.69424691636311</v>
      </c>
      <c r="AX143" s="98"/>
      <c r="AY143" s="98"/>
      <c r="AZ143" s="142"/>
      <c r="BA143" s="142"/>
      <c r="BC143" s="141"/>
      <c r="BD143" s="235">
        <v>118</v>
      </c>
      <c r="BE143" s="238">
        <f t="shared" si="57"/>
        <v>76.877525836611653</v>
      </c>
      <c r="BF143" s="237">
        <f t="shared" si="58"/>
        <v>27.996356689946701</v>
      </c>
      <c r="BG143" s="98"/>
      <c r="BH143" s="235">
        <f t="shared" si="69"/>
        <v>-86.697047002884332</v>
      </c>
      <c r="BI143" s="237">
        <f t="shared" si="70"/>
        <v>-0.31550271636500327</v>
      </c>
      <c r="BJ143" s="98"/>
      <c r="BK143" s="98"/>
      <c r="BL143" s="98"/>
      <c r="BM143" s="238">
        <f t="shared" si="71"/>
        <v>-58.641356929758146</v>
      </c>
      <c r="BN143" s="237">
        <f t="shared" si="72"/>
        <v>175.68449728363498</v>
      </c>
      <c r="BO143" s="98"/>
      <c r="BP143" s="98"/>
      <c r="BQ143" s="98"/>
      <c r="BR143" s="98"/>
      <c r="BS143" s="163">
        <f t="shared" si="62"/>
        <v>948.69434112919191</v>
      </c>
      <c r="BT143" s="170">
        <v>-83</v>
      </c>
      <c r="BU143" s="98"/>
      <c r="BV143" s="98"/>
      <c r="BW143" s="98"/>
      <c r="BX143" s="98"/>
      <c r="BY143" s="98"/>
      <c r="BZ143" s="98"/>
      <c r="CA143" s="142"/>
      <c r="CB143" s="141"/>
      <c r="CC143" s="251">
        <f t="shared" si="64"/>
        <v>-148.91988947192061</v>
      </c>
      <c r="CD143" s="252">
        <f t="shared" si="65"/>
        <v>-30.315502716365003</v>
      </c>
      <c r="CE143" s="98"/>
      <c r="CF143" s="98"/>
      <c r="CG143" s="98"/>
      <c r="CH143" s="246">
        <f t="shared" si="63"/>
        <v>-102.36538068495631</v>
      </c>
      <c r="CI143" s="252">
        <f t="shared" si="66"/>
        <v>205.68449728363498</v>
      </c>
      <c r="CJ143" s="98"/>
      <c r="CK143" s="98"/>
      <c r="CL143" s="98"/>
      <c r="CM143" s="98"/>
      <c r="CN143" s="163">
        <f t="shared" si="61"/>
        <v>948.69434112919191</v>
      </c>
      <c r="CO143" s="170">
        <v>-83</v>
      </c>
      <c r="CP143" s="98"/>
      <c r="CQ143" s="98"/>
      <c r="CR143" s="98"/>
      <c r="CS143" s="98"/>
      <c r="CT143" s="98"/>
      <c r="CU143" s="98"/>
      <c r="CV143" s="142"/>
      <c r="CW143" s="168"/>
    </row>
    <row r="144" spans="2:101" x14ac:dyDescent="0.3">
      <c r="B144" s="141"/>
      <c r="C144" s="141">
        <f t="shared" si="75"/>
        <v>-19.521656958257111</v>
      </c>
      <c r="D144" s="142">
        <f t="shared" si="81"/>
        <v>-54</v>
      </c>
      <c r="E144" s="98"/>
      <c r="F144" s="98"/>
      <c r="G144" s="141">
        <f t="shared" si="76"/>
        <v>-80.814196152084492</v>
      </c>
      <c r="H144" s="142">
        <f t="shared" si="82"/>
        <v>-84</v>
      </c>
      <c r="I144" s="98"/>
      <c r="J144" s="98"/>
      <c r="K144" s="98"/>
      <c r="L144" s="180"/>
      <c r="M144" s="141">
        <f t="shared" si="77"/>
        <v>10</v>
      </c>
      <c r="N144" s="142">
        <f t="shared" si="83"/>
        <v>-33</v>
      </c>
      <c r="O144" s="98"/>
      <c r="P144" s="152"/>
      <c r="Q144" s="141">
        <f t="shared" si="78"/>
        <v>65</v>
      </c>
      <c r="R144" s="142">
        <f t="shared" si="84"/>
        <v>-53</v>
      </c>
      <c r="S144" s="98"/>
      <c r="T144" s="98"/>
      <c r="U144" s="141">
        <f t="shared" si="79"/>
        <v>-11.635992248947892</v>
      </c>
      <c r="V144" s="142">
        <f t="shared" si="85"/>
        <v>-133</v>
      </c>
      <c r="W144" s="98"/>
      <c r="X144" s="98"/>
      <c r="Y144" s="98"/>
      <c r="Z144" s="76">
        <v>127</v>
      </c>
      <c r="AA144" s="79">
        <f t="shared" si="53"/>
        <v>293.52797411330488</v>
      </c>
      <c r="AB144" s="78">
        <f t="shared" si="54"/>
        <v>661.4076837021513</v>
      </c>
      <c r="AC144" s="98"/>
      <c r="AD144" s="86">
        <v>136</v>
      </c>
      <c r="AE144" s="89">
        <f t="shared" si="73"/>
        <v>-46.757087022012328</v>
      </c>
      <c r="AF144" s="88">
        <f t="shared" si="74"/>
        <v>45.152794079834813</v>
      </c>
      <c r="AG144" s="98"/>
      <c r="AH144" s="108">
        <v>125</v>
      </c>
      <c r="AI144" s="111">
        <f t="shared" si="55"/>
        <v>380.35692716707672</v>
      </c>
      <c r="AJ144" s="110">
        <f t="shared" si="56"/>
        <v>682.48066827701984</v>
      </c>
      <c r="AK144" s="98"/>
      <c r="AL144" s="98"/>
      <c r="AM144" s="98"/>
      <c r="AN144" s="98"/>
      <c r="AO144" s="98"/>
      <c r="AP144" s="98"/>
      <c r="AQ144" s="141">
        <f t="shared" si="80"/>
        <v>58.937671156349026</v>
      </c>
      <c r="AR144" s="142">
        <f t="shared" si="86"/>
        <v>741.69424691636311</v>
      </c>
      <c r="AS144" s="98"/>
      <c r="AT144" s="142"/>
      <c r="AU144" s="98"/>
      <c r="AV144" s="141">
        <f t="shared" si="88"/>
        <v>70.751578863816192</v>
      </c>
      <c r="AW144" s="142">
        <f t="shared" si="87"/>
        <v>741.69424691636311</v>
      </c>
      <c r="AX144" s="98"/>
      <c r="AY144" s="98"/>
      <c r="AZ144" s="142"/>
      <c r="BA144" s="142"/>
      <c r="BC144" s="141"/>
      <c r="BD144" s="235">
        <v>119</v>
      </c>
      <c r="BE144" s="238">
        <f t="shared" si="57"/>
        <v>76.524452376646963</v>
      </c>
      <c r="BF144" s="237">
        <f t="shared" si="58"/>
        <v>27.804653442467803</v>
      </c>
      <c r="BG144" s="98"/>
      <c r="BH144" s="235">
        <f t="shared" si="69"/>
        <v>-87.769415712909023</v>
      </c>
      <c r="BI144" s="237">
        <f t="shared" si="70"/>
        <v>-1.3155027163650033</v>
      </c>
      <c r="BJ144" s="98"/>
      <c r="BK144" s="98"/>
      <c r="BL144" s="98"/>
      <c r="BM144" s="238">
        <f t="shared" si="71"/>
        <v>-59.394910979860938</v>
      </c>
      <c r="BN144" s="237">
        <f t="shared" si="72"/>
        <v>176.68449728363498</v>
      </c>
      <c r="BO144" s="98"/>
      <c r="BP144" s="98"/>
      <c r="BQ144" s="98"/>
      <c r="BR144" s="98"/>
      <c r="BS144" s="163">
        <f t="shared" si="62"/>
        <v>937.26428882643052</v>
      </c>
      <c r="BT144" s="170">
        <v>-82</v>
      </c>
      <c r="BU144" s="98"/>
      <c r="BV144" s="98"/>
      <c r="BW144" s="98"/>
      <c r="BX144" s="98"/>
      <c r="BY144" s="98"/>
      <c r="BZ144" s="98"/>
      <c r="CA144" s="142"/>
      <c r="CB144" s="141"/>
      <c r="CC144" s="251">
        <f t="shared" si="64"/>
        <v>-150.24693429354102</v>
      </c>
      <c r="CD144" s="252">
        <f t="shared" si="65"/>
        <v>-31.315502716365003</v>
      </c>
      <c r="CE144" s="98"/>
      <c r="CF144" s="98"/>
      <c r="CG144" s="98"/>
      <c r="CH144" s="246">
        <f t="shared" si="63"/>
        <v>-103.29789577109398</v>
      </c>
      <c r="CI144" s="252">
        <f t="shared" si="66"/>
        <v>206.68449728363498</v>
      </c>
      <c r="CJ144" s="98"/>
      <c r="CK144" s="98"/>
      <c r="CL144" s="98"/>
      <c r="CM144" s="98"/>
      <c r="CN144" s="163">
        <f t="shared" si="61"/>
        <v>937.26428882643052</v>
      </c>
      <c r="CO144" s="170">
        <v>-82</v>
      </c>
      <c r="CP144" s="98"/>
      <c r="CQ144" s="98"/>
      <c r="CR144" s="98"/>
      <c r="CS144" s="98"/>
      <c r="CT144" s="98"/>
      <c r="CU144" s="98"/>
      <c r="CV144" s="142"/>
      <c r="CW144" s="168"/>
    </row>
    <row r="145" spans="2:101" x14ac:dyDescent="0.3">
      <c r="B145" s="141"/>
      <c r="C145" s="141">
        <f t="shared" si="75"/>
        <v>-19.697983938965574</v>
      </c>
      <c r="D145" s="142">
        <f t="shared" si="81"/>
        <v>-55</v>
      </c>
      <c r="E145" s="98"/>
      <c r="F145" s="98"/>
      <c r="G145" s="141">
        <f t="shared" si="76"/>
        <v>-80.990523132792958</v>
      </c>
      <c r="H145" s="142">
        <f t="shared" si="82"/>
        <v>-85</v>
      </c>
      <c r="I145" s="98"/>
      <c r="J145" s="98"/>
      <c r="K145" s="98"/>
      <c r="L145" s="180"/>
      <c r="M145" s="141">
        <f t="shared" si="77"/>
        <v>10</v>
      </c>
      <c r="N145" s="142">
        <f t="shared" si="83"/>
        <v>-34</v>
      </c>
      <c r="O145" s="98"/>
      <c r="P145" s="152"/>
      <c r="Q145" s="141">
        <f t="shared" si="78"/>
        <v>65</v>
      </c>
      <c r="R145" s="142">
        <f t="shared" si="84"/>
        <v>-54</v>
      </c>
      <c r="S145" s="98"/>
      <c r="T145" s="98"/>
      <c r="U145" s="141">
        <f t="shared" si="79"/>
        <v>-11.723480912473814</v>
      </c>
      <c r="V145" s="142">
        <f t="shared" si="85"/>
        <v>-134</v>
      </c>
      <c r="W145" s="98"/>
      <c r="X145" s="98"/>
      <c r="Y145" s="98"/>
      <c r="Z145" s="76">
        <v>128</v>
      </c>
      <c r="AA145" s="79">
        <f t="shared" si="53"/>
        <v>283.18767448417083</v>
      </c>
      <c r="AB145" s="78">
        <f t="shared" si="54"/>
        <v>653.47329273292803</v>
      </c>
      <c r="AC145" s="98"/>
      <c r="AD145" s="86">
        <v>137</v>
      </c>
      <c r="AE145" s="89">
        <f t="shared" si="73"/>
        <v>-47.53799060524608</v>
      </c>
      <c r="AF145" s="88">
        <f t="shared" si="74"/>
        <v>44.32989340406241</v>
      </c>
      <c r="AG145" s="98"/>
      <c r="AH145" s="108">
        <v>126</v>
      </c>
      <c r="AI145" s="111">
        <f t="shared" si="55"/>
        <v>369.74602031762424</v>
      </c>
      <c r="AJ145" s="110">
        <f t="shared" si="56"/>
        <v>674.9119819772045</v>
      </c>
      <c r="AK145" s="98"/>
      <c r="AL145" s="98"/>
      <c r="AM145" s="98"/>
      <c r="AN145" s="98"/>
      <c r="AO145" s="98"/>
      <c r="AP145" s="98"/>
      <c r="AQ145" s="141">
        <f t="shared" si="80"/>
        <v>58.761344175640559</v>
      </c>
      <c r="AR145" s="142">
        <f t="shared" si="86"/>
        <v>740.69424691636311</v>
      </c>
      <c r="AS145" s="98"/>
      <c r="AT145" s="142"/>
      <c r="AU145" s="98"/>
      <c r="AV145" s="141">
        <f t="shared" si="88"/>
        <v>70.751578863816192</v>
      </c>
      <c r="AW145" s="142">
        <f t="shared" si="87"/>
        <v>740.69424691636311</v>
      </c>
      <c r="AX145" s="98"/>
      <c r="AY145" s="98"/>
      <c r="AZ145" s="142"/>
      <c r="BA145" s="142"/>
      <c r="BC145" s="141"/>
      <c r="BD145" s="235">
        <v>120</v>
      </c>
      <c r="BE145" s="238">
        <f t="shared" si="57"/>
        <v>76.174778374470719</v>
      </c>
      <c r="BF145" s="237">
        <f t="shared" si="58"/>
        <v>27.606817410796516</v>
      </c>
      <c r="BG145" s="98"/>
      <c r="BH145" s="235">
        <f t="shared" si="69"/>
        <v>-88.841784422933699</v>
      </c>
      <c r="BI145" s="237">
        <f t="shared" si="70"/>
        <v>-2.3155027163650033</v>
      </c>
      <c r="BJ145" s="98"/>
      <c r="BK145" s="98"/>
      <c r="BL145" s="98"/>
      <c r="BM145" s="238">
        <f t="shared" si="71"/>
        <v>-60.148465029963731</v>
      </c>
      <c r="BN145" s="237">
        <f t="shared" si="72"/>
        <v>177.68449728363498</v>
      </c>
      <c r="BO145" s="98"/>
      <c r="BP145" s="98"/>
      <c r="BQ145" s="98"/>
      <c r="BR145" s="98"/>
      <c r="BS145" s="163">
        <f t="shared" si="62"/>
        <v>925.83423652366923</v>
      </c>
      <c r="BT145" s="170">
        <v>-81</v>
      </c>
      <c r="BU145" s="98"/>
      <c r="BV145" s="98"/>
      <c r="BW145" s="98"/>
      <c r="BX145" s="98"/>
      <c r="BY145" s="98"/>
      <c r="BZ145" s="98"/>
      <c r="CA145" s="142"/>
      <c r="CB145" s="141"/>
      <c r="CC145" s="251">
        <f t="shared" si="64"/>
        <v>-151.57397911516142</v>
      </c>
      <c r="CD145" s="252">
        <f t="shared" si="65"/>
        <v>-32.315502716365003</v>
      </c>
      <c r="CE145" s="98"/>
      <c r="CF145" s="98"/>
      <c r="CG145" s="98"/>
      <c r="CH145" s="246">
        <f t="shared" si="63"/>
        <v>-104.23041085723162</v>
      </c>
      <c r="CI145" s="252">
        <f t="shared" si="66"/>
        <v>207.68449728363498</v>
      </c>
      <c r="CJ145" s="98"/>
      <c r="CK145" s="98"/>
      <c r="CL145" s="98"/>
      <c r="CM145" s="98"/>
      <c r="CN145" s="163">
        <f t="shared" si="61"/>
        <v>925.83423652366923</v>
      </c>
      <c r="CO145" s="170">
        <v>-81</v>
      </c>
      <c r="CP145" s="98"/>
      <c r="CQ145" s="98"/>
      <c r="CR145" s="98"/>
      <c r="CS145" s="98"/>
      <c r="CT145" s="98"/>
      <c r="CU145" s="98"/>
      <c r="CV145" s="142"/>
      <c r="CW145" s="168"/>
    </row>
    <row r="146" spans="2:101" x14ac:dyDescent="0.3">
      <c r="B146" s="141"/>
      <c r="C146" s="141">
        <f t="shared" si="75"/>
        <v>-19.874310919674038</v>
      </c>
      <c r="D146" s="142">
        <f t="shared" si="81"/>
        <v>-56</v>
      </c>
      <c r="E146" s="98"/>
      <c r="F146" s="98"/>
      <c r="G146" s="141">
        <f t="shared" si="76"/>
        <v>-81.166850113501425</v>
      </c>
      <c r="H146" s="142">
        <f t="shared" si="82"/>
        <v>-86</v>
      </c>
      <c r="I146" s="98"/>
      <c r="J146" s="98"/>
      <c r="K146" s="98"/>
      <c r="L146" s="180"/>
      <c r="M146" s="141">
        <f t="shared" si="77"/>
        <v>10</v>
      </c>
      <c r="N146" s="142">
        <f t="shared" si="83"/>
        <v>-35</v>
      </c>
      <c r="O146" s="98"/>
      <c r="P146" s="152"/>
      <c r="Q146" s="141">
        <f t="shared" si="78"/>
        <v>65</v>
      </c>
      <c r="R146" s="142">
        <f t="shared" si="84"/>
        <v>-55</v>
      </c>
      <c r="S146" s="98"/>
      <c r="T146" s="98"/>
      <c r="U146" s="141">
        <f t="shared" si="79"/>
        <v>-11.810969575999739</v>
      </c>
      <c r="V146" s="142">
        <f t="shared" si="85"/>
        <v>-135</v>
      </c>
      <c r="W146" s="98"/>
      <c r="X146" s="98"/>
      <c r="Y146" s="98"/>
      <c r="Z146" s="76">
        <v>129</v>
      </c>
      <c r="AA146" s="79">
        <f t="shared" ref="AA146:AA209" si="89">$AB$11*COS($Z146*PI()/180)+$AB$12</f>
        <v>272.9874239487819</v>
      </c>
      <c r="AB146" s="78">
        <f t="shared" ref="AB146:AB209" si="90">$AB$11*SIN($Z146*PI()/180)+$AB$13</f>
        <v>645.35964709806933</v>
      </c>
      <c r="AC146" s="98"/>
      <c r="AD146" s="86">
        <v>138</v>
      </c>
      <c r="AE146" s="89">
        <f t="shared" si="73"/>
        <v>-48.304413656030611</v>
      </c>
      <c r="AF146" s="88">
        <f t="shared" si="74"/>
        <v>43.49348941332579</v>
      </c>
      <c r="AG146" s="98"/>
      <c r="AH146" s="108">
        <v>127</v>
      </c>
      <c r="AI146" s="111">
        <f t="shared" si="55"/>
        <v>359.26882135018064</v>
      </c>
      <c r="AJ146" s="110">
        <f t="shared" si="56"/>
        <v>667.15926256596754</v>
      </c>
      <c r="AK146" s="98"/>
      <c r="AL146" s="98"/>
      <c r="AM146" s="98"/>
      <c r="AN146" s="98"/>
      <c r="AO146" s="98"/>
      <c r="AP146" s="98"/>
      <c r="AQ146" s="141">
        <f t="shared" si="80"/>
        <v>58.585017194932092</v>
      </c>
      <c r="AR146" s="142">
        <f t="shared" si="86"/>
        <v>739.69424691636311</v>
      </c>
      <c r="AS146" s="98"/>
      <c r="AT146" s="142"/>
      <c r="AU146" s="98"/>
      <c r="AV146" s="141">
        <f t="shared" si="88"/>
        <v>70.751578863816192</v>
      </c>
      <c r="AW146" s="142">
        <f t="shared" si="87"/>
        <v>739.69424691636311</v>
      </c>
      <c r="AX146" s="98"/>
      <c r="AY146" s="98"/>
      <c r="AZ146" s="142"/>
      <c r="BA146" s="142"/>
      <c r="BC146" s="141"/>
      <c r="BD146" s="235">
        <v>121</v>
      </c>
      <c r="BE146" s="238">
        <f t="shared" si="57"/>
        <v>75.828610344171352</v>
      </c>
      <c r="BF146" s="237">
        <f t="shared" si="58"/>
        <v>27.40290885770456</v>
      </c>
      <c r="BG146" s="98"/>
      <c r="BH146" s="235">
        <f t="shared" si="69"/>
        <v>-89.914153132958376</v>
      </c>
      <c r="BI146" s="237">
        <f t="shared" si="70"/>
        <v>-3.3155027163650033</v>
      </c>
      <c r="BJ146" s="98"/>
      <c r="BK146" s="98"/>
      <c r="BL146" s="98"/>
      <c r="BM146" s="238">
        <f t="shared" si="71"/>
        <v>-60.902019080066523</v>
      </c>
      <c r="BN146" s="237">
        <f t="shared" si="72"/>
        <v>178.68449728363498</v>
      </c>
      <c r="BO146" s="98"/>
      <c r="BP146" s="98"/>
      <c r="BQ146" s="98"/>
      <c r="BR146" s="98"/>
      <c r="BS146" s="163">
        <f t="shared" si="62"/>
        <v>914.40418422090784</v>
      </c>
      <c r="BT146" s="170">
        <v>-80</v>
      </c>
      <c r="BU146" s="98"/>
      <c r="BV146" s="98"/>
      <c r="BW146" s="98"/>
      <c r="BX146" s="98"/>
      <c r="BY146" s="98"/>
      <c r="BZ146" s="98"/>
      <c r="CA146" s="142"/>
      <c r="CB146" s="141"/>
      <c r="CC146" s="251">
        <f t="shared" si="64"/>
        <v>-152.90102393678183</v>
      </c>
      <c r="CD146" s="252">
        <f t="shared" si="65"/>
        <v>-33.315502716365003</v>
      </c>
      <c r="CE146" s="98"/>
      <c r="CF146" s="98"/>
      <c r="CG146" s="98"/>
      <c r="CH146" s="246">
        <f t="shared" si="63"/>
        <v>-105.16292594336929</v>
      </c>
      <c r="CI146" s="252">
        <f t="shared" si="66"/>
        <v>208.68449728363498</v>
      </c>
      <c r="CJ146" s="98"/>
      <c r="CK146" s="98"/>
      <c r="CL146" s="98"/>
      <c r="CM146" s="98"/>
      <c r="CN146" s="163">
        <f t="shared" si="61"/>
        <v>914.40418422090784</v>
      </c>
      <c r="CO146" s="170">
        <v>-80</v>
      </c>
      <c r="CP146" s="98"/>
      <c r="CQ146" s="98"/>
      <c r="CR146" s="98"/>
      <c r="CS146" s="98"/>
      <c r="CT146" s="98"/>
      <c r="CU146" s="98"/>
      <c r="CV146" s="142"/>
      <c r="CW146" s="168"/>
    </row>
    <row r="147" spans="2:101" x14ac:dyDescent="0.3">
      <c r="B147" s="141"/>
      <c r="C147" s="141">
        <f t="shared" si="75"/>
        <v>-20.050637900382505</v>
      </c>
      <c r="D147" s="142">
        <f t="shared" si="81"/>
        <v>-57</v>
      </c>
      <c r="E147" s="98"/>
      <c r="F147" s="98"/>
      <c r="G147" s="141">
        <f t="shared" si="76"/>
        <v>-81.343177094209892</v>
      </c>
      <c r="H147" s="142">
        <f t="shared" si="82"/>
        <v>-87</v>
      </c>
      <c r="I147" s="98"/>
      <c r="J147" s="98"/>
      <c r="K147" s="98"/>
      <c r="L147" s="180"/>
      <c r="M147" s="141">
        <f t="shared" si="77"/>
        <v>10</v>
      </c>
      <c r="N147" s="142">
        <f t="shared" si="83"/>
        <v>-36</v>
      </c>
      <c r="O147" s="98"/>
      <c r="P147" s="152"/>
      <c r="Q147" s="141">
        <f t="shared" si="78"/>
        <v>65</v>
      </c>
      <c r="R147" s="142">
        <f t="shared" si="84"/>
        <v>-56</v>
      </c>
      <c r="S147" s="98"/>
      <c r="T147" s="98"/>
      <c r="U147" s="141">
        <f t="shared" si="79"/>
        <v>-11.898458239525663</v>
      </c>
      <c r="V147" s="142">
        <f t="shared" si="85"/>
        <v>-136</v>
      </c>
      <c r="W147" s="98"/>
      <c r="X147" s="98"/>
      <c r="Y147" s="98"/>
      <c r="Z147" s="76">
        <v>130</v>
      </c>
      <c r="AA147" s="79">
        <f t="shared" si="89"/>
        <v>262.93032960226293</v>
      </c>
      <c r="AB147" s="78">
        <f t="shared" si="90"/>
        <v>637.06921829263433</v>
      </c>
      <c r="AC147" s="98"/>
      <c r="AD147" s="86">
        <v>139</v>
      </c>
      <c r="AE147" s="89">
        <f t="shared" si="73"/>
        <v>-49.056122714480182</v>
      </c>
      <c r="AF147" s="88">
        <f t="shared" si="74"/>
        <v>42.643836884382971</v>
      </c>
      <c r="AG147" s="98"/>
      <c r="AH147" s="108">
        <v>128</v>
      </c>
      <c r="AI147" s="111">
        <f t="shared" ref="AI147:AI210" si="91">$AJ$13*COS($AH147*PI()/180)+$AJ$14</f>
        <v>348.92852172104659</v>
      </c>
      <c r="AJ147" s="110">
        <f t="shared" ref="AJ147:AJ210" si="92">$AJ$13*SIN($AH147*PI()/180)+$AJ$15</f>
        <v>659.22487159674426</v>
      </c>
      <c r="AK147" s="98"/>
      <c r="AL147" s="98"/>
      <c r="AM147" s="98"/>
      <c r="AN147" s="98"/>
      <c r="AO147" s="98"/>
      <c r="AP147" s="98"/>
      <c r="AQ147" s="141">
        <f t="shared" si="80"/>
        <v>58.408690214223626</v>
      </c>
      <c r="AR147" s="142">
        <f t="shared" si="86"/>
        <v>738.69424691636311</v>
      </c>
      <c r="AS147" s="98"/>
      <c r="AT147" s="142"/>
      <c r="AU147" s="98"/>
      <c r="AV147" s="141">
        <f t="shared" si="88"/>
        <v>70.751578863816192</v>
      </c>
      <c r="AW147" s="142">
        <f t="shared" si="87"/>
        <v>738.69424691636311</v>
      </c>
      <c r="AX147" s="98"/>
      <c r="AY147" s="98"/>
      <c r="AZ147" s="142"/>
      <c r="BA147" s="142"/>
      <c r="BC147" s="141"/>
      <c r="BD147" s="235">
        <v>122</v>
      </c>
      <c r="BE147" s="238">
        <f t="shared" si="57"/>
        <v>75.486053731884311</v>
      </c>
      <c r="BF147" s="237">
        <f t="shared" si="58"/>
        <v>27.192989895712515</v>
      </c>
      <c r="BG147" s="98"/>
      <c r="BH147" s="235">
        <f t="shared" si="69"/>
        <v>-90.986521842983066</v>
      </c>
      <c r="BI147" s="237">
        <f t="shared" si="70"/>
        <v>-4.3155027163650033</v>
      </c>
      <c r="BJ147" s="98"/>
      <c r="BK147" s="98"/>
      <c r="BL147" s="98"/>
      <c r="BM147" s="238">
        <f t="shared" si="71"/>
        <v>-61.655573130169316</v>
      </c>
      <c r="BN147" s="237">
        <f t="shared" si="72"/>
        <v>179.68449728363498</v>
      </c>
      <c r="BO147" s="98"/>
      <c r="BP147" s="98"/>
      <c r="BQ147" s="98"/>
      <c r="BR147" s="98"/>
      <c r="BS147" s="163">
        <f t="shared" si="62"/>
        <v>902.97413191814655</v>
      </c>
      <c r="BT147" s="170">
        <v>-79</v>
      </c>
      <c r="BU147" s="98"/>
      <c r="BV147" s="98"/>
      <c r="BW147" s="98"/>
      <c r="BX147" s="98"/>
      <c r="BY147" s="98"/>
      <c r="BZ147" s="98"/>
      <c r="CA147" s="142"/>
      <c r="CB147" s="141"/>
      <c r="CC147" s="251">
        <f t="shared" si="64"/>
        <v>-154.22806875840223</v>
      </c>
      <c r="CD147" s="252">
        <f t="shared" si="65"/>
        <v>-34.315502716365003</v>
      </c>
      <c r="CE147" s="98"/>
      <c r="CF147" s="98"/>
      <c r="CG147" s="98"/>
      <c r="CH147" s="246">
        <f t="shared" si="63"/>
        <v>-106.09544102950696</v>
      </c>
      <c r="CI147" s="252">
        <f t="shared" si="66"/>
        <v>209.68449728363498</v>
      </c>
      <c r="CJ147" s="98"/>
      <c r="CK147" s="98"/>
      <c r="CL147" s="98"/>
      <c r="CM147" s="98"/>
      <c r="CN147" s="163">
        <f t="shared" si="61"/>
        <v>902.97413191814655</v>
      </c>
      <c r="CO147" s="170">
        <v>-79</v>
      </c>
      <c r="CP147" s="98"/>
      <c r="CQ147" s="98"/>
      <c r="CR147" s="98"/>
      <c r="CS147" s="98"/>
      <c r="CT147" s="98"/>
      <c r="CU147" s="98"/>
      <c r="CV147" s="142"/>
      <c r="CW147" s="168"/>
    </row>
    <row r="148" spans="2:101" x14ac:dyDescent="0.3">
      <c r="B148" s="141"/>
      <c r="C148" s="141">
        <f t="shared" si="75"/>
        <v>-20.226964881090968</v>
      </c>
      <c r="D148" s="142">
        <f t="shared" si="81"/>
        <v>-58</v>
      </c>
      <c r="E148" s="98"/>
      <c r="F148" s="98"/>
      <c r="G148" s="141">
        <f t="shared" si="76"/>
        <v>-81.519504074918345</v>
      </c>
      <c r="H148" s="142">
        <f t="shared" si="82"/>
        <v>-88</v>
      </c>
      <c r="I148" s="98"/>
      <c r="J148" s="98"/>
      <c r="K148" s="98"/>
      <c r="L148" s="180"/>
      <c r="M148" s="141">
        <f t="shared" si="77"/>
        <v>10</v>
      </c>
      <c r="N148" s="142">
        <f t="shared" si="83"/>
        <v>-37</v>
      </c>
      <c r="O148" s="98"/>
      <c r="P148" s="152"/>
      <c r="Q148" s="141">
        <f t="shared" si="78"/>
        <v>65</v>
      </c>
      <c r="R148" s="142">
        <f t="shared" si="84"/>
        <v>-57</v>
      </c>
      <c r="S148" s="98"/>
      <c r="T148" s="98"/>
      <c r="U148" s="141">
        <f t="shared" si="79"/>
        <v>-11.985946903051587</v>
      </c>
      <c r="V148" s="142">
        <f t="shared" si="85"/>
        <v>-137</v>
      </c>
      <c r="W148" s="98"/>
      <c r="X148" s="98"/>
      <c r="Y148" s="98"/>
      <c r="Z148" s="76">
        <v>131</v>
      </c>
      <c r="AA148" s="79">
        <f t="shared" si="89"/>
        <v>253.0194549329774</v>
      </c>
      <c r="AB148" s="78">
        <f t="shared" si="90"/>
        <v>628.60453166154844</v>
      </c>
      <c r="AC148" s="98"/>
      <c r="AD148" s="86">
        <v>140</v>
      </c>
      <c r="AE148" s="89">
        <f t="shared" si="73"/>
        <v>-49.792888802733565</v>
      </c>
      <c r="AF148" s="88">
        <f t="shared" si="74"/>
        <v>41.781194629625062</v>
      </c>
      <c r="AG148" s="98"/>
      <c r="AH148" s="108">
        <v>129</v>
      </c>
      <c r="AI148" s="111">
        <f t="shared" si="91"/>
        <v>338.72827118565766</v>
      </c>
      <c r="AJ148" s="110">
        <f t="shared" si="92"/>
        <v>651.11122596188557</v>
      </c>
      <c r="AK148" s="98"/>
      <c r="AL148" s="98"/>
      <c r="AM148" s="98"/>
      <c r="AN148" s="98"/>
      <c r="AO148" s="98"/>
      <c r="AP148" s="98"/>
      <c r="AQ148" s="141">
        <f t="shared" si="80"/>
        <v>58.232363233515187</v>
      </c>
      <c r="AR148" s="142">
        <f t="shared" si="86"/>
        <v>737.69424691636311</v>
      </c>
      <c r="AS148" s="98"/>
      <c r="AT148" s="142"/>
      <c r="AU148" s="98"/>
      <c r="AV148" s="141">
        <f t="shared" si="88"/>
        <v>70.751578863816192</v>
      </c>
      <c r="AW148" s="142">
        <f t="shared" si="87"/>
        <v>737.69424691636311</v>
      </c>
      <c r="AX148" s="98"/>
      <c r="AY148" s="98"/>
      <c r="AZ148" s="142"/>
      <c r="BA148" s="142"/>
      <c r="BC148" s="141"/>
      <c r="BD148" s="235">
        <v>123</v>
      </c>
      <c r="BE148" s="238">
        <f t="shared" si="57"/>
        <v>75.147212883672097</v>
      </c>
      <c r="BF148" s="237">
        <f t="shared" si="58"/>
        <v>26.977124468169727</v>
      </c>
      <c r="BG148" s="98"/>
      <c r="BH148" s="235">
        <f t="shared" si="69"/>
        <v>-92.058890553007743</v>
      </c>
      <c r="BI148" s="237">
        <f t="shared" si="70"/>
        <v>-5.3155027163650033</v>
      </c>
      <c r="BJ148" s="98"/>
      <c r="BK148" s="98"/>
      <c r="BL148" s="98"/>
      <c r="BM148" s="238">
        <f t="shared" si="71"/>
        <v>-62.409127180272108</v>
      </c>
      <c r="BN148" s="237">
        <f t="shared" si="72"/>
        <v>180.68449728363498</v>
      </c>
      <c r="BO148" s="98"/>
      <c r="BP148" s="98"/>
      <c r="BQ148" s="98"/>
      <c r="BR148" s="98"/>
      <c r="BS148" s="163">
        <f t="shared" si="62"/>
        <v>891.54407961538516</v>
      </c>
      <c r="BT148" s="170">
        <v>-78</v>
      </c>
      <c r="BU148" s="98"/>
      <c r="BV148" s="98"/>
      <c r="BW148" s="98"/>
      <c r="BX148" s="98"/>
      <c r="BY148" s="98"/>
      <c r="BZ148" s="98"/>
      <c r="CA148" s="142"/>
      <c r="CB148" s="141"/>
      <c r="CC148" s="251">
        <f t="shared" si="64"/>
        <v>-155.55511358002263</v>
      </c>
      <c r="CD148" s="252">
        <f t="shared" si="65"/>
        <v>-35.315502716365003</v>
      </c>
      <c r="CE148" s="98"/>
      <c r="CF148" s="98"/>
      <c r="CG148" s="98"/>
      <c r="CH148" s="246">
        <f t="shared" si="63"/>
        <v>-107.0279561156446</v>
      </c>
      <c r="CI148" s="252">
        <f t="shared" si="66"/>
        <v>210.68449728363498</v>
      </c>
      <c r="CJ148" s="98"/>
      <c r="CK148" s="98"/>
      <c r="CL148" s="98"/>
      <c r="CM148" s="98"/>
      <c r="CN148" s="163">
        <f t="shared" si="61"/>
        <v>891.54407961538516</v>
      </c>
      <c r="CO148" s="170">
        <v>-78</v>
      </c>
      <c r="CP148" s="98"/>
      <c r="CQ148" s="98"/>
      <c r="CR148" s="98"/>
      <c r="CS148" s="98"/>
      <c r="CT148" s="98"/>
      <c r="CU148" s="98"/>
      <c r="CV148" s="142"/>
      <c r="CW148" s="168"/>
    </row>
    <row r="149" spans="2:101" x14ac:dyDescent="0.3">
      <c r="B149" s="141"/>
      <c r="C149" s="141">
        <f t="shared" si="75"/>
        <v>-20.403291861799431</v>
      </c>
      <c r="D149" s="142">
        <f t="shared" si="81"/>
        <v>-59</v>
      </c>
      <c r="E149" s="98"/>
      <c r="F149" s="98"/>
      <c r="G149" s="141">
        <f t="shared" si="76"/>
        <v>-81.695831055626812</v>
      </c>
      <c r="H149" s="142">
        <f t="shared" si="82"/>
        <v>-89</v>
      </c>
      <c r="I149" s="98"/>
      <c r="J149" s="98"/>
      <c r="K149" s="98"/>
      <c r="L149" s="180"/>
      <c r="M149" s="141">
        <f t="shared" si="77"/>
        <v>10</v>
      </c>
      <c r="N149" s="142">
        <f t="shared" si="83"/>
        <v>-38</v>
      </c>
      <c r="O149" s="98"/>
      <c r="P149" s="152"/>
      <c r="Q149" s="141">
        <f t="shared" si="78"/>
        <v>65</v>
      </c>
      <c r="R149" s="142">
        <f t="shared" si="84"/>
        <v>-58</v>
      </c>
      <c r="S149" s="98"/>
      <c r="T149" s="98"/>
      <c r="U149" s="141">
        <f t="shared" si="79"/>
        <v>-12.073435566577512</v>
      </c>
      <c r="V149" s="142">
        <f t="shared" si="85"/>
        <v>-138</v>
      </c>
      <c r="W149" s="98"/>
      <c r="X149" s="98"/>
      <c r="Y149" s="98"/>
      <c r="Z149" s="76">
        <v>132</v>
      </c>
      <c r="AA149" s="79">
        <f t="shared" si="89"/>
        <v>243.25781888935859</v>
      </c>
      <c r="AB149" s="78">
        <f t="shared" si="90"/>
        <v>619.96816563035895</v>
      </c>
      <c r="AC149" s="98"/>
      <c r="AD149" s="86">
        <v>141</v>
      </c>
      <c r="AE149" s="89">
        <f t="shared" si="73"/>
        <v>-50.514487494703097</v>
      </c>
      <c r="AF149" s="88">
        <f t="shared" si="74"/>
        <v>40.905825418239452</v>
      </c>
      <c r="AG149" s="98"/>
      <c r="AH149" s="108">
        <v>130</v>
      </c>
      <c r="AI149" s="111">
        <f t="shared" si="91"/>
        <v>328.6711768391387</v>
      </c>
      <c r="AJ149" s="110">
        <f t="shared" si="92"/>
        <v>642.82079715645057</v>
      </c>
      <c r="AK149" s="98"/>
      <c r="AL149" s="98"/>
      <c r="AM149" s="98"/>
      <c r="AN149" s="98"/>
      <c r="AO149" s="98"/>
      <c r="AP149" s="98"/>
      <c r="AQ149" s="141">
        <f t="shared" si="80"/>
        <v>58.05603625280672</v>
      </c>
      <c r="AR149" s="142">
        <f t="shared" si="86"/>
        <v>736.69424691636311</v>
      </c>
      <c r="AS149" s="98"/>
      <c r="AT149" s="142"/>
      <c r="AU149" s="98"/>
      <c r="AV149" s="141">
        <f t="shared" si="88"/>
        <v>70.751578863816192</v>
      </c>
      <c r="AW149" s="142">
        <f t="shared" si="87"/>
        <v>736.69424691636311</v>
      </c>
      <c r="AX149" s="98"/>
      <c r="AY149" s="98"/>
      <c r="AZ149" s="142"/>
      <c r="BA149" s="142"/>
      <c r="BC149" s="141"/>
      <c r="BD149" s="235">
        <v>124</v>
      </c>
      <c r="BE149" s="238">
        <f t="shared" si="57"/>
        <v>74.812191013739536</v>
      </c>
      <c r="BF149" s="237">
        <f t="shared" si="58"/>
        <v>26.755378329776583</v>
      </c>
      <c r="BG149" s="98"/>
      <c r="BH149" s="235">
        <f t="shared" si="69"/>
        <v>-93.131259263032433</v>
      </c>
      <c r="BI149" s="237">
        <f t="shared" si="70"/>
        <v>-6.3155027163650033</v>
      </c>
      <c r="BJ149" s="98"/>
      <c r="BK149" s="98"/>
      <c r="BL149" s="98"/>
      <c r="BM149" s="238">
        <f t="shared" si="71"/>
        <v>-63.162681230374901</v>
      </c>
      <c r="BN149" s="237">
        <f t="shared" si="72"/>
        <v>181.68449728363498</v>
      </c>
      <c r="BO149" s="98"/>
      <c r="BP149" s="98"/>
      <c r="BQ149" s="98"/>
      <c r="BR149" s="98"/>
      <c r="BS149" s="163">
        <f t="shared" si="62"/>
        <v>880.11402731262388</v>
      </c>
      <c r="BT149" s="170">
        <v>-77</v>
      </c>
      <c r="BU149" s="98"/>
      <c r="BV149" s="98"/>
      <c r="BW149" s="98"/>
      <c r="BX149" s="98"/>
      <c r="BY149" s="98"/>
      <c r="BZ149" s="98"/>
      <c r="CA149" s="142"/>
      <c r="CB149" s="141"/>
      <c r="CC149" s="251">
        <f t="shared" si="64"/>
        <v>-156.88215840164307</v>
      </c>
      <c r="CD149" s="252">
        <f t="shared" si="65"/>
        <v>-36.315502716365003</v>
      </c>
      <c r="CE149" s="98"/>
      <c r="CF149" s="98"/>
      <c r="CG149" s="98"/>
      <c r="CH149" s="246">
        <f t="shared" si="63"/>
        <v>-107.96047120178227</v>
      </c>
      <c r="CI149" s="252">
        <f t="shared" si="66"/>
        <v>211.68449728363498</v>
      </c>
      <c r="CJ149" s="98"/>
      <c r="CK149" s="98"/>
      <c r="CL149" s="98"/>
      <c r="CM149" s="98"/>
      <c r="CN149" s="163">
        <f t="shared" si="61"/>
        <v>880.11402731262388</v>
      </c>
      <c r="CO149" s="170">
        <v>-77</v>
      </c>
      <c r="CP149" s="98"/>
      <c r="CQ149" s="98"/>
      <c r="CR149" s="98"/>
      <c r="CS149" s="98"/>
      <c r="CT149" s="98"/>
      <c r="CU149" s="98"/>
      <c r="CV149" s="142"/>
      <c r="CW149" s="168"/>
    </row>
    <row r="150" spans="2:101" x14ac:dyDescent="0.3">
      <c r="B150" s="141"/>
      <c r="C150" s="141">
        <f t="shared" si="75"/>
        <v>-20.579618842507898</v>
      </c>
      <c r="D150" s="142">
        <f t="shared" si="81"/>
        <v>-60</v>
      </c>
      <c r="E150" s="98"/>
      <c r="F150" s="98"/>
      <c r="G150" s="141">
        <f t="shared" si="76"/>
        <v>-81.872158036335279</v>
      </c>
      <c r="H150" s="142">
        <f t="shared" si="82"/>
        <v>-90</v>
      </c>
      <c r="I150" s="98"/>
      <c r="J150" s="98"/>
      <c r="K150" s="98"/>
      <c r="L150" s="180"/>
      <c r="M150" s="141">
        <f t="shared" si="77"/>
        <v>10</v>
      </c>
      <c r="N150" s="142">
        <f t="shared" si="83"/>
        <v>-39</v>
      </c>
      <c r="O150" s="98"/>
      <c r="P150" s="152"/>
      <c r="Q150" s="141">
        <f t="shared" si="78"/>
        <v>65</v>
      </c>
      <c r="R150" s="142">
        <f t="shared" si="84"/>
        <v>-59</v>
      </c>
      <c r="S150" s="98"/>
      <c r="T150" s="98"/>
      <c r="U150" s="141">
        <f t="shared" si="79"/>
        <v>-12.160924230103435</v>
      </c>
      <c r="V150" s="142">
        <f t="shared" si="85"/>
        <v>-139</v>
      </c>
      <c r="W150" s="98"/>
      <c r="X150" s="98"/>
      <c r="Y150" s="98"/>
      <c r="Z150" s="76">
        <v>133</v>
      </c>
      <c r="AA150" s="79">
        <f t="shared" si="89"/>
        <v>233.64839496030828</v>
      </c>
      <c r="AB150" s="78">
        <f t="shared" si="90"/>
        <v>611.16275091982106</v>
      </c>
      <c r="AC150" s="98"/>
      <c r="AD150" s="86">
        <v>142</v>
      </c>
      <c r="AE150" s="89">
        <f t="shared" si="73"/>
        <v>-51.220698984436922</v>
      </c>
      <c r="AF150" s="88">
        <f t="shared" si="74"/>
        <v>40.017995896167797</v>
      </c>
      <c r="AG150" s="98"/>
      <c r="AH150" s="108">
        <v>131</v>
      </c>
      <c r="AI150" s="111">
        <f t="shared" si="91"/>
        <v>318.76030216985316</v>
      </c>
      <c r="AJ150" s="110">
        <f t="shared" si="92"/>
        <v>634.35611052536467</v>
      </c>
      <c r="AK150" s="98"/>
      <c r="AL150" s="98"/>
      <c r="AM150" s="98"/>
      <c r="AN150" s="98"/>
      <c r="AO150" s="98"/>
      <c r="AP150" s="98"/>
      <c r="AQ150" s="141">
        <f t="shared" si="80"/>
        <v>57.879709272098253</v>
      </c>
      <c r="AR150" s="142">
        <f t="shared" si="86"/>
        <v>735.69424691636311</v>
      </c>
      <c r="AS150" s="98"/>
      <c r="AT150" s="142"/>
      <c r="AU150" s="98"/>
      <c r="AV150" s="141">
        <f t="shared" si="88"/>
        <v>70.751578863816192</v>
      </c>
      <c r="AW150" s="142">
        <f t="shared" si="87"/>
        <v>735.69424691636311</v>
      </c>
      <c r="AX150" s="98"/>
      <c r="AY150" s="98"/>
      <c r="AZ150" s="142"/>
      <c r="BA150" s="142"/>
      <c r="BC150" s="141"/>
      <c r="BD150" s="235">
        <v>125</v>
      </c>
      <c r="BE150" s="238">
        <f t="shared" si="57"/>
        <v>74.481090172993603</v>
      </c>
      <c r="BF150" s="237">
        <f t="shared" si="58"/>
        <v>26.527819026554923</v>
      </c>
      <c r="BG150" s="98"/>
      <c r="BH150" s="235">
        <f t="shared" si="69"/>
        <v>-94.20362797305711</v>
      </c>
      <c r="BI150" s="237">
        <f t="shared" si="70"/>
        <v>-7.3155027163650033</v>
      </c>
      <c r="BJ150" s="98"/>
      <c r="BK150" s="98"/>
      <c r="BL150" s="98"/>
      <c r="BM150" s="238">
        <f t="shared" si="71"/>
        <v>-63.916235280477693</v>
      </c>
      <c r="BN150" s="237">
        <f t="shared" si="72"/>
        <v>182.68449728363498</v>
      </c>
      <c r="BO150" s="98"/>
      <c r="BP150" s="98"/>
      <c r="BQ150" s="98"/>
      <c r="BR150" s="98"/>
      <c r="BS150" s="163">
        <f t="shared" si="62"/>
        <v>868.68397500986248</v>
      </c>
      <c r="BT150" s="170">
        <v>-76</v>
      </c>
      <c r="BU150" s="98"/>
      <c r="BV150" s="98"/>
      <c r="BW150" s="98"/>
      <c r="BX150" s="98"/>
      <c r="BY150" s="98"/>
      <c r="BZ150" s="98"/>
      <c r="CA150" s="142"/>
      <c r="CB150" s="141"/>
      <c r="CC150" s="251">
        <f t="shared" si="64"/>
        <v>-158.20920322326347</v>
      </c>
      <c r="CD150" s="252">
        <f t="shared" si="65"/>
        <v>-37.315502716365003</v>
      </c>
      <c r="CE150" s="98"/>
      <c r="CF150" s="98"/>
      <c r="CG150" s="98"/>
      <c r="CH150" s="246">
        <f t="shared" si="63"/>
        <v>-108.89298628791994</v>
      </c>
      <c r="CI150" s="252">
        <f t="shared" si="66"/>
        <v>212.68449728363498</v>
      </c>
      <c r="CJ150" s="98"/>
      <c r="CK150" s="98"/>
      <c r="CL150" s="98"/>
      <c r="CM150" s="98"/>
      <c r="CN150" s="163">
        <f t="shared" si="61"/>
        <v>868.68397500986248</v>
      </c>
      <c r="CO150" s="170">
        <v>-76</v>
      </c>
      <c r="CP150" s="98"/>
      <c r="CQ150" s="98"/>
      <c r="CR150" s="98"/>
      <c r="CS150" s="98"/>
      <c r="CT150" s="98"/>
      <c r="CU150" s="98"/>
      <c r="CV150" s="142"/>
      <c r="CW150" s="168"/>
    </row>
    <row r="151" spans="2:101" x14ac:dyDescent="0.3">
      <c r="B151" s="141"/>
      <c r="C151" s="141">
        <f t="shared" si="75"/>
        <v>-20.755945823216365</v>
      </c>
      <c r="D151" s="142">
        <f t="shared" si="81"/>
        <v>-61</v>
      </c>
      <c r="E151" s="98"/>
      <c r="F151" s="98"/>
      <c r="G151" s="141">
        <f t="shared" si="76"/>
        <v>-82.048485017043745</v>
      </c>
      <c r="H151" s="142">
        <f t="shared" si="82"/>
        <v>-91</v>
      </c>
      <c r="I151" s="98"/>
      <c r="J151" s="98"/>
      <c r="K151" s="98"/>
      <c r="L151" s="180"/>
      <c r="M151" s="141">
        <f t="shared" si="77"/>
        <v>10</v>
      </c>
      <c r="N151" s="142">
        <f t="shared" si="83"/>
        <v>-40</v>
      </c>
      <c r="O151" s="98"/>
      <c r="P151" s="152"/>
      <c r="Q151" s="141">
        <f t="shared" si="78"/>
        <v>65</v>
      </c>
      <c r="R151" s="142">
        <f t="shared" si="84"/>
        <v>-60</v>
      </c>
      <c r="S151" s="98"/>
      <c r="T151" s="98"/>
      <c r="U151" s="141">
        <f t="shared" si="79"/>
        <v>-12.248412893629359</v>
      </c>
      <c r="V151" s="142">
        <f t="shared" si="85"/>
        <v>-140</v>
      </c>
      <c r="W151" s="98"/>
      <c r="X151" s="98"/>
      <c r="Y151" s="98"/>
      <c r="Z151" s="76">
        <v>134</v>
      </c>
      <c r="AA151" s="79">
        <f t="shared" si="89"/>
        <v>224.19411026944374</v>
      </c>
      <c r="AB151" s="78">
        <f t="shared" si="90"/>
        <v>602.19096974455579</v>
      </c>
      <c r="AC151" s="98"/>
      <c r="AD151" s="86">
        <v>143</v>
      </c>
      <c r="AE151" s="89">
        <f t="shared" si="73"/>
        <v>-51.911308153074039</v>
      </c>
      <c r="AF151" s="88">
        <f t="shared" si="74"/>
        <v>39.117976504883131</v>
      </c>
      <c r="AG151" s="98"/>
      <c r="AH151" s="108">
        <v>132</v>
      </c>
      <c r="AI151" s="111">
        <f t="shared" si="91"/>
        <v>308.99866612623435</v>
      </c>
      <c r="AJ151" s="110">
        <f t="shared" si="92"/>
        <v>625.71974449417519</v>
      </c>
      <c r="AK151" s="98"/>
      <c r="AL151" s="98"/>
      <c r="AM151" s="98"/>
      <c r="AN151" s="98"/>
      <c r="AO151" s="98"/>
      <c r="AP151" s="98"/>
      <c r="AQ151" s="141">
        <f t="shared" si="80"/>
        <v>57.703382291389786</v>
      </c>
      <c r="AR151" s="142">
        <f t="shared" si="86"/>
        <v>734.69424691636311</v>
      </c>
      <c r="AS151" s="98"/>
      <c r="AT151" s="142"/>
      <c r="AU151" s="98"/>
      <c r="AV151" s="141">
        <f t="shared" si="88"/>
        <v>70.751578863816192</v>
      </c>
      <c r="AW151" s="142">
        <f t="shared" si="87"/>
        <v>734.69424691636311</v>
      </c>
      <c r="AX151" s="98"/>
      <c r="AY151" s="98"/>
      <c r="AZ151" s="142"/>
      <c r="BA151" s="142"/>
      <c r="BC151" s="141"/>
      <c r="BD151" s="235">
        <v>126</v>
      </c>
      <c r="BE151" s="238">
        <f t="shared" si="57"/>
        <v>74.154011217957844</v>
      </c>
      <c r="BF151" s="237">
        <f t="shared" si="58"/>
        <v>26.294515875272914</v>
      </c>
      <c r="BG151" s="98"/>
      <c r="BH151" s="235">
        <f t="shared" si="69"/>
        <v>-95.2759966830818</v>
      </c>
      <c r="BI151" s="237">
        <f t="shared" si="70"/>
        <v>-8.3155027163650033</v>
      </c>
      <c r="BJ151" s="98"/>
      <c r="BK151" s="98"/>
      <c r="BL151" s="98"/>
      <c r="BM151" s="238">
        <f t="shared" si="71"/>
        <v>-64.669789330580485</v>
      </c>
      <c r="BN151" s="237">
        <f t="shared" si="72"/>
        <v>183.68449728363498</v>
      </c>
      <c r="BO151" s="98"/>
      <c r="BP151" s="98"/>
      <c r="BQ151" s="98"/>
      <c r="BR151" s="98"/>
      <c r="BS151" s="163">
        <f t="shared" si="62"/>
        <v>857.25392270710108</v>
      </c>
      <c r="BT151" s="170">
        <v>-75</v>
      </c>
      <c r="BU151" s="98"/>
      <c r="BV151" s="98"/>
      <c r="BW151" s="98"/>
      <c r="BX151" s="98"/>
      <c r="BY151" s="98"/>
      <c r="BZ151" s="98"/>
      <c r="CA151" s="142"/>
      <c r="CB151" s="141"/>
      <c r="CC151" s="251">
        <f t="shared" si="64"/>
        <v>-159.53624804488388</v>
      </c>
      <c r="CD151" s="252">
        <f t="shared" si="65"/>
        <v>-38.315502716365003</v>
      </c>
      <c r="CE151" s="98"/>
      <c r="CF151" s="98"/>
      <c r="CG151" s="98"/>
      <c r="CH151" s="246">
        <f t="shared" si="63"/>
        <v>-109.82550137405758</v>
      </c>
      <c r="CI151" s="252">
        <f t="shared" si="66"/>
        <v>213.68449728363498</v>
      </c>
      <c r="CJ151" s="98"/>
      <c r="CK151" s="98"/>
      <c r="CL151" s="98"/>
      <c r="CM151" s="98"/>
      <c r="CN151" s="163">
        <f t="shared" si="61"/>
        <v>857.25392270710108</v>
      </c>
      <c r="CO151" s="170">
        <v>-75</v>
      </c>
      <c r="CP151" s="98"/>
      <c r="CQ151" s="98"/>
      <c r="CR151" s="98"/>
      <c r="CS151" s="98"/>
      <c r="CT151" s="98"/>
      <c r="CU151" s="98"/>
      <c r="CV151" s="142"/>
      <c r="CW151" s="168"/>
    </row>
    <row r="152" spans="2:101" x14ac:dyDescent="0.3">
      <c r="B152" s="141"/>
      <c r="C152" s="141">
        <f t="shared" si="75"/>
        <v>-20.932272803924828</v>
      </c>
      <c r="D152" s="142">
        <f t="shared" si="81"/>
        <v>-62</v>
      </c>
      <c r="E152" s="98"/>
      <c r="F152" s="98"/>
      <c r="G152" s="141">
        <f t="shared" si="76"/>
        <v>-82.224811997752212</v>
      </c>
      <c r="H152" s="142">
        <f t="shared" si="82"/>
        <v>-92</v>
      </c>
      <c r="I152" s="98"/>
      <c r="J152" s="98"/>
      <c r="K152" s="98"/>
      <c r="L152" s="180"/>
      <c r="M152" s="141">
        <f t="shared" si="77"/>
        <v>10</v>
      </c>
      <c r="N152" s="142">
        <f t="shared" si="83"/>
        <v>-41</v>
      </c>
      <c r="O152" s="98"/>
      <c r="P152" s="152"/>
      <c r="Q152" s="141">
        <f t="shared" si="78"/>
        <v>65</v>
      </c>
      <c r="R152" s="142">
        <f t="shared" si="84"/>
        <v>-61</v>
      </c>
      <c r="S152" s="98"/>
      <c r="T152" s="98"/>
      <c r="U152" s="141">
        <f t="shared" si="79"/>
        <v>-12.335901557155283</v>
      </c>
      <c r="V152" s="142">
        <f t="shared" si="85"/>
        <v>-141</v>
      </c>
      <c r="W152" s="98"/>
      <c r="X152" s="98"/>
      <c r="Y152" s="98"/>
      <c r="Z152" s="76">
        <v>135</v>
      </c>
      <c r="AA152" s="79">
        <f t="shared" si="89"/>
        <v>214.89784468346727</v>
      </c>
      <c r="AB152" s="78">
        <f t="shared" si="90"/>
        <v>593.05555499602019</v>
      </c>
      <c r="AC152" s="98"/>
      <c r="AD152" s="86">
        <v>144</v>
      </c>
      <c r="AE152" s="89">
        <f t="shared" si="73"/>
        <v>-52.58610463437158</v>
      </c>
      <c r="AF152" s="88">
        <f t="shared" si="74"/>
        <v>38.206041399010758</v>
      </c>
      <c r="AG152" s="98"/>
      <c r="AH152" s="108">
        <v>133</v>
      </c>
      <c r="AI152" s="111">
        <f t="shared" si="91"/>
        <v>299.38924219718405</v>
      </c>
      <c r="AJ152" s="110">
        <f t="shared" si="92"/>
        <v>616.9143297836373</v>
      </c>
      <c r="AK152" s="98"/>
      <c r="AL152" s="98"/>
      <c r="AM152" s="98"/>
      <c r="AN152" s="98"/>
      <c r="AO152" s="98"/>
      <c r="AP152" s="98"/>
      <c r="AQ152" s="141">
        <f t="shared" si="80"/>
        <v>57.52705531068132</v>
      </c>
      <c r="AR152" s="142">
        <f t="shared" si="86"/>
        <v>733.69424691636311</v>
      </c>
      <c r="AS152" s="98"/>
      <c r="AT152" s="142"/>
      <c r="AU152" s="98"/>
      <c r="AV152" s="141">
        <f t="shared" si="88"/>
        <v>70.751578863816192</v>
      </c>
      <c r="AW152" s="142">
        <f t="shared" si="87"/>
        <v>733.69424691636311</v>
      </c>
      <c r="AX152" s="98"/>
      <c r="AY152" s="98"/>
      <c r="AZ152" s="142"/>
      <c r="BA152" s="142"/>
      <c r="BC152" s="141"/>
      <c r="BD152" s="235">
        <v>127</v>
      </c>
      <c r="BE152" s="238">
        <f t="shared" si="57"/>
        <v>73.831053780050453</v>
      </c>
      <c r="BF152" s="237">
        <f t="shared" si="58"/>
        <v>26.055539942330512</v>
      </c>
      <c r="BG152" s="98"/>
      <c r="BH152" s="235">
        <f t="shared" si="69"/>
        <v>-96.348365393106477</v>
      </c>
      <c r="BI152" s="237">
        <f t="shared" si="70"/>
        <v>-9.3155027163650033</v>
      </c>
      <c r="BJ152" s="98"/>
      <c r="BK152" s="98"/>
      <c r="BL152" s="98"/>
      <c r="BM152" s="238">
        <f t="shared" si="71"/>
        <v>-65.423343380683278</v>
      </c>
      <c r="BN152" s="237">
        <f t="shared" si="72"/>
        <v>184.68449728363498</v>
      </c>
      <c r="BO152" s="98"/>
      <c r="BP152" s="98"/>
      <c r="BQ152" s="98"/>
      <c r="BR152" s="98"/>
      <c r="BS152" s="163">
        <f t="shared" si="62"/>
        <v>845.8238704043398</v>
      </c>
      <c r="BT152" s="170">
        <v>-74</v>
      </c>
      <c r="BU152" s="98"/>
      <c r="BV152" s="98"/>
      <c r="BW152" s="98"/>
      <c r="BX152" s="98"/>
      <c r="BY152" s="98"/>
      <c r="BZ152" s="98"/>
      <c r="CA152" s="142"/>
      <c r="CB152" s="141"/>
      <c r="CC152" s="251">
        <f t="shared" si="64"/>
        <v>-160.86329286650428</v>
      </c>
      <c r="CD152" s="252">
        <f t="shared" si="65"/>
        <v>-39.315502716365003</v>
      </c>
      <c r="CE152" s="98"/>
      <c r="CF152" s="98"/>
      <c r="CG152" s="98"/>
      <c r="CH152" s="246">
        <f t="shared" si="63"/>
        <v>-110.75801646019525</v>
      </c>
      <c r="CI152" s="252">
        <f t="shared" si="66"/>
        <v>214.68449728363498</v>
      </c>
      <c r="CJ152" s="98"/>
      <c r="CK152" s="98"/>
      <c r="CL152" s="98"/>
      <c r="CM152" s="98"/>
      <c r="CN152" s="163">
        <f t="shared" si="61"/>
        <v>845.8238704043398</v>
      </c>
      <c r="CO152" s="170">
        <v>-74</v>
      </c>
      <c r="CP152" s="98"/>
      <c r="CQ152" s="98"/>
      <c r="CR152" s="98"/>
      <c r="CS152" s="98"/>
      <c r="CT152" s="98"/>
      <c r="CU152" s="98"/>
      <c r="CV152" s="142"/>
      <c r="CW152" s="168"/>
    </row>
    <row r="153" spans="2:101" x14ac:dyDescent="0.3">
      <c r="B153" s="141"/>
      <c r="C153" s="141">
        <f t="shared" si="75"/>
        <v>-21.108599784633292</v>
      </c>
      <c r="D153" s="142">
        <f t="shared" si="81"/>
        <v>-63</v>
      </c>
      <c r="E153" s="98"/>
      <c r="F153" s="98"/>
      <c r="G153" s="141">
        <f t="shared" si="76"/>
        <v>-82.401138978460679</v>
      </c>
      <c r="H153" s="142">
        <f t="shared" si="82"/>
        <v>-93</v>
      </c>
      <c r="I153" s="98"/>
      <c r="J153" s="98"/>
      <c r="K153" s="98"/>
      <c r="L153" s="180"/>
      <c r="M153" s="141">
        <f t="shared" si="77"/>
        <v>10</v>
      </c>
      <c r="N153" s="142">
        <f t="shared" si="83"/>
        <v>-42</v>
      </c>
      <c r="O153" s="98"/>
      <c r="P153" s="152"/>
      <c r="Q153" s="141">
        <f t="shared" si="78"/>
        <v>65</v>
      </c>
      <c r="R153" s="142">
        <f t="shared" si="84"/>
        <v>-62</v>
      </c>
      <c r="S153" s="98"/>
      <c r="T153" s="98"/>
      <c r="U153" s="141">
        <f t="shared" si="79"/>
        <v>-12.423390220681206</v>
      </c>
      <c r="V153" s="142">
        <f t="shared" si="85"/>
        <v>-142</v>
      </c>
      <c r="W153" s="98"/>
      <c r="X153" s="98"/>
      <c r="Y153" s="98"/>
      <c r="Z153" s="76">
        <v>136</v>
      </c>
      <c r="AA153" s="79">
        <f t="shared" si="89"/>
        <v>205.76242993493179</v>
      </c>
      <c r="AB153" s="78">
        <f t="shared" si="90"/>
        <v>583.75928941004372</v>
      </c>
      <c r="AC153" s="98"/>
      <c r="AD153" s="86">
        <v>145</v>
      </c>
      <c r="AE153" s="89">
        <f t="shared" si="73"/>
        <v>-53.244882878784452</v>
      </c>
      <c r="AF153" s="88">
        <f t="shared" si="74"/>
        <v>37.282468362818015</v>
      </c>
      <c r="AG153" s="98"/>
      <c r="AH153" s="108">
        <v>134</v>
      </c>
      <c r="AI153" s="111">
        <f t="shared" si="91"/>
        <v>289.93495750631951</v>
      </c>
      <c r="AJ153" s="110">
        <f t="shared" si="92"/>
        <v>607.94254860837202</v>
      </c>
      <c r="AK153" s="98"/>
      <c r="AL153" s="98"/>
      <c r="AM153" s="98"/>
      <c r="AN153" s="98"/>
      <c r="AO153" s="98"/>
      <c r="AP153" s="98"/>
      <c r="AQ153" s="141">
        <f t="shared" si="80"/>
        <v>57.350728329972853</v>
      </c>
      <c r="AR153" s="142">
        <f t="shared" si="86"/>
        <v>732.69424691636311</v>
      </c>
      <c r="AS153" s="98"/>
      <c r="AT153" s="142"/>
      <c r="AU153" s="98"/>
      <c r="AV153" s="141">
        <f t="shared" si="88"/>
        <v>70.751578863816192</v>
      </c>
      <c r="AW153" s="142">
        <f t="shared" si="87"/>
        <v>732.69424691636311</v>
      </c>
      <c r="AX153" s="98"/>
      <c r="AY153" s="98"/>
      <c r="AZ153" s="142"/>
      <c r="BA153" s="142"/>
      <c r="BC153" s="141"/>
      <c r="BD153" s="235">
        <v>128</v>
      </c>
      <c r="BE153" s="238">
        <f t="shared" ref="BE153:BE216" si="93">$BF$19*COS($BD153*PI()/180)+$BF$20</f>
        <v>73.512316235235573</v>
      </c>
      <c r="BF153" s="237">
        <f t="shared" ref="BF153:BF216" si="94">$BF$19*SIN($BD153*PI()/180)+$BF$21</f>
        <v>25.810964022111911</v>
      </c>
      <c r="BG153" s="98"/>
      <c r="BH153" s="235">
        <f t="shared" si="69"/>
        <v>-97.420734103131167</v>
      </c>
      <c r="BI153" s="237">
        <f t="shared" ref="BI153:BI184" si="95">IF($BI152=$BI151-$A$11,$BI152-$A$11,$BI152+$A$11)</f>
        <v>-10.315502716365003</v>
      </c>
      <c r="BJ153" s="98"/>
      <c r="BK153" s="98"/>
      <c r="BL153" s="98"/>
      <c r="BM153" s="238">
        <f t="shared" si="71"/>
        <v>-66.17689743078607</v>
      </c>
      <c r="BN153" s="237">
        <f t="shared" ref="BN153:BN184" si="96">IF($BN152=$BN151-$A$11,$BN152-$A$11,$BN152+$A$11)</f>
        <v>185.68449728363498</v>
      </c>
      <c r="BO153" s="98"/>
      <c r="BP153" s="98"/>
      <c r="BQ153" s="98"/>
      <c r="BR153" s="98"/>
      <c r="BS153" s="163">
        <f t="shared" si="62"/>
        <v>834.3938181015784</v>
      </c>
      <c r="BT153" s="170">
        <v>-73</v>
      </c>
      <c r="BU153" s="98"/>
      <c r="BV153" s="98"/>
      <c r="BW153" s="98"/>
      <c r="BX153" s="98"/>
      <c r="BY153" s="98"/>
      <c r="BZ153" s="98"/>
      <c r="CA153" s="142"/>
      <c r="CB153" s="141"/>
      <c r="CC153" s="251">
        <f t="shared" si="64"/>
        <v>-162.19033768812471</v>
      </c>
      <c r="CD153" s="252">
        <f t="shared" si="65"/>
        <v>-40.315502716365003</v>
      </c>
      <c r="CE153" s="98"/>
      <c r="CF153" s="98"/>
      <c r="CG153" s="98"/>
      <c r="CH153" s="246">
        <f t="shared" si="63"/>
        <v>-111.69053154633292</v>
      </c>
      <c r="CI153" s="252">
        <f t="shared" si="66"/>
        <v>215.68449728363498</v>
      </c>
      <c r="CJ153" s="98"/>
      <c r="CK153" s="98"/>
      <c r="CL153" s="98"/>
      <c r="CM153" s="98"/>
      <c r="CN153" s="163">
        <f t="shared" si="61"/>
        <v>834.3938181015784</v>
      </c>
      <c r="CO153" s="170">
        <v>-73</v>
      </c>
      <c r="CP153" s="98"/>
      <c r="CQ153" s="98"/>
      <c r="CR153" s="98"/>
      <c r="CS153" s="98"/>
      <c r="CT153" s="98"/>
      <c r="CU153" s="98"/>
      <c r="CV153" s="142"/>
      <c r="CW153" s="168"/>
    </row>
    <row r="154" spans="2:101" x14ac:dyDescent="0.3">
      <c r="B154" s="141"/>
      <c r="C154" s="141">
        <f t="shared" si="75"/>
        <v>-21.284926765341758</v>
      </c>
      <c r="D154" s="142">
        <f t="shared" si="81"/>
        <v>-64</v>
      </c>
      <c r="E154" s="98"/>
      <c r="F154" s="98"/>
      <c r="G154" s="141">
        <f t="shared" si="76"/>
        <v>-82.577465959169132</v>
      </c>
      <c r="H154" s="142">
        <f t="shared" si="82"/>
        <v>-94</v>
      </c>
      <c r="I154" s="98"/>
      <c r="J154" s="98"/>
      <c r="K154" s="98"/>
      <c r="L154" s="180"/>
      <c r="M154" s="141">
        <f t="shared" si="77"/>
        <v>10</v>
      </c>
      <c r="N154" s="142">
        <f t="shared" si="83"/>
        <v>-43</v>
      </c>
      <c r="O154" s="98"/>
      <c r="P154" s="152"/>
      <c r="Q154" s="141">
        <f t="shared" si="78"/>
        <v>65</v>
      </c>
      <c r="R154" s="142">
        <f t="shared" si="84"/>
        <v>-63</v>
      </c>
      <c r="S154" s="98"/>
      <c r="T154" s="98"/>
      <c r="U154" s="141">
        <f t="shared" si="79"/>
        <v>-12.510878884207131</v>
      </c>
      <c r="V154" s="142">
        <f t="shared" si="85"/>
        <v>-143</v>
      </c>
      <c r="W154" s="98"/>
      <c r="X154" s="98"/>
      <c r="Y154" s="98"/>
      <c r="Z154" s="76">
        <v>137</v>
      </c>
      <c r="AA154" s="79">
        <f t="shared" si="89"/>
        <v>196.79064875966628</v>
      </c>
      <c r="AB154" s="78">
        <f t="shared" si="90"/>
        <v>574.30500471917924</v>
      </c>
      <c r="AC154" s="98"/>
      <c r="AD154" s="86">
        <v>146</v>
      </c>
      <c r="AE154" s="89">
        <f t="shared" si="73"/>
        <v>-53.887442216077709</v>
      </c>
      <c r="AF154" s="88">
        <f t="shared" si="74"/>
        <v>36.347538725598547</v>
      </c>
      <c r="AG154" s="98"/>
      <c r="AH154" s="108">
        <v>135</v>
      </c>
      <c r="AI154" s="111">
        <f t="shared" si="91"/>
        <v>280.63869192034304</v>
      </c>
      <c r="AJ154" s="110">
        <f t="shared" si="92"/>
        <v>598.80713385983643</v>
      </c>
      <c r="AK154" s="98"/>
      <c r="AL154" s="98"/>
      <c r="AM154" s="98"/>
      <c r="AN154" s="98"/>
      <c r="AO154" s="98"/>
      <c r="AP154" s="98"/>
      <c r="AQ154" s="141">
        <f t="shared" si="80"/>
        <v>57.174401349264386</v>
      </c>
      <c r="AR154" s="142">
        <f t="shared" si="86"/>
        <v>731.69424691636311</v>
      </c>
      <c r="AS154" s="98"/>
      <c r="AT154" s="142"/>
      <c r="AU154" s="98"/>
      <c r="AV154" s="141">
        <f t="shared" si="88"/>
        <v>70.751578863816192</v>
      </c>
      <c r="AW154" s="142">
        <f t="shared" si="87"/>
        <v>731.69424691636311</v>
      </c>
      <c r="AX154" s="98"/>
      <c r="AY154" s="98"/>
      <c r="AZ154" s="142"/>
      <c r="BA154" s="142"/>
      <c r="BC154" s="141"/>
      <c r="BD154" s="235">
        <v>129</v>
      </c>
      <c r="BE154" s="238">
        <f t="shared" si="93"/>
        <v>73.197895674057051</v>
      </c>
      <c r="BF154" s="237">
        <f t="shared" si="94"/>
        <v>25.560862614811654</v>
      </c>
      <c r="BG154" s="98"/>
      <c r="BH154" s="235">
        <f t="shared" si="69"/>
        <v>-98.493102813155843</v>
      </c>
      <c r="BI154" s="237">
        <f t="shared" si="95"/>
        <v>-11.315502716365003</v>
      </c>
      <c r="BJ154" s="98"/>
      <c r="BK154" s="98"/>
      <c r="BL154" s="98"/>
      <c r="BM154" s="238">
        <f t="shared" si="71"/>
        <v>-66.930451480888863</v>
      </c>
      <c r="BN154" s="237">
        <f t="shared" si="96"/>
        <v>186.68449728363498</v>
      </c>
      <c r="BO154" s="98"/>
      <c r="BP154" s="98"/>
      <c r="BQ154" s="98"/>
      <c r="BR154" s="98"/>
      <c r="BS154" s="163">
        <f t="shared" si="62"/>
        <v>822.96376579881712</v>
      </c>
      <c r="BT154" s="170">
        <v>-72</v>
      </c>
      <c r="BU154" s="98"/>
      <c r="BV154" s="98"/>
      <c r="BW154" s="98"/>
      <c r="BX154" s="98"/>
      <c r="BY154" s="98"/>
      <c r="BZ154" s="98"/>
      <c r="CA154" s="142"/>
      <c r="CB154" s="141"/>
      <c r="CC154" s="251">
        <f t="shared" si="64"/>
        <v>-163.51738250974512</v>
      </c>
      <c r="CD154" s="252">
        <f t="shared" si="65"/>
        <v>-41.315502716365003</v>
      </c>
      <c r="CE154" s="98"/>
      <c r="CF154" s="98"/>
      <c r="CG154" s="98"/>
      <c r="CH154" s="246">
        <f t="shared" si="63"/>
        <v>-112.62304663247059</v>
      </c>
      <c r="CI154" s="252">
        <f t="shared" si="66"/>
        <v>216.68449728363498</v>
      </c>
      <c r="CJ154" s="98"/>
      <c r="CK154" s="98"/>
      <c r="CL154" s="98"/>
      <c r="CM154" s="98"/>
      <c r="CN154" s="163">
        <f t="shared" ref="CN154:CN217" si="97">$CO$19*$CO154+$CQ$19</f>
        <v>822.96376579881712</v>
      </c>
      <c r="CO154" s="170">
        <v>-72</v>
      </c>
      <c r="CP154" s="98"/>
      <c r="CQ154" s="98"/>
      <c r="CR154" s="98"/>
      <c r="CS154" s="98"/>
      <c r="CT154" s="98"/>
      <c r="CU154" s="98"/>
      <c r="CV154" s="142"/>
      <c r="CW154" s="168"/>
    </row>
    <row r="155" spans="2:101" x14ac:dyDescent="0.3">
      <c r="B155" s="141"/>
      <c r="C155" s="141">
        <f t="shared" si="75"/>
        <v>-21.461253746050225</v>
      </c>
      <c r="D155" s="142">
        <f t="shared" si="81"/>
        <v>-65</v>
      </c>
      <c r="E155" s="98"/>
      <c r="F155" s="98"/>
      <c r="G155" s="141">
        <f t="shared" si="76"/>
        <v>-82.753792939877599</v>
      </c>
      <c r="H155" s="142">
        <f t="shared" si="82"/>
        <v>-95</v>
      </c>
      <c r="I155" s="98"/>
      <c r="J155" s="98"/>
      <c r="K155" s="98"/>
      <c r="L155" s="180"/>
      <c r="M155" s="141">
        <f t="shared" si="77"/>
        <v>10</v>
      </c>
      <c r="N155" s="142">
        <f t="shared" si="83"/>
        <v>-44</v>
      </c>
      <c r="O155" s="98"/>
      <c r="P155" s="152"/>
      <c r="Q155" s="141">
        <f t="shared" si="78"/>
        <v>65</v>
      </c>
      <c r="R155" s="142">
        <f t="shared" si="84"/>
        <v>-64</v>
      </c>
      <c r="S155" s="98"/>
      <c r="T155" s="98"/>
      <c r="U155" s="141">
        <f t="shared" si="79"/>
        <v>-12.598367547733055</v>
      </c>
      <c r="V155" s="142">
        <f t="shared" si="85"/>
        <v>-144</v>
      </c>
      <c r="W155" s="98"/>
      <c r="X155" s="98"/>
      <c r="Y155" s="98"/>
      <c r="Z155" s="76">
        <v>138</v>
      </c>
      <c r="AA155" s="79">
        <f t="shared" si="89"/>
        <v>187.98523404912851</v>
      </c>
      <c r="AB155" s="78">
        <f t="shared" si="90"/>
        <v>564.69558079012882</v>
      </c>
      <c r="AC155" s="98"/>
      <c r="AD155" s="86">
        <v>147</v>
      </c>
      <c r="AE155" s="89">
        <f t="shared" si="73"/>
        <v>-54.513586916452567</v>
      </c>
      <c r="AF155" s="88">
        <f t="shared" si="74"/>
        <v>35.40153727597675</v>
      </c>
      <c r="AG155" s="98"/>
      <c r="AH155" s="108">
        <v>136</v>
      </c>
      <c r="AI155" s="111">
        <f t="shared" si="91"/>
        <v>271.50327717180755</v>
      </c>
      <c r="AJ155" s="110">
        <f t="shared" si="92"/>
        <v>589.51086827385996</v>
      </c>
      <c r="AK155" s="98"/>
      <c r="AL155" s="98"/>
      <c r="AM155" s="98"/>
      <c r="AN155" s="98"/>
      <c r="AO155" s="98"/>
      <c r="AP155" s="98"/>
      <c r="AQ155" s="141">
        <f t="shared" si="80"/>
        <v>56.998074368555919</v>
      </c>
      <c r="AR155" s="142">
        <f t="shared" si="86"/>
        <v>730.69424691636311</v>
      </c>
      <c r="AS155" s="98"/>
      <c r="AT155" s="142"/>
      <c r="AU155" s="98"/>
      <c r="AV155" s="141">
        <f t="shared" si="88"/>
        <v>70.751578863816192</v>
      </c>
      <c r="AW155" s="142">
        <f t="shared" si="87"/>
        <v>730.69424691636311</v>
      </c>
      <c r="AX155" s="98"/>
      <c r="AY155" s="98"/>
      <c r="AZ155" s="142"/>
      <c r="BA155" s="142"/>
      <c r="BC155" s="141"/>
      <c r="BD155" s="235">
        <v>130</v>
      </c>
      <c r="BE155" s="238">
        <f t="shared" si="93"/>
        <v>72.887887872063644</v>
      </c>
      <c r="BF155" s="237">
        <f t="shared" si="94"/>
        <v>25.305311903741192</v>
      </c>
      <c r="BG155" s="98"/>
      <c r="BH155" s="235">
        <f t="shared" si="69"/>
        <v>-99.56547152318052</v>
      </c>
      <c r="BI155" s="237">
        <f t="shared" si="95"/>
        <v>-12.315502716365003</v>
      </c>
      <c r="BJ155" s="98"/>
      <c r="BK155" s="98"/>
      <c r="BL155" s="98"/>
      <c r="BM155" s="238">
        <f t="shared" si="71"/>
        <v>-67.684005530991655</v>
      </c>
      <c r="BN155" s="237">
        <f t="shared" si="96"/>
        <v>187.68449728363498</v>
      </c>
      <c r="BO155" s="98"/>
      <c r="BP155" s="98"/>
      <c r="BQ155" s="98"/>
      <c r="BR155" s="98"/>
      <c r="BS155" s="163">
        <f t="shared" ref="BS155:BS218" si="98">$BT$19*$BT155+$BV$19</f>
        <v>811.53371349605573</v>
      </c>
      <c r="BT155" s="170">
        <v>-71</v>
      </c>
      <c r="BU155" s="98"/>
      <c r="BV155" s="98"/>
      <c r="BW155" s="98"/>
      <c r="BX155" s="98"/>
      <c r="BY155" s="98"/>
      <c r="BZ155" s="98"/>
      <c r="CA155" s="142"/>
      <c r="CB155" s="141"/>
      <c r="CC155" s="251">
        <f t="shared" si="64"/>
        <v>-164.84442733136552</v>
      </c>
      <c r="CD155" s="252">
        <f t="shared" si="65"/>
        <v>-42.315502716365003</v>
      </c>
      <c r="CE155" s="98"/>
      <c r="CF155" s="98"/>
      <c r="CG155" s="98"/>
      <c r="CH155" s="246">
        <f t="shared" ref="CH155:CH186" si="99">$CI$19*CI155+$CL$19</f>
        <v>-113.55556171860823</v>
      </c>
      <c r="CI155" s="252">
        <f t="shared" si="66"/>
        <v>217.68449728363498</v>
      </c>
      <c r="CJ155" s="98"/>
      <c r="CK155" s="98"/>
      <c r="CL155" s="98"/>
      <c r="CM155" s="98"/>
      <c r="CN155" s="163">
        <f t="shared" si="97"/>
        <v>811.53371349605573</v>
      </c>
      <c r="CO155" s="170">
        <v>-71</v>
      </c>
      <c r="CP155" s="98"/>
      <c r="CQ155" s="98"/>
      <c r="CR155" s="98"/>
      <c r="CS155" s="98"/>
      <c r="CT155" s="98"/>
      <c r="CU155" s="98"/>
      <c r="CV155" s="142"/>
      <c r="CW155" s="168"/>
    </row>
    <row r="156" spans="2:101" x14ac:dyDescent="0.3">
      <c r="B156" s="141"/>
      <c r="C156" s="141">
        <f t="shared" si="75"/>
        <v>-21.637580726758689</v>
      </c>
      <c r="D156" s="142">
        <f t="shared" si="81"/>
        <v>-66</v>
      </c>
      <c r="E156" s="98"/>
      <c r="F156" s="98"/>
      <c r="G156" s="141">
        <f t="shared" si="76"/>
        <v>-82.930119920586066</v>
      </c>
      <c r="H156" s="142">
        <f t="shared" si="82"/>
        <v>-96</v>
      </c>
      <c r="I156" s="98"/>
      <c r="J156" s="98"/>
      <c r="K156" s="98"/>
      <c r="L156" s="180"/>
      <c r="M156" s="141">
        <f t="shared" si="77"/>
        <v>10</v>
      </c>
      <c r="N156" s="142">
        <f t="shared" si="83"/>
        <v>-45</v>
      </c>
      <c r="O156" s="98"/>
      <c r="P156" s="152"/>
      <c r="Q156" s="141">
        <f t="shared" si="78"/>
        <v>65</v>
      </c>
      <c r="R156" s="142">
        <f t="shared" si="84"/>
        <v>-65</v>
      </c>
      <c r="S156" s="98"/>
      <c r="T156" s="98"/>
      <c r="U156" s="141">
        <f t="shared" si="79"/>
        <v>-12.685856211258979</v>
      </c>
      <c r="V156" s="142">
        <f t="shared" si="85"/>
        <v>-145</v>
      </c>
      <c r="W156" s="98"/>
      <c r="X156" s="98"/>
      <c r="Y156" s="98"/>
      <c r="Z156" s="76">
        <v>139</v>
      </c>
      <c r="AA156" s="79">
        <f t="shared" si="89"/>
        <v>179.3488680179388</v>
      </c>
      <c r="AB156" s="78">
        <f t="shared" si="90"/>
        <v>554.93394474650972</v>
      </c>
      <c r="AC156" s="98"/>
      <c r="AD156" s="86">
        <v>148</v>
      </c>
      <c r="AE156" s="89">
        <f t="shared" si="73"/>
        <v>-55.123126250167687</v>
      </c>
      <c r="AF156" s="88">
        <f t="shared" si="74"/>
        <v>34.444752175158321</v>
      </c>
      <c r="AG156" s="98"/>
      <c r="AH156" s="108">
        <v>137</v>
      </c>
      <c r="AI156" s="111">
        <f t="shared" si="91"/>
        <v>262.53149599654205</v>
      </c>
      <c r="AJ156" s="110">
        <f t="shared" si="92"/>
        <v>580.05658358299547</v>
      </c>
      <c r="AK156" s="98"/>
      <c r="AL156" s="98"/>
      <c r="AM156" s="98"/>
      <c r="AN156" s="98"/>
      <c r="AO156" s="98"/>
      <c r="AP156" s="98"/>
      <c r="AQ156" s="141">
        <f t="shared" si="80"/>
        <v>56.821747387847452</v>
      </c>
      <c r="AR156" s="142">
        <f t="shared" si="86"/>
        <v>729.69424691636311</v>
      </c>
      <c r="AS156" s="98"/>
      <c r="AT156" s="142"/>
      <c r="AU156" s="98"/>
      <c r="AV156" s="141">
        <f t="shared" si="88"/>
        <v>70.751578863816192</v>
      </c>
      <c r="AW156" s="142">
        <f t="shared" si="87"/>
        <v>729.69424691636311</v>
      </c>
      <c r="AX156" s="98"/>
      <c r="AY156" s="98"/>
      <c r="AZ156" s="142"/>
      <c r="BA156" s="142"/>
      <c r="BC156" s="141"/>
      <c r="BD156" s="235">
        <v>131</v>
      </c>
      <c r="BE156" s="238">
        <f t="shared" si="93"/>
        <v>72.582387260634988</v>
      </c>
      <c r="BF156" s="237">
        <f t="shared" si="94"/>
        <v>25.044389732122688</v>
      </c>
      <c r="BG156" s="98"/>
      <c r="BH156" s="235">
        <f t="shared" si="69"/>
        <v>-100.63784023320521</v>
      </c>
      <c r="BI156" s="237">
        <f t="shared" si="95"/>
        <v>-13.315502716365003</v>
      </c>
      <c r="BJ156" s="98"/>
      <c r="BK156" s="98"/>
      <c r="BL156" s="98"/>
      <c r="BM156" s="238">
        <f t="shared" si="71"/>
        <v>-68.437559581094476</v>
      </c>
      <c r="BN156" s="237">
        <f t="shared" si="96"/>
        <v>188.68449728363498</v>
      </c>
      <c r="BO156" s="98"/>
      <c r="BP156" s="98"/>
      <c r="BQ156" s="98"/>
      <c r="BR156" s="98"/>
      <c r="BS156" s="163">
        <f t="shared" si="98"/>
        <v>800.10366119329433</v>
      </c>
      <c r="BT156" s="170">
        <v>-70</v>
      </c>
      <c r="BU156" s="98"/>
      <c r="BV156" s="98"/>
      <c r="BW156" s="98"/>
      <c r="BX156" s="98"/>
      <c r="BY156" s="98"/>
      <c r="BZ156" s="98"/>
      <c r="CA156" s="142"/>
      <c r="CB156" s="141"/>
      <c r="CC156" s="251">
        <f t="shared" ref="CC156:CC186" si="100">$CD$19*CD156+$CF$19</f>
        <v>-166.17147215298593</v>
      </c>
      <c r="CD156" s="252">
        <f t="shared" si="65"/>
        <v>-43.315502716365003</v>
      </c>
      <c r="CE156" s="98"/>
      <c r="CF156" s="98"/>
      <c r="CG156" s="98"/>
      <c r="CH156" s="246">
        <f t="shared" si="99"/>
        <v>-114.4880768047459</v>
      </c>
      <c r="CI156" s="252">
        <f t="shared" si="66"/>
        <v>218.68449728363498</v>
      </c>
      <c r="CJ156" s="98"/>
      <c r="CK156" s="98"/>
      <c r="CL156" s="98"/>
      <c r="CM156" s="98"/>
      <c r="CN156" s="163">
        <f t="shared" si="97"/>
        <v>800.10366119329433</v>
      </c>
      <c r="CO156" s="170">
        <v>-70</v>
      </c>
      <c r="CP156" s="98"/>
      <c r="CQ156" s="98"/>
      <c r="CR156" s="98"/>
      <c r="CS156" s="98"/>
      <c r="CT156" s="98"/>
      <c r="CU156" s="98"/>
      <c r="CV156" s="142"/>
      <c r="CW156" s="168"/>
    </row>
    <row r="157" spans="2:101" x14ac:dyDescent="0.3">
      <c r="B157" s="141"/>
      <c r="C157" s="141">
        <f t="shared" si="75"/>
        <v>-21.813907707467152</v>
      </c>
      <c r="D157" s="142">
        <f t="shared" si="81"/>
        <v>-67</v>
      </c>
      <c r="E157" s="98"/>
      <c r="F157" s="98"/>
      <c r="G157" s="141">
        <f t="shared" si="76"/>
        <v>-83.106446901294532</v>
      </c>
      <c r="H157" s="142">
        <f t="shared" si="82"/>
        <v>-97</v>
      </c>
      <c r="I157" s="98"/>
      <c r="J157" s="98"/>
      <c r="K157" s="98"/>
      <c r="L157" s="180"/>
      <c r="M157" s="141">
        <f t="shared" si="77"/>
        <v>10</v>
      </c>
      <c r="N157" s="142">
        <f t="shared" si="83"/>
        <v>-46</v>
      </c>
      <c r="O157" s="98"/>
      <c r="P157" s="152"/>
      <c r="Q157" s="141">
        <f t="shared" si="78"/>
        <v>65</v>
      </c>
      <c r="R157" s="142">
        <f t="shared" si="84"/>
        <v>-66</v>
      </c>
      <c r="S157" s="98"/>
      <c r="T157" s="98"/>
      <c r="U157" s="141">
        <f t="shared" si="79"/>
        <v>-12.773344874784904</v>
      </c>
      <c r="V157" s="142">
        <f t="shared" si="85"/>
        <v>-146</v>
      </c>
      <c r="W157" s="98"/>
      <c r="X157" s="98"/>
      <c r="Y157" s="98"/>
      <c r="Z157" s="76">
        <v>140</v>
      </c>
      <c r="AA157" s="79">
        <f t="shared" si="89"/>
        <v>170.88418138685313</v>
      </c>
      <c r="AB157" s="78">
        <f t="shared" si="90"/>
        <v>545.02307007722447</v>
      </c>
      <c r="AC157" s="98"/>
      <c r="AD157" s="86">
        <v>149</v>
      </c>
      <c r="AE157" s="89">
        <f t="shared" si="73"/>
        <v>-55.715874545637291</v>
      </c>
      <c r="AF157" s="88">
        <f t="shared" si="74"/>
        <v>33.477474869153532</v>
      </c>
      <c r="AG157" s="98"/>
      <c r="AH157" s="108">
        <v>138</v>
      </c>
      <c r="AI157" s="111">
        <f t="shared" si="91"/>
        <v>253.72608128600427</v>
      </c>
      <c r="AJ157" s="110">
        <f t="shared" si="92"/>
        <v>570.44715965394505</v>
      </c>
      <c r="AK157" s="98"/>
      <c r="AL157" s="98"/>
      <c r="AM157" s="98"/>
      <c r="AN157" s="98"/>
      <c r="AO157" s="98"/>
      <c r="AP157" s="98"/>
      <c r="AQ157" s="141">
        <f t="shared" si="80"/>
        <v>56.645420407138985</v>
      </c>
      <c r="AR157" s="142">
        <f t="shared" si="86"/>
        <v>728.69424691636311</v>
      </c>
      <c r="AS157" s="98"/>
      <c r="AT157" s="142"/>
      <c r="AU157" s="98"/>
      <c r="AV157" s="141">
        <f t="shared" si="88"/>
        <v>70.751578863816192</v>
      </c>
      <c r="AW157" s="142">
        <f t="shared" si="87"/>
        <v>728.69424691636311</v>
      </c>
      <c r="AX157" s="98"/>
      <c r="AY157" s="98"/>
      <c r="AZ157" s="142"/>
      <c r="BA157" s="142"/>
      <c r="BC157" s="141"/>
      <c r="BD157" s="235">
        <v>132</v>
      </c>
      <c r="BE157" s="238">
        <f t="shared" si="93"/>
        <v>72.28148689821677</v>
      </c>
      <c r="BF157" s="237">
        <f t="shared" si="94"/>
        <v>24.778175579377248</v>
      </c>
      <c r="BG157" s="98"/>
      <c r="BH157" s="235">
        <f t="shared" si="69"/>
        <v>-101.71020894322989</v>
      </c>
      <c r="BI157" s="237">
        <f t="shared" si="95"/>
        <v>-14.315502716365003</v>
      </c>
      <c r="BJ157" s="98"/>
      <c r="BK157" s="98"/>
      <c r="BL157" s="98"/>
      <c r="BM157" s="238">
        <f t="shared" si="71"/>
        <v>-69.191113631197268</v>
      </c>
      <c r="BN157" s="237">
        <f t="shared" si="96"/>
        <v>189.68449728363498</v>
      </c>
      <c r="BO157" s="98"/>
      <c r="BP157" s="98"/>
      <c r="BQ157" s="98"/>
      <c r="BR157" s="98"/>
      <c r="BS157" s="163">
        <f t="shared" si="98"/>
        <v>788.67360889053305</v>
      </c>
      <c r="BT157" s="170">
        <v>-69</v>
      </c>
      <c r="BU157" s="98"/>
      <c r="BV157" s="98"/>
      <c r="BW157" s="98"/>
      <c r="BX157" s="98"/>
      <c r="BY157" s="98"/>
      <c r="BZ157" s="98"/>
      <c r="CA157" s="142"/>
      <c r="CB157" s="141"/>
      <c r="CC157" s="251">
        <f t="shared" si="100"/>
        <v>-167.49851697460633</v>
      </c>
      <c r="CD157" s="252">
        <f t="shared" ref="CD157:CD186" si="101">IF($CD156=$CD155-$A$11,$CD156-$A$11,$CD156+$A$11)</f>
        <v>-44.315502716365003</v>
      </c>
      <c r="CE157" s="98"/>
      <c r="CF157" s="98"/>
      <c r="CG157" s="98"/>
      <c r="CH157" s="246">
        <f t="shared" si="99"/>
        <v>-115.42059189088357</v>
      </c>
      <c r="CI157" s="252">
        <f t="shared" ref="CI157:CI186" si="102">IF($CI156=$CI155-$A$11,$CI156-$A$11,$CI156+$A$11)</f>
        <v>219.68449728363498</v>
      </c>
      <c r="CJ157" s="98"/>
      <c r="CK157" s="98"/>
      <c r="CL157" s="98"/>
      <c r="CM157" s="98"/>
      <c r="CN157" s="163">
        <f t="shared" si="97"/>
        <v>788.67360889053305</v>
      </c>
      <c r="CO157" s="170">
        <v>-69</v>
      </c>
      <c r="CP157" s="98"/>
      <c r="CQ157" s="98"/>
      <c r="CR157" s="98"/>
      <c r="CS157" s="98"/>
      <c r="CT157" s="98"/>
      <c r="CU157" s="98"/>
      <c r="CV157" s="142"/>
      <c r="CW157" s="168"/>
    </row>
    <row r="158" spans="2:101" x14ac:dyDescent="0.3">
      <c r="B158" s="141"/>
      <c r="C158" s="141">
        <f t="shared" si="75"/>
        <v>-21.990234688175619</v>
      </c>
      <c r="D158" s="142">
        <f t="shared" si="81"/>
        <v>-68</v>
      </c>
      <c r="E158" s="98"/>
      <c r="F158" s="98"/>
      <c r="G158" s="141">
        <f t="shared" si="76"/>
        <v>-83.282773882002999</v>
      </c>
      <c r="H158" s="142">
        <f t="shared" si="82"/>
        <v>-98</v>
      </c>
      <c r="I158" s="98"/>
      <c r="J158" s="98"/>
      <c r="K158" s="98"/>
      <c r="L158" s="180"/>
      <c r="M158" s="141">
        <f t="shared" si="77"/>
        <v>10</v>
      </c>
      <c r="N158" s="142">
        <f t="shared" si="83"/>
        <v>-47</v>
      </c>
      <c r="O158" s="98"/>
      <c r="P158" s="152"/>
      <c r="Q158" s="141">
        <f t="shared" si="78"/>
        <v>65</v>
      </c>
      <c r="R158" s="142">
        <f t="shared" si="84"/>
        <v>-67</v>
      </c>
      <c r="S158" s="98"/>
      <c r="T158" s="98"/>
      <c r="U158" s="141">
        <f t="shared" si="79"/>
        <v>-12.860833538310827</v>
      </c>
      <c r="V158" s="142">
        <f t="shared" si="85"/>
        <v>-147</v>
      </c>
      <c r="W158" s="98"/>
      <c r="X158" s="98"/>
      <c r="Y158" s="98"/>
      <c r="Z158" s="76">
        <v>141</v>
      </c>
      <c r="AA158" s="79">
        <f t="shared" si="89"/>
        <v>162.59375258141824</v>
      </c>
      <c r="AB158" s="78">
        <f t="shared" si="90"/>
        <v>534.96597573070574</v>
      </c>
      <c r="AC158" s="98"/>
      <c r="AD158" s="86">
        <v>150</v>
      </c>
      <c r="AE158" s="89">
        <f t="shared" si="73"/>
        <v>-56.291651245988518</v>
      </c>
      <c r="AF158" s="88">
        <f t="shared" si="74"/>
        <v>32.499999999999993</v>
      </c>
      <c r="AG158" s="98"/>
      <c r="AH158" s="108">
        <v>139</v>
      </c>
      <c r="AI158" s="111">
        <f t="shared" si="91"/>
        <v>245.08971525481456</v>
      </c>
      <c r="AJ158" s="110">
        <f t="shared" si="92"/>
        <v>560.68552361032596</v>
      </c>
      <c r="AK158" s="98"/>
      <c r="AL158" s="98"/>
      <c r="AM158" s="98"/>
      <c r="AN158" s="98"/>
      <c r="AO158" s="98"/>
      <c r="AP158" s="98"/>
      <c r="AQ158" s="141">
        <f t="shared" si="80"/>
        <v>56.469093426430518</v>
      </c>
      <c r="AR158" s="142">
        <f t="shared" si="86"/>
        <v>727.69424691636311</v>
      </c>
      <c r="AS158" s="98"/>
      <c r="AT158" s="142"/>
      <c r="AU158" s="98"/>
      <c r="AV158" s="141">
        <f t="shared" si="88"/>
        <v>70.751578863816192</v>
      </c>
      <c r="AW158" s="142">
        <f t="shared" si="87"/>
        <v>727.69424691636311</v>
      </c>
      <c r="AX158" s="98"/>
      <c r="AY158" s="98"/>
      <c r="AZ158" s="142"/>
      <c r="BA158" s="142"/>
      <c r="BC158" s="141"/>
      <c r="BD158" s="235">
        <v>133</v>
      </c>
      <c r="BE158" s="238">
        <f t="shared" si="93"/>
        <v>71.985278441974259</v>
      </c>
      <c r="BF158" s="237">
        <f t="shared" si="94"/>
        <v>24.506750536914659</v>
      </c>
      <c r="BG158" s="98"/>
      <c r="BH158" s="235">
        <f t="shared" si="69"/>
        <v>-102.78257765325458</v>
      </c>
      <c r="BI158" s="237">
        <f t="shared" si="95"/>
        <v>-15.315502716365003</v>
      </c>
      <c r="BJ158" s="98"/>
      <c r="BK158" s="98"/>
      <c r="BL158" s="98"/>
      <c r="BM158" s="238">
        <f t="shared" si="71"/>
        <v>-69.944667681300061</v>
      </c>
      <c r="BN158" s="237">
        <f t="shared" si="96"/>
        <v>190.68449728363498</v>
      </c>
      <c r="BO158" s="98"/>
      <c r="BP158" s="98"/>
      <c r="BQ158" s="98"/>
      <c r="BR158" s="98"/>
      <c r="BS158" s="163">
        <f t="shared" si="98"/>
        <v>777.24355658777165</v>
      </c>
      <c r="BT158" s="170">
        <v>-68</v>
      </c>
      <c r="BU158" s="98"/>
      <c r="BV158" s="98"/>
      <c r="BW158" s="98"/>
      <c r="BX158" s="98"/>
      <c r="BY158" s="98"/>
      <c r="BZ158" s="98"/>
      <c r="CA158" s="142"/>
      <c r="CB158" s="141"/>
      <c r="CC158" s="251">
        <f t="shared" si="100"/>
        <v>-168.82556179622674</v>
      </c>
      <c r="CD158" s="252">
        <f t="shared" si="101"/>
        <v>-45.315502716365003</v>
      </c>
      <c r="CE158" s="98"/>
      <c r="CF158" s="98"/>
      <c r="CG158" s="98"/>
      <c r="CH158" s="246">
        <f t="shared" si="99"/>
        <v>-116.35310697702121</v>
      </c>
      <c r="CI158" s="252">
        <f t="shared" si="102"/>
        <v>220.68449728363498</v>
      </c>
      <c r="CJ158" s="98"/>
      <c r="CK158" s="98"/>
      <c r="CL158" s="98"/>
      <c r="CM158" s="98"/>
      <c r="CN158" s="163">
        <f t="shared" si="97"/>
        <v>777.24355658777165</v>
      </c>
      <c r="CO158" s="170">
        <v>-68</v>
      </c>
      <c r="CP158" s="98"/>
      <c r="CQ158" s="98"/>
      <c r="CR158" s="98"/>
      <c r="CS158" s="98"/>
      <c r="CT158" s="98"/>
      <c r="CU158" s="98"/>
      <c r="CV158" s="142"/>
      <c r="CW158" s="168"/>
    </row>
    <row r="159" spans="2:101" x14ac:dyDescent="0.3">
      <c r="B159" s="141"/>
      <c r="C159" s="141">
        <f t="shared" si="75"/>
        <v>-22.166561668884086</v>
      </c>
      <c r="D159" s="142">
        <f t="shared" si="81"/>
        <v>-69</v>
      </c>
      <c r="E159" s="98"/>
      <c r="F159" s="98"/>
      <c r="G159" s="141">
        <f t="shared" si="76"/>
        <v>-83.459100862711466</v>
      </c>
      <c r="H159" s="142">
        <f t="shared" si="82"/>
        <v>-99</v>
      </c>
      <c r="I159" s="98"/>
      <c r="J159" s="98"/>
      <c r="K159" s="98"/>
      <c r="L159" s="180"/>
      <c r="M159" s="141">
        <f t="shared" si="77"/>
        <v>10</v>
      </c>
      <c r="N159" s="142">
        <f t="shared" si="83"/>
        <v>-48</v>
      </c>
      <c r="O159" s="98"/>
      <c r="P159" s="152"/>
      <c r="Q159" s="141">
        <f t="shared" si="78"/>
        <v>65</v>
      </c>
      <c r="R159" s="142">
        <f t="shared" si="84"/>
        <v>-68</v>
      </c>
      <c r="S159" s="98"/>
      <c r="T159" s="98"/>
      <c r="U159" s="141">
        <f t="shared" si="79"/>
        <v>-12.948322201836751</v>
      </c>
      <c r="V159" s="142">
        <f t="shared" si="85"/>
        <v>-148</v>
      </c>
      <c r="W159" s="98"/>
      <c r="X159" s="98"/>
      <c r="Y159" s="98"/>
      <c r="Z159" s="76">
        <v>142</v>
      </c>
      <c r="AA159" s="79">
        <f t="shared" si="89"/>
        <v>154.48010694655943</v>
      </c>
      <c r="AB159" s="78">
        <f t="shared" si="90"/>
        <v>524.76572519531669</v>
      </c>
      <c r="AC159" s="98"/>
      <c r="AD159" s="86">
        <v>151</v>
      </c>
      <c r="AE159" s="89">
        <f t="shared" si="73"/>
        <v>-56.850280964060723</v>
      </c>
      <c r="AF159" s="88">
        <f t="shared" si="74"/>
        <v>31.512625316011917</v>
      </c>
      <c r="AG159" s="98"/>
      <c r="AH159" s="108">
        <v>140</v>
      </c>
      <c r="AI159" s="111">
        <f t="shared" si="91"/>
        <v>236.62502862372889</v>
      </c>
      <c r="AJ159" s="110">
        <f t="shared" si="92"/>
        <v>550.77464894104071</v>
      </c>
      <c r="AK159" s="98"/>
      <c r="AL159" s="98"/>
      <c r="AM159" s="98"/>
      <c r="AN159" s="98"/>
      <c r="AO159" s="98"/>
      <c r="AP159" s="98"/>
      <c r="AQ159" s="141">
        <f t="shared" si="80"/>
        <v>56.292766445722052</v>
      </c>
      <c r="AR159" s="142">
        <f t="shared" si="86"/>
        <v>726.69424691636311</v>
      </c>
      <c r="AS159" s="98"/>
      <c r="AT159" s="142"/>
      <c r="AU159" s="98"/>
      <c r="AV159" s="141">
        <f t="shared" si="88"/>
        <v>70.751578863816192</v>
      </c>
      <c r="AW159" s="142">
        <f t="shared" si="87"/>
        <v>726.69424691636311</v>
      </c>
      <c r="AX159" s="98"/>
      <c r="AY159" s="98"/>
      <c r="AZ159" s="142"/>
      <c r="BA159" s="142"/>
      <c r="BC159" s="141"/>
      <c r="BD159" s="235">
        <v>134</v>
      </c>
      <c r="BE159" s="238">
        <f t="shared" si="93"/>
        <v>71.693852119872659</v>
      </c>
      <c r="BF159" s="237">
        <f t="shared" si="94"/>
        <v>24.230197283432211</v>
      </c>
      <c r="BG159" s="98"/>
      <c r="BH159" s="235">
        <f t="shared" si="69"/>
        <v>-103.85494636327925</v>
      </c>
      <c r="BI159" s="237">
        <f t="shared" si="95"/>
        <v>-16.315502716365003</v>
      </c>
      <c r="BJ159" s="98"/>
      <c r="BK159" s="98"/>
      <c r="BL159" s="98"/>
      <c r="BM159" s="238">
        <f t="shared" si="71"/>
        <v>-70.698221731402853</v>
      </c>
      <c r="BN159" s="237">
        <f t="shared" si="96"/>
        <v>191.68449728363498</v>
      </c>
      <c r="BO159" s="98"/>
      <c r="BP159" s="98"/>
      <c r="BQ159" s="98"/>
      <c r="BR159" s="98"/>
      <c r="BS159" s="163">
        <f t="shared" si="98"/>
        <v>765.81350428501037</v>
      </c>
      <c r="BT159" s="170">
        <v>-67</v>
      </c>
      <c r="BU159" s="98"/>
      <c r="BV159" s="98"/>
      <c r="BW159" s="98"/>
      <c r="BX159" s="98"/>
      <c r="BY159" s="98"/>
      <c r="BZ159" s="98"/>
      <c r="CA159" s="142"/>
      <c r="CB159" s="141"/>
      <c r="CC159" s="251">
        <f t="shared" si="100"/>
        <v>-170.15260661784717</v>
      </c>
      <c r="CD159" s="252">
        <f t="shared" si="101"/>
        <v>-46.315502716365003</v>
      </c>
      <c r="CE159" s="98"/>
      <c r="CF159" s="98"/>
      <c r="CG159" s="98"/>
      <c r="CH159" s="246">
        <f t="shared" si="99"/>
        <v>-117.28562206315888</v>
      </c>
      <c r="CI159" s="252">
        <f t="shared" si="102"/>
        <v>221.68449728363498</v>
      </c>
      <c r="CJ159" s="98"/>
      <c r="CK159" s="98"/>
      <c r="CL159" s="98"/>
      <c r="CM159" s="98"/>
      <c r="CN159" s="163">
        <f t="shared" si="97"/>
        <v>765.81350428501037</v>
      </c>
      <c r="CO159" s="170">
        <v>-67</v>
      </c>
      <c r="CP159" s="98"/>
      <c r="CQ159" s="98"/>
      <c r="CR159" s="98"/>
      <c r="CS159" s="98"/>
      <c r="CT159" s="98"/>
      <c r="CU159" s="98"/>
      <c r="CV159" s="142"/>
      <c r="CW159" s="168"/>
    </row>
    <row r="160" spans="2:101" x14ac:dyDescent="0.3">
      <c r="B160" s="141"/>
      <c r="C160" s="141">
        <f t="shared" si="75"/>
        <v>-22.342888649592549</v>
      </c>
      <c r="D160" s="142">
        <f t="shared" si="81"/>
        <v>-70</v>
      </c>
      <c r="E160" s="98"/>
      <c r="F160" s="98"/>
      <c r="G160" s="141">
        <f t="shared" si="76"/>
        <v>-83.635427843419933</v>
      </c>
      <c r="H160" s="142">
        <f t="shared" si="82"/>
        <v>-100</v>
      </c>
      <c r="I160" s="98"/>
      <c r="J160" s="98"/>
      <c r="K160" s="98"/>
      <c r="L160" s="180"/>
      <c r="M160" s="141">
        <f t="shared" si="77"/>
        <v>10</v>
      </c>
      <c r="N160" s="142">
        <f t="shared" si="83"/>
        <v>-49</v>
      </c>
      <c r="O160" s="98"/>
      <c r="P160" s="152"/>
      <c r="Q160" s="141">
        <f t="shared" si="78"/>
        <v>65</v>
      </c>
      <c r="R160" s="142">
        <f t="shared" si="84"/>
        <v>-69</v>
      </c>
      <c r="S160" s="98"/>
      <c r="T160" s="98"/>
      <c r="U160" s="141">
        <f t="shared" si="79"/>
        <v>-13.035810865362675</v>
      </c>
      <c r="V160" s="142">
        <f t="shared" si="85"/>
        <v>-149</v>
      </c>
      <c r="W160" s="98"/>
      <c r="X160" s="98"/>
      <c r="Y160" s="98"/>
      <c r="Z160" s="76">
        <v>143</v>
      </c>
      <c r="AA160" s="79">
        <f t="shared" si="89"/>
        <v>146.54571597733593</v>
      </c>
      <c r="AB160" s="78">
        <f t="shared" si="90"/>
        <v>514.4254255661823</v>
      </c>
      <c r="AC160" s="98"/>
      <c r="AD160" s="86">
        <v>152</v>
      </c>
      <c r="AE160" s="89">
        <f t="shared" si="73"/>
        <v>-57.391593535830239</v>
      </c>
      <c r="AF160" s="88">
        <f t="shared" si="74"/>
        <v>30.515651581082921</v>
      </c>
      <c r="AG160" s="98"/>
      <c r="AH160" s="108">
        <v>141</v>
      </c>
      <c r="AI160" s="111">
        <f t="shared" si="91"/>
        <v>228.33459981829401</v>
      </c>
      <c r="AJ160" s="110">
        <f t="shared" si="92"/>
        <v>540.71755459452197</v>
      </c>
      <c r="AK160" s="98"/>
      <c r="AL160" s="98"/>
      <c r="AM160" s="98"/>
      <c r="AN160" s="98"/>
      <c r="AO160" s="98"/>
      <c r="AP160" s="98"/>
      <c r="AQ160" s="141">
        <f t="shared" si="80"/>
        <v>56.116439465013599</v>
      </c>
      <c r="AR160" s="142">
        <f t="shared" si="86"/>
        <v>725.69424691636311</v>
      </c>
      <c r="AS160" s="98"/>
      <c r="AT160" s="142"/>
      <c r="AU160" s="98"/>
      <c r="AV160" s="141">
        <f t="shared" si="88"/>
        <v>70.751578863816192</v>
      </c>
      <c r="AW160" s="142">
        <f t="shared" si="87"/>
        <v>725.69424691636311</v>
      </c>
      <c r="AX160" s="98"/>
      <c r="AY160" s="98"/>
      <c r="AZ160" s="142"/>
      <c r="BA160" s="142"/>
      <c r="BC160" s="141"/>
      <c r="BD160" s="235">
        <v>135</v>
      </c>
      <c r="BE160" s="238">
        <f t="shared" si="93"/>
        <v>71.407296703192799</v>
      </c>
      <c r="BF160" s="237">
        <f t="shared" si="94"/>
        <v>23.948600059729934</v>
      </c>
      <c r="BG160" s="98"/>
      <c r="BH160" s="235">
        <f t="shared" si="69"/>
        <v>-104.92731507330394</v>
      </c>
      <c r="BI160" s="237">
        <f t="shared" si="95"/>
        <v>-17.315502716365003</v>
      </c>
      <c r="BJ160" s="98"/>
      <c r="BK160" s="98"/>
      <c r="BL160" s="98"/>
      <c r="BM160" s="238">
        <f t="shared" si="71"/>
        <v>-71.451775781505646</v>
      </c>
      <c r="BN160" s="237">
        <f t="shared" si="96"/>
        <v>192.68449728363498</v>
      </c>
      <c r="BO160" s="98"/>
      <c r="BP160" s="98"/>
      <c r="BQ160" s="98"/>
      <c r="BR160" s="98"/>
      <c r="BS160" s="163">
        <f t="shared" si="98"/>
        <v>754.38345198224897</v>
      </c>
      <c r="BT160" s="170">
        <v>-66</v>
      </c>
      <c r="BU160" s="98"/>
      <c r="BV160" s="98"/>
      <c r="BW160" s="98"/>
      <c r="BX160" s="98"/>
      <c r="BY160" s="98"/>
      <c r="BZ160" s="98"/>
      <c r="CA160" s="142"/>
      <c r="CB160" s="141"/>
      <c r="CC160" s="251">
        <f t="shared" si="100"/>
        <v>-171.47965143946757</v>
      </c>
      <c r="CD160" s="252">
        <f t="shared" si="101"/>
        <v>-47.315502716365003</v>
      </c>
      <c r="CE160" s="98"/>
      <c r="CF160" s="98"/>
      <c r="CG160" s="98"/>
      <c r="CH160" s="246">
        <f t="shared" si="99"/>
        <v>-118.21813714929655</v>
      </c>
      <c r="CI160" s="252">
        <f t="shared" si="102"/>
        <v>222.68449728363498</v>
      </c>
      <c r="CJ160" s="98"/>
      <c r="CK160" s="98"/>
      <c r="CL160" s="98"/>
      <c r="CM160" s="98"/>
      <c r="CN160" s="163">
        <f t="shared" si="97"/>
        <v>754.38345198224897</v>
      </c>
      <c r="CO160" s="170">
        <v>-66</v>
      </c>
      <c r="CP160" s="98"/>
      <c r="CQ160" s="98"/>
      <c r="CR160" s="98"/>
      <c r="CS160" s="98"/>
      <c r="CT160" s="98"/>
      <c r="CU160" s="98"/>
      <c r="CV160" s="142"/>
      <c r="CW160" s="168"/>
    </row>
    <row r="161" spans="2:101" x14ac:dyDescent="0.3">
      <c r="B161" s="141"/>
      <c r="C161" s="141">
        <f t="shared" si="75"/>
        <v>-22.519215630301012</v>
      </c>
      <c r="D161" s="142">
        <f t="shared" si="81"/>
        <v>-71</v>
      </c>
      <c r="E161" s="98"/>
      <c r="F161" s="98"/>
      <c r="G161" s="141">
        <f t="shared" si="76"/>
        <v>-83.8117548241284</v>
      </c>
      <c r="H161" s="142">
        <f t="shared" si="82"/>
        <v>-101</v>
      </c>
      <c r="I161" s="98"/>
      <c r="J161" s="98"/>
      <c r="K161" s="98"/>
      <c r="L161" s="180"/>
      <c r="M161" s="141">
        <f t="shared" si="77"/>
        <v>10</v>
      </c>
      <c r="N161" s="142">
        <f t="shared" si="83"/>
        <v>-50</v>
      </c>
      <c r="O161" s="98"/>
      <c r="P161" s="152"/>
      <c r="Q161" s="141">
        <f t="shared" si="78"/>
        <v>65</v>
      </c>
      <c r="R161" s="142">
        <f t="shared" si="84"/>
        <v>-70</v>
      </c>
      <c r="S161" s="98"/>
      <c r="T161" s="98"/>
      <c r="U161" s="141">
        <f t="shared" si="79"/>
        <v>-13.123299528888598</v>
      </c>
      <c r="V161" s="142">
        <f t="shared" si="85"/>
        <v>-150</v>
      </c>
      <c r="W161" s="98"/>
      <c r="X161" s="98"/>
      <c r="Y161" s="98"/>
      <c r="Z161" s="76">
        <v>144</v>
      </c>
      <c r="AA161" s="79">
        <f t="shared" si="89"/>
        <v>138.79299656609919</v>
      </c>
      <c r="AB161" s="78">
        <f t="shared" si="90"/>
        <v>503.94822659873904</v>
      </c>
      <c r="AC161" s="98"/>
      <c r="AD161" s="86">
        <v>153</v>
      </c>
      <c r="AE161" s="89">
        <f t="shared" si="73"/>
        <v>-57.915424072243908</v>
      </c>
      <c r="AF161" s="88">
        <f t="shared" si="74"/>
        <v>29.509382483070546</v>
      </c>
      <c r="AG161" s="98"/>
      <c r="AH161" s="108">
        <v>142</v>
      </c>
      <c r="AI161" s="111">
        <f t="shared" si="91"/>
        <v>220.2209541834352</v>
      </c>
      <c r="AJ161" s="110">
        <f t="shared" si="92"/>
        <v>530.51730405913281</v>
      </c>
      <c r="AK161" s="98"/>
      <c r="AL161" s="98"/>
      <c r="AM161" s="98"/>
      <c r="AN161" s="98"/>
      <c r="AO161" s="98"/>
      <c r="AP161" s="98"/>
      <c r="AQ161" s="141">
        <f t="shared" si="80"/>
        <v>55.940112484305132</v>
      </c>
      <c r="AR161" s="142">
        <f t="shared" si="86"/>
        <v>724.69424691636311</v>
      </c>
      <c r="AS161" s="98"/>
      <c r="AT161" s="142"/>
      <c r="AU161" s="98"/>
      <c r="AV161" s="141">
        <f t="shared" si="88"/>
        <v>70.751578863816192</v>
      </c>
      <c r="AW161" s="142">
        <f t="shared" si="87"/>
        <v>724.69424691636311</v>
      </c>
      <c r="AX161" s="98"/>
      <c r="AY161" s="98"/>
      <c r="AZ161" s="142"/>
      <c r="BA161" s="142"/>
      <c r="BC161" s="141"/>
      <c r="BD161" s="235">
        <v>136</v>
      </c>
      <c r="BE161" s="238">
        <f t="shared" si="93"/>
        <v>71.125699479490521</v>
      </c>
      <c r="BF161" s="237">
        <f t="shared" si="94"/>
        <v>23.662044643050073</v>
      </c>
      <c r="BG161" s="98"/>
      <c r="BH161" s="235">
        <f t="shared" si="69"/>
        <v>-105.99968378332862</v>
      </c>
      <c r="BI161" s="237">
        <f t="shared" si="95"/>
        <v>-18.315502716365003</v>
      </c>
      <c r="BJ161" s="98"/>
      <c r="BK161" s="98"/>
      <c r="BL161" s="98"/>
      <c r="BM161" s="238">
        <f t="shared" si="71"/>
        <v>-72.205329831608438</v>
      </c>
      <c r="BN161" s="237">
        <f t="shared" si="96"/>
        <v>193.68449728363498</v>
      </c>
      <c r="BO161" s="98"/>
      <c r="BP161" s="98"/>
      <c r="BQ161" s="98"/>
      <c r="BR161" s="98"/>
      <c r="BS161" s="163">
        <f t="shared" si="98"/>
        <v>742.95339967948769</v>
      </c>
      <c r="BT161" s="170">
        <v>-65</v>
      </c>
      <c r="BU161" s="98"/>
      <c r="BV161" s="98"/>
      <c r="BW161" s="98"/>
      <c r="BX161" s="98"/>
      <c r="BY161" s="98"/>
      <c r="BZ161" s="98"/>
      <c r="CA161" s="142"/>
      <c r="CB161" s="141"/>
      <c r="CC161" s="251">
        <f t="shared" si="100"/>
        <v>-172.80669626108798</v>
      </c>
      <c r="CD161" s="252">
        <f t="shared" si="101"/>
        <v>-48.315502716365003</v>
      </c>
      <c r="CE161" s="98"/>
      <c r="CF161" s="98"/>
      <c r="CG161" s="98"/>
      <c r="CH161" s="246">
        <f t="shared" si="99"/>
        <v>-119.15065223543422</v>
      </c>
      <c r="CI161" s="252">
        <f t="shared" si="102"/>
        <v>223.68449728363498</v>
      </c>
      <c r="CJ161" s="98"/>
      <c r="CK161" s="98"/>
      <c r="CL161" s="98"/>
      <c r="CM161" s="98"/>
      <c r="CN161" s="163">
        <f t="shared" si="97"/>
        <v>742.95339967948769</v>
      </c>
      <c r="CO161" s="170">
        <v>-65</v>
      </c>
      <c r="CP161" s="98"/>
      <c r="CQ161" s="98"/>
      <c r="CR161" s="98"/>
      <c r="CS161" s="98"/>
      <c r="CT161" s="98"/>
      <c r="CU161" s="98"/>
      <c r="CV161" s="142"/>
      <c r="CW161" s="168"/>
    </row>
    <row r="162" spans="2:101" x14ac:dyDescent="0.3">
      <c r="B162" s="141"/>
      <c r="C162" s="141">
        <f t="shared" si="75"/>
        <v>-22.695542611009479</v>
      </c>
      <c r="D162" s="142">
        <f t="shared" si="81"/>
        <v>-72</v>
      </c>
      <c r="E162" s="98"/>
      <c r="F162" s="98"/>
      <c r="G162" s="141">
        <f t="shared" si="76"/>
        <v>-83.988081804836867</v>
      </c>
      <c r="H162" s="142">
        <f t="shared" si="82"/>
        <v>-102</v>
      </c>
      <c r="I162" s="98"/>
      <c r="J162" s="98"/>
      <c r="K162" s="98"/>
      <c r="L162" s="180"/>
      <c r="M162" s="141">
        <f t="shared" si="77"/>
        <v>10</v>
      </c>
      <c r="N162" s="142">
        <f t="shared" si="83"/>
        <v>-51</v>
      </c>
      <c r="O162" s="98"/>
      <c r="P162" s="152"/>
      <c r="Q162" s="141">
        <f t="shared" si="78"/>
        <v>65</v>
      </c>
      <c r="R162" s="142">
        <f t="shared" si="84"/>
        <v>-71</v>
      </c>
      <c r="S162" s="98"/>
      <c r="T162" s="98"/>
      <c r="U162" s="141">
        <f t="shared" si="79"/>
        <v>-13.210788192414523</v>
      </c>
      <c r="V162" s="142">
        <f t="shared" si="85"/>
        <v>-151</v>
      </c>
      <c r="W162" s="98"/>
      <c r="X162" s="98"/>
      <c r="Y162" s="98"/>
      <c r="Z162" s="76">
        <v>145</v>
      </c>
      <c r="AA162" s="79">
        <f t="shared" si="89"/>
        <v>131.22431026628408</v>
      </c>
      <c r="AB162" s="78">
        <f t="shared" si="90"/>
        <v>493.33731974928679</v>
      </c>
      <c r="AC162" s="98"/>
      <c r="AD162" s="86">
        <v>154</v>
      </c>
      <c r="AE162" s="89">
        <f t="shared" si="73"/>
        <v>-58.421613009445856</v>
      </c>
      <c r="AF162" s="88">
        <f t="shared" si="74"/>
        <v>28.494124541290024</v>
      </c>
      <c r="AG162" s="98"/>
      <c r="AH162" s="108">
        <v>143</v>
      </c>
      <c r="AI162" s="111">
        <f t="shared" si="91"/>
        <v>212.2865632142117</v>
      </c>
      <c r="AJ162" s="110">
        <f t="shared" si="92"/>
        <v>520.17700442999853</v>
      </c>
      <c r="AK162" s="98"/>
      <c r="AL162" s="98"/>
      <c r="AM162" s="98"/>
      <c r="AN162" s="98"/>
      <c r="AO162" s="98"/>
      <c r="AP162" s="98"/>
      <c r="AQ162" s="141">
        <f t="shared" si="80"/>
        <v>55.763785503596665</v>
      </c>
      <c r="AR162" s="142">
        <f t="shared" si="86"/>
        <v>723.69424691636311</v>
      </c>
      <c r="AS162" s="98"/>
      <c r="AT162" s="142"/>
      <c r="AU162" s="98"/>
      <c r="AV162" s="141">
        <f t="shared" si="88"/>
        <v>70.751578863816192</v>
      </c>
      <c r="AW162" s="142">
        <f t="shared" si="87"/>
        <v>723.69424691636311</v>
      </c>
      <c r="AX162" s="98"/>
      <c r="AY162" s="98"/>
      <c r="AZ162" s="142"/>
      <c r="BA162" s="142"/>
      <c r="BC162" s="141"/>
      <c r="BD162" s="235">
        <v>137</v>
      </c>
      <c r="BE162" s="238">
        <f t="shared" si="93"/>
        <v>70.849146226008074</v>
      </c>
      <c r="BF162" s="237">
        <f t="shared" si="94"/>
        <v>23.370618320948481</v>
      </c>
      <c r="BG162" s="98"/>
      <c r="BH162" s="235">
        <f t="shared" si="69"/>
        <v>-107.07205249335331</v>
      </c>
      <c r="BI162" s="237">
        <f t="shared" si="95"/>
        <v>-19.315502716365003</v>
      </c>
      <c r="BJ162" s="98"/>
      <c r="BK162" s="98"/>
      <c r="BL162" s="98"/>
      <c r="BM162" s="238">
        <f t="shared" si="71"/>
        <v>-72.95888388171123</v>
      </c>
      <c r="BN162" s="237">
        <f t="shared" si="96"/>
        <v>194.68449728363498</v>
      </c>
      <c r="BO162" s="98"/>
      <c r="BP162" s="98"/>
      <c r="BQ162" s="98"/>
      <c r="BR162" s="98"/>
      <c r="BS162" s="163">
        <f t="shared" si="98"/>
        <v>731.52334737672629</v>
      </c>
      <c r="BT162" s="170">
        <v>-64</v>
      </c>
      <c r="BU162" s="98"/>
      <c r="BV162" s="98"/>
      <c r="BW162" s="98"/>
      <c r="BX162" s="98"/>
      <c r="BY162" s="98"/>
      <c r="BZ162" s="98"/>
      <c r="CA162" s="142"/>
      <c r="CB162" s="141"/>
      <c r="CC162" s="251">
        <f t="shared" si="100"/>
        <v>-174.13374108270838</v>
      </c>
      <c r="CD162" s="252">
        <f t="shared" si="101"/>
        <v>-49.315502716365003</v>
      </c>
      <c r="CE162" s="98"/>
      <c r="CF162" s="98"/>
      <c r="CG162" s="98"/>
      <c r="CH162" s="246">
        <f t="shared" si="99"/>
        <v>-120.08316732157186</v>
      </c>
      <c r="CI162" s="252">
        <f t="shared" si="102"/>
        <v>224.68449728363498</v>
      </c>
      <c r="CJ162" s="98"/>
      <c r="CK162" s="98"/>
      <c r="CL162" s="98"/>
      <c r="CM162" s="98"/>
      <c r="CN162" s="163">
        <f t="shared" si="97"/>
        <v>731.52334737672629</v>
      </c>
      <c r="CO162" s="170">
        <v>-64</v>
      </c>
      <c r="CP162" s="98"/>
      <c r="CQ162" s="98"/>
      <c r="CR162" s="98"/>
      <c r="CS162" s="98"/>
      <c r="CT162" s="98"/>
      <c r="CU162" s="98"/>
      <c r="CV162" s="142"/>
      <c r="CW162" s="168"/>
    </row>
    <row r="163" spans="2:101" x14ac:dyDescent="0.3">
      <c r="B163" s="141"/>
      <c r="C163" s="141">
        <f t="shared" si="75"/>
        <v>-22.871869591717942</v>
      </c>
      <c r="D163" s="142">
        <f t="shared" si="81"/>
        <v>-73</v>
      </c>
      <c r="E163" s="98"/>
      <c r="F163" s="98"/>
      <c r="G163" s="141">
        <f t="shared" si="76"/>
        <v>-84.164408785545319</v>
      </c>
      <c r="H163" s="142">
        <f t="shared" si="82"/>
        <v>-103</v>
      </c>
      <c r="I163" s="98"/>
      <c r="J163" s="98"/>
      <c r="K163" s="98"/>
      <c r="L163" s="180"/>
      <c r="M163" s="141">
        <f t="shared" si="77"/>
        <v>10</v>
      </c>
      <c r="N163" s="142">
        <f t="shared" si="83"/>
        <v>-52</v>
      </c>
      <c r="O163" s="98"/>
      <c r="P163" s="152"/>
      <c r="Q163" s="141">
        <f t="shared" si="78"/>
        <v>65</v>
      </c>
      <c r="R163" s="142">
        <f t="shared" si="84"/>
        <v>-72</v>
      </c>
      <c r="S163" s="98"/>
      <c r="T163" s="98"/>
      <c r="U163" s="141">
        <f t="shared" si="79"/>
        <v>-13.298276855940447</v>
      </c>
      <c r="V163" s="142">
        <f t="shared" si="85"/>
        <v>-152</v>
      </c>
      <c r="W163" s="98"/>
      <c r="X163" s="98"/>
      <c r="Y163" s="98"/>
      <c r="Z163" s="76">
        <v>146</v>
      </c>
      <c r="AA163" s="79">
        <f t="shared" si="89"/>
        <v>123.84196257305678</v>
      </c>
      <c r="AB163" s="78">
        <f t="shared" si="90"/>
        <v>482.59593720284187</v>
      </c>
      <c r="AC163" s="98"/>
      <c r="AD163" s="86">
        <v>155</v>
      </c>
      <c r="AE163" s="89">
        <f t="shared" si="73"/>
        <v>-58.910006157382249</v>
      </c>
      <c r="AF163" s="88">
        <f t="shared" si="74"/>
        <v>27.470187013145466</v>
      </c>
      <c r="AG163" s="98"/>
      <c r="AH163" s="108">
        <v>144</v>
      </c>
      <c r="AI163" s="111">
        <f t="shared" si="91"/>
        <v>204.53384380297496</v>
      </c>
      <c r="AJ163" s="110">
        <f t="shared" si="92"/>
        <v>509.69980546255522</v>
      </c>
      <c r="AK163" s="98"/>
      <c r="AL163" s="98"/>
      <c r="AM163" s="98"/>
      <c r="AN163" s="98"/>
      <c r="AO163" s="98"/>
      <c r="AP163" s="98"/>
      <c r="AQ163" s="141">
        <f t="shared" si="80"/>
        <v>55.587458522888198</v>
      </c>
      <c r="AR163" s="142">
        <f t="shared" si="86"/>
        <v>722.69424691636311</v>
      </c>
      <c r="AS163" s="98"/>
      <c r="AT163" s="142"/>
      <c r="AU163" s="98"/>
      <c r="AV163" s="141">
        <f t="shared" si="88"/>
        <v>70.751578863816192</v>
      </c>
      <c r="AW163" s="142">
        <f t="shared" si="87"/>
        <v>722.69424691636311</v>
      </c>
      <c r="AX163" s="98"/>
      <c r="AY163" s="98"/>
      <c r="AZ163" s="142"/>
      <c r="BA163" s="142"/>
      <c r="BC163" s="141"/>
      <c r="BD163" s="235">
        <v>138</v>
      </c>
      <c r="BE163" s="238">
        <f t="shared" si="93"/>
        <v>70.577721183545492</v>
      </c>
      <c r="BF163" s="237">
        <f t="shared" si="94"/>
        <v>23.07440986470597</v>
      </c>
      <c r="BG163" s="98"/>
      <c r="BH163" s="235">
        <f t="shared" si="69"/>
        <v>-108.14442120337799</v>
      </c>
      <c r="BI163" s="237">
        <f t="shared" si="95"/>
        <v>-20.315502716365003</v>
      </c>
      <c r="BJ163" s="98"/>
      <c r="BK163" s="98"/>
      <c r="BL163" s="98"/>
      <c r="BM163" s="238">
        <f t="shared" si="71"/>
        <v>-73.712437931814023</v>
      </c>
      <c r="BN163" s="237">
        <f t="shared" si="96"/>
        <v>195.68449728363498</v>
      </c>
      <c r="BO163" s="98"/>
      <c r="BP163" s="98"/>
      <c r="BQ163" s="98"/>
      <c r="BR163" s="98"/>
      <c r="BS163" s="163">
        <f t="shared" si="98"/>
        <v>720.0932950739649</v>
      </c>
      <c r="BT163" s="170">
        <v>-63</v>
      </c>
      <c r="BU163" s="98"/>
      <c r="BV163" s="98"/>
      <c r="BW163" s="98"/>
      <c r="BX163" s="98"/>
      <c r="BY163" s="98"/>
      <c r="BZ163" s="98"/>
      <c r="CA163" s="142"/>
      <c r="CB163" s="141"/>
      <c r="CC163" s="251">
        <f t="shared" si="100"/>
        <v>-175.46078590432882</v>
      </c>
      <c r="CD163" s="252">
        <f t="shared" si="101"/>
        <v>-50.315502716365003</v>
      </c>
      <c r="CE163" s="98"/>
      <c r="CF163" s="98"/>
      <c r="CG163" s="98"/>
      <c r="CH163" s="246">
        <f t="shared" si="99"/>
        <v>-121.01568240770953</v>
      </c>
      <c r="CI163" s="252">
        <f t="shared" si="102"/>
        <v>225.68449728363498</v>
      </c>
      <c r="CJ163" s="98"/>
      <c r="CK163" s="98"/>
      <c r="CL163" s="98"/>
      <c r="CM163" s="98"/>
      <c r="CN163" s="163">
        <f t="shared" si="97"/>
        <v>720.0932950739649</v>
      </c>
      <c r="CO163" s="170">
        <v>-63</v>
      </c>
      <c r="CP163" s="98"/>
      <c r="CQ163" s="98"/>
      <c r="CR163" s="98"/>
      <c r="CS163" s="98"/>
      <c r="CT163" s="98"/>
      <c r="CU163" s="98"/>
      <c r="CV163" s="142"/>
      <c r="CW163" s="168"/>
    </row>
    <row r="164" spans="2:101" x14ac:dyDescent="0.3">
      <c r="B164" s="141"/>
      <c r="C164" s="141">
        <f t="shared" si="75"/>
        <v>-23.048196572426406</v>
      </c>
      <c r="D164" s="142">
        <f t="shared" si="81"/>
        <v>-74</v>
      </c>
      <c r="E164" s="98"/>
      <c r="F164" s="98"/>
      <c r="G164" s="141">
        <f t="shared" si="76"/>
        <v>-84.340735766253786</v>
      </c>
      <c r="H164" s="142">
        <f t="shared" si="82"/>
        <v>-104</v>
      </c>
      <c r="I164" s="98"/>
      <c r="J164" s="98"/>
      <c r="K164" s="98"/>
      <c r="L164" s="180"/>
      <c r="M164" s="141">
        <f t="shared" si="77"/>
        <v>10</v>
      </c>
      <c r="N164" s="142">
        <f t="shared" si="83"/>
        <v>-53</v>
      </c>
      <c r="O164" s="98"/>
      <c r="P164" s="152"/>
      <c r="Q164" s="141">
        <f t="shared" si="78"/>
        <v>65</v>
      </c>
      <c r="R164" s="142">
        <f t="shared" si="84"/>
        <v>-73</v>
      </c>
      <c r="S164" s="98"/>
      <c r="T164" s="98"/>
      <c r="U164" s="141">
        <f t="shared" si="79"/>
        <v>-13.385765519466371</v>
      </c>
      <c r="V164" s="142">
        <f t="shared" si="85"/>
        <v>-153</v>
      </c>
      <c r="W164" s="98"/>
      <c r="X164" s="98"/>
      <c r="Y164" s="98"/>
      <c r="Z164" s="76">
        <v>147</v>
      </c>
      <c r="AA164" s="79">
        <f t="shared" si="89"/>
        <v>116.64820222103924</v>
      </c>
      <c r="AB164" s="78">
        <f t="shared" si="90"/>
        <v>471.72735088858229</v>
      </c>
      <c r="AC164" s="98"/>
      <c r="AD164" s="86">
        <v>156</v>
      </c>
      <c r="AE164" s="89">
        <f t="shared" si="73"/>
        <v>-59.380454746769047</v>
      </c>
      <c r="AF164" s="88">
        <f t="shared" si="74"/>
        <v>26.437881799927027</v>
      </c>
      <c r="AG164" s="98"/>
      <c r="AH164" s="108">
        <v>145</v>
      </c>
      <c r="AI164" s="111">
        <f t="shared" si="91"/>
        <v>196.96515750315984</v>
      </c>
      <c r="AJ164" s="110">
        <f t="shared" si="92"/>
        <v>499.08889861310297</v>
      </c>
      <c r="AK164" s="98"/>
      <c r="AL164" s="98"/>
      <c r="AM164" s="98"/>
      <c r="AN164" s="98"/>
      <c r="AO164" s="98"/>
      <c r="AP164" s="98"/>
      <c r="AQ164" s="141">
        <f t="shared" si="80"/>
        <v>55.411131542179731</v>
      </c>
      <c r="AR164" s="142">
        <f t="shared" si="86"/>
        <v>721.69424691636311</v>
      </c>
      <c r="AS164" s="98"/>
      <c r="AT164" s="142"/>
      <c r="AU164" s="98"/>
      <c r="AV164" s="141">
        <f t="shared" si="88"/>
        <v>70.751578863816192</v>
      </c>
      <c r="AW164" s="142">
        <f t="shared" si="87"/>
        <v>721.69424691636311</v>
      </c>
      <c r="AX164" s="98"/>
      <c r="AY164" s="98"/>
      <c r="AZ164" s="142"/>
      <c r="BA164" s="142"/>
      <c r="BC164" s="141"/>
      <c r="BD164" s="235">
        <v>139</v>
      </c>
      <c r="BE164" s="238">
        <f t="shared" si="93"/>
        <v>70.311507030800044</v>
      </c>
      <c r="BF164" s="237">
        <f t="shared" si="94"/>
        <v>22.773509502287737</v>
      </c>
      <c r="BG164" s="98"/>
      <c r="BH164" s="235">
        <f t="shared" si="69"/>
        <v>-109.21678991340266</v>
      </c>
      <c r="BI164" s="237">
        <f t="shared" si="95"/>
        <v>-21.315502716365003</v>
      </c>
      <c r="BJ164" s="98"/>
      <c r="BK164" s="98"/>
      <c r="BL164" s="98"/>
      <c r="BM164" s="238">
        <f t="shared" si="71"/>
        <v>-74.465991981916815</v>
      </c>
      <c r="BN164" s="237">
        <f t="shared" si="96"/>
        <v>196.68449728363498</v>
      </c>
      <c r="BO164" s="98"/>
      <c r="BP164" s="98"/>
      <c r="BQ164" s="98"/>
      <c r="BR164" s="98"/>
      <c r="BS164" s="163">
        <f t="shared" si="98"/>
        <v>708.66324277120361</v>
      </c>
      <c r="BT164" s="170">
        <v>-62</v>
      </c>
      <c r="BU164" s="98"/>
      <c r="BV164" s="98"/>
      <c r="BW164" s="98"/>
      <c r="BX164" s="98"/>
      <c r="BY164" s="98"/>
      <c r="BZ164" s="98"/>
      <c r="CA164" s="142"/>
      <c r="CB164" s="141"/>
      <c r="CC164" s="251">
        <f t="shared" si="100"/>
        <v>-176.78783072594922</v>
      </c>
      <c r="CD164" s="252">
        <f t="shared" si="101"/>
        <v>-51.315502716365003</v>
      </c>
      <c r="CE164" s="98"/>
      <c r="CF164" s="98"/>
      <c r="CG164" s="98"/>
      <c r="CH164" s="246">
        <f t="shared" si="99"/>
        <v>-121.9481974938472</v>
      </c>
      <c r="CI164" s="252">
        <f t="shared" si="102"/>
        <v>226.68449728363498</v>
      </c>
      <c r="CJ164" s="98"/>
      <c r="CK164" s="98"/>
      <c r="CL164" s="98"/>
      <c r="CM164" s="98"/>
      <c r="CN164" s="163">
        <f t="shared" si="97"/>
        <v>708.66324277120361</v>
      </c>
      <c r="CO164" s="170">
        <v>-62</v>
      </c>
      <c r="CP164" s="98"/>
      <c r="CQ164" s="98"/>
      <c r="CR164" s="98"/>
      <c r="CS164" s="98"/>
      <c r="CT164" s="98"/>
      <c r="CU164" s="98"/>
      <c r="CV164" s="142"/>
      <c r="CW164" s="168"/>
    </row>
    <row r="165" spans="2:101" x14ac:dyDescent="0.3">
      <c r="B165" s="141"/>
      <c r="C165" s="141">
        <f t="shared" si="75"/>
        <v>-23.224523553134873</v>
      </c>
      <c r="D165" s="142">
        <f t="shared" si="81"/>
        <v>-75</v>
      </c>
      <c r="E165" s="98"/>
      <c r="F165" s="98"/>
      <c r="G165" s="141">
        <f t="shared" si="76"/>
        <v>-84.517062746962253</v>
      </c>
      <c r="H165" s="142">
        <f t="shared" si="82"/>
        <v>-105</v>
      </c>
      <c r="I165" s="98"/>
      <c r="J165" s="98"/>
      <c r="K165" s="98"/>
      <c r="L165" s="180"/>
      <c r="M165" s="141">
        <f t="shared" si="77"/>
        <v>10</v>
      </c>
      <c r="N165" s="142">
        <f t="shared" si="83"/>
        <v>-54</v>
      </c>
      <c r="O165" s="98"/>
      <c r="P165" s="152"/>
      <c r="Q165" s="141">
        <f t="shared" si="78"/>
        <v>65</v>
      </c>
      <c r="R165" s="142">
        <f t="shared" si="84"/>
        <v>-74</v>
      </c>
      <c r="S165" s="98"/>
      <c r="T165" s="98"/>
      <c r="U165" s="141">
        <f t="shared" si="79"/>
        <v>-13.473254182992296</v>
      </c>
      <c r="V165" s="142">
        <f t="shared" si="85"/>
        <v>-154</v>
      </c>
      <c r="W165" s="98"/>
      <c r="X165" s="98"/>
      <c r="Y165" s="98"/>
      <c r="Z165" s="76">
        <v>148</v>
      </c>
      <c r="AA165" s="79">
        <f t="shared" si="89"/>
        <v>109.64522049932236</v>
      </c>
      <c r="AB165" s="78">
        <f t="shared" si="90"/>
        <v>460.73487148318588</v>
      </c>
      <c r="AC165" s="98"/>
      <c r="AD165" s="86">
        <v>157</v>
      </c>
      <c r="AE165" s="89">
        <f t="shared" si="73"/>
        <v>-59.832815474408612</v>
      </c>
      <c r="AF165" s="88">
        <f t="shared" si="74"/>
        <v>25.397523351802821</v>
      </c>
      <c r="AG165" s="98"/>
      <c r="AH165" s="108">
        <v>146</v>
      </c>
      <c r="AI165" s="111">
        <f t="shared" si="91"/>
        <v>189.58280980993254</v>
      </c>
      <c r="AJ165" s="110">
        <f t="shared" si="92"/>
        <v>488.34751606665805</v>
      </c>
      <c r="AK165" s="98"/>
      <c r="AL165" s="98"/>
      <c r="AM165" s="98"/>
      <c r="AN165" s="98"/>
      <c r="AO165" s="98"/>
      <c r="AP165" s="98"/>
      <c r="AQ165" s="141">
        <f t="shared" si="80"/>
        <v>55.234804561471265</v>
      </c>
      <c r="AR165" s="142">
        <f t="shared" si="86"/>
        <v>720.69424691636311</v>
      </c>
      <c r="AS165" s="98"/>
      <c r="AT165" s="142"/>
      <c r="AU165" s="98"/>
      <c r="AV165" s="141">
        <f t="shared" si="88"/>
        <v>70.751578863816192</v>
      </c>
      <c r="AW165" s="142">
        <f t="shared" si="87"/>
        <v>720.69424691636311</v>
      </c>
      <c r="AX165" s="98"/>
      <c r="AY165" s="98"/>
      <c r="AZ165" s="142"/>
      <c r="BA165" s="142"/>
      <c r="BC165" s="141"/>
      <c r="BD165" s="235">
        <v>140</v>
      </c>
      <c r="BE165" s="238">
        <f t="shared" si="93"/>
        <v>70.050584859181555</v>
      </c>
      <c r="BF165" s="237">
        <f t="shared" si="94"/>
        <v>22.468008890859089</v>
      </c>
      <c r="BG165" s="98"/>
      <c r="BH165" s="235">
        <f t="shared" si="69"/>
        <v>-110.28915862342735</v>
      </c>
      <c r="BI165" s="237">
        <f t="shared" si="95"/>
        <v>-22.315502716365003</v>
      </c>
      <c r="BJ165" s="98"/>
      <c r="BK165" s="98"/>
      <c r="BL165" s="98"/>
      <c r="BM165" s="238">
        <f t="shared" si="71"/>
        <v>-75.219546032019608</v>
      </c>
      <c r="BN165" s="237">
        <f t="shared" si="96"/>
        <v>197.68449728363498</v>
      </c>
      <c r="BO165" s="98"/>
      <c r="BP165" s="98"/>
      <c r="BQ165" s="98"/>
      <c r="BR165" s="98"/>
      <c r="BS165" s="163">
        <f t="shared" si="98"/>
        <v>697.23319046844222</v>
      </c>
      <c r="BT165" s="170">
        <v>-61</v>
      </c>
      <c r="BU165" s="98"/>
      <c r="BV165" s="98"/>
      <c r="BW165" s="98"/>
      <c r="BX165" s="98"/>
      <c r="BY165" s="98"/>
      <c r="BZ165" s="98"/>
      <c r="CA165" s="142"/>
      <c r="CB165" s="141"/>
      <c r="CC165" s="251">
        <f t="shared" si="100"/>
        <v>-178.11487554756962</v>
      </c>
      <c r="CD165" s="252">
        <f t="shared" si="101"/>
        <v>-52.315502716365003</v>
      </c>
      <c r="CE165" s="98"/>
      <c r="CF165" s="98"/>
      <c r="CG165" s="98"/>
      <c r="CH165" s="246">
        <f t="shared" si="99"/>
        <v>-122.88071257998484</v>
      </c>
      <c r="CI165" s="252">
        <f t="shared" si="102"/>
        <v>227.68449728363498</v>
      </c>
      <c r="CJ165" s="98"/>
      <c r="CK165" s="98"/>
      <c r="CL165" s="98"/>
      <c r="CM165" s="98"/>
      <c r="CN165" s="163">
        <f t="shared" si="97"/>
        <v>697.23319046844222</v>
      </c>
      <c r="CO165" s="170">
        <v>-61</v>
      </c>
      <c r="CP165" s="98"/>
      <c r="CQ165" s="98"/>
      <c r="CR165" s="98"/>
      <c r="CS165" s="98"/>
      <c r="CT165" s="98"/>
      <c r="CU165" s="98"/>
      <c r="CV165" s="142"/>
      <c r="CW165" s="168"/>
    </row>
    <row r="166" spans="2:101" x14ac:dyDescent="0.3">
      <c r="B166" s="141"/>
      <c r="C166" s="141">
        <f t="shared" si="75"/>
        <v>-23.400850533843339</v>
      </c>
      <c r="D166" s="142">
        <f t="shared" si="81"/>
        <v>-76</v>
      </c>
      <c r="E166" s="98"/>
      <c r="F166" s="98"/>
      <c r="G166" s="141">
        <f t="shared" si="76"/>
        <v>-84.69338972767072</v>
      </c>
      <c r="H166" s="142">
        <f t="shared" si="82"/>
        <v>-106</v>
      </c>
      <c r="I166" s="98"/>
      <c r="J166" s="98"/>
      <c r="K166" s="98"/>
      <c r="L166" s="180"/>
      <c r="M166" s="141">
        <f t="shared" si="77"/>
        <v>10</v>
      </c>
      <c r="N166" s="142">
        <f t="shared" si="83"/>
        <v>-55</v>
      </c>
      <c r="O166" s="98"/>
      <c r="P166" s="152"/>
      <c r="Q166" s="141">
        <f t="shared" si="78"/>
        <v>65</v>
      </c>
      <c r="R166" s="142">
        <f t="shared" si="84"/>
        <v>-75</v>
      </c>
      <c r="S166" s="98"/>
      <c r="T166" s="98"/>
      <c r="U166" s="141">
        <f t="shared" si="79"/>
        <v>-13.560742846518218</v>
      </c>
      <c r="V166" s="142">
        <f t="shared" si="85"/>
        <v>-155</v>
      </c>
      <c r="W166" s="98"/>
      <c r="X166" s="98"/>
      <c r="Y166" s="98"/>
      <c r="Z166" s="76">
        <v>149</v>
      </c>
      <c r="AA166" s="79">
        <f t="shared" si="89"/>
        <v>102.83515058397791</v>
      </c>
      <c r="AB166" s="78">
        <f t="shared" si="90"/>
        <v>449.62184740236609</v>
      </c>
      <c r="AC166" s="98"/>
      <c r="AD166" s="86">
        <v>158</v>
      </c>
      <c r="AE166" s="89">
        <f t="shared" si="73"/>
        <v>-60.266950546841173</v>
      </c>
      <c r="AF166" s="88">
        <f t="shared" si="74"/>
        <v>24.349428572034295</v>
      </c>
      <c r="AG166" s="98"/>
      <c r="AH166" s="108">
        <v>147</v>
      </c>
      <c r="AI166" s="111">
        <f t="shared" si="91"/>
        <v>182.38904945791501</v>
      </c>
      <c r="AJ166" s="110">
        <f t="shared" si="92"/>
        <v>477.47892975239847</v>
      </c>
      <c r="AK166" s="98"/>
      <c r="AL166" s="98"/>
      <c r="AM166" s="98"/>
      <c r="AN166" s="98"/>
      <c r="AO166" s="98"/>
      <c r="AP166" s="98"/>
      <c r="AQ166" s="141">
        <f t="shared" si="80"/>
        <v>55.058477580762812</v>
      </c>
      <c r="AR166" s="142">
        <f t="shared" si="86"/>
        <v>719.69424691636311</v>
      </c>
      <c r="AS166" s="98"/>
      <c r="AT166" s="142"/>
      <c r="AU166" s="98"/>
      <c r="AV166" s="141">
        <f t="shared" si="88"/>
        <v>70.751578863816192</v>
      </c>
      <c r="AW166" s="142">
        <f t="shared" si="87"/>
        <v>719.69424691636311</v>
      </c>
      <c r="AX166" s="98"/>
      <c r="AY166" s="98"/>
      <c r="AZ166" s="142"/>
      <c r="BA166" s="142"/>
      <c r="BC166" s="141"/>
      <c r="BD166" s="235">
        <v>141</v>
      </c>
      <c r="BE166" s="238">
        <f t="shared" si="93"/>
        <v>69.795034148111085</v>
      </c>
      <c r="BF166" s="237">
        <f t="shared" si="94"/>
        <v>22.158001088865696</v>
      </c>
      <c r="BG166" s="98"/>
      <c r="BH166" s="235">
        <f t="shared" si="69"/>
        <v>-111.36152733345203</v>
      </c>
      <c r="BI166" s="237">
        <f t="shared" si="95"/>
        <v>-23.315502716365003</v>
      </c>
      <c r="BJ166" s="98"/>
      <c r="BK166" s="98"/>
      <c r="BL166" s="98"/>
      <c r="BM166" s="238">
        <f t="shared" si="71"/>
        <v>-75.9731000821224</v>
      </c>
      <c r="BN166" s="237">
        <f t="shared" si="96"/>
        <v>198.68449728363498</v>
      </c>
      <c r="BO166" s="98"/>
      <c r="BP166" s="98"/>
      <c r="BQ166" s="98"/>
      <c r="BR166" s="98"/>
      <c r="BS166" s="163">
        <f t="shared" si="98"/>
        <v>685.80313816568093</v>
      </c>
      <c r="BT166" s="170">
        <v>-60</v>
      </c>
      <c r="BU166" s="98"/>
      <c r="BV166" s="98"/>
      <c r="BW166" s="98"/>
      <c r="BX166" s="98"/>
      <c r="BY166" s="98"/>
      <c r="BZ166" s="98"/>
      <c r="CA166" s="142"/>
      <c r="CB166" s="141"/>
      <c r="CC166" s="251">
        <f t="shared" si="100"/>
        <v>-179.44192036919003</v>
      </c>
      <c r="CD166" s="252">
        <f t="shared" si="101"/>
        <v>-53.315502716365003</v>
      </c>
      <c r="CE166" s="98"/>
      <c r="CF166" s="98"/>
      <c r="CG166" s="98"/>
      <c r="CH166" s="246">
        <f t="shared" si="99"/>
        <v>-123.81322766612251</v>
      </c>
      <c r="CI166" s="252">
        <f t="shared" si="102"/>
        <v>228.68449728363498</v>
      </c>
      <c r="CJ166" s="98"/>
      <c r="CK166" s="98"/>
      <c r="CL166" s="98"/>
      <c r="CM166" s="98"/>
      <c r="CN166" s="163">
        <f t="shared" si="97"/>
        <v>685.80313816568093</v>
      </c>
      <c r="CO166" s="170">
        <v>-60</v>
      </c>
      <c r="CP166" s="98"/>
      <c r="CQ166" s="98"/>
      <c r="CR166" s="98"/>
      <c r="CS166" s="98"/>
      <c r="CT166" s="98"/>
      <c r="CU166" s="98"/>
      <c r="CV166" s="142"/>
      <c r="CW166" s="168"/>
    </row>
    <row r="167" spans="2:101" x14ac:dyDescent="0.3">
      <c r="B167" s="141"/>
      <c r="C167" s="141">
        <f t="shared" si="75"/>
        <v>-23.577177514551803</v>
      </c>
      <c r="D167" s="142">
        <f t="shared" si="81"/>
        <v>-77</v>
      </c>
      <c r="E167" s="98"/>
      <c r="F167" s="98"/>
      <c r="G167" s="141">
        <f t="shared" si="76"/>
        <v>-84.869716708379187</v>
      </c>
      <c r="H167" s="142">
        <f t="shared" si="82"/>
        <v>-107</v>
      </c>
      <c r="I167" s="98"/>
      <c r="J167" s="98"/>
      <c r="K167" s="98"/>
      <c r="L167" s="180"/>
      <c r="M167" s="141">
        <f t="shared" si="77"/>
        <v>10</v>
      </c>
      <c r="N167" s="142">
        <f t="shared" si="83"/>
        <v>-56</v>
      </c>
      <c r="O167" s="98"/>
      <c r="P167" s="152"/>
      <c r="Q167" s="141">
        <f t="shared" si="78"/>
        <v>65</v>
      </c>
      <c r="R167" s="142">
        <f t="shared" si="84"/>
        <v>-76</v>
      </c>
      <c r="S167" s="98"/>
      <c r="T167" s="98"/>
      <c r="U167" s="141">
        <f t="shared" si="79"/>
        <v>-13.648231510044143</v>
      </c>
      <c r="V167" s="142">
        <f t="shared" si="85"/>
        <v>-156</v>
      </c>
      <c r="W167" s="98"/>
      <c r="X167" s="98"/>
      <c r="Y167" s="98"/>
      <c r="Z167" s="76">
        <v>150</v>
      </c>
      <c r="AA167" s="79">
        <f t="shared" si="89"/>
        <v>96.220066888272527</v>
      </c>
      <c r="AB167" s="78">
        <f t="shared" si="90"/>
        <v>438.39166378091164</v>
      </c>
      <c r="AC167" s="98"/>
      <c r="AD167" s="86">
        <v>159</v>
      </c>
      <c r="AE167" s="89">
        <f t="shared" si="73"/>
        <v>-60.682727722318113</v>
      </c>
      <c r="AF167" s="88">
        <f t="shared" si="74"/>
        <v>23.293916720444514</v>
      </c>
      <c r="AG167" s="98"/>
      <c r="AH167" s="108">
        <v>148</v>
      </c>
      <c r="AI167" s="111">
        <f t="shared" si="91"/>
        <v>175.38606773619813</v>
      </c>
      <c r="AJ167" s="110">
        <f t="shared" si="92"/>
        <v>466.48645034700206</v>
      </c>
      <c r="AK167" s="98"/>
      <c r="AL167" s="98"/>
      <c r="AM167" s="98"/>
      <c r="AN167" s="98"/>
      <c r="AO167" s="98"/>
      <c r="AP167" s="98"/>
      <c r="AQ167" s="141">
        <f t="shared" si="80"/>
        <v>54.882150600054345</v>
      </c>
      <c r="AR167" s="142">
        <f t="shared" si="86"/>
        <v>718.69424691636311</v>
      </c>
      <c r="AS167" s="98"/>
      <c r="AT167" s="142"/>
      <c r="AU167" s="98"/>
      <c r="AV167" s="141">
        <f t="shared" si="88"/>
        <v>70.751578863816192</v>
      </c>
      <c r="AW167" s="142">
        <f t="shared" si="87"/>
        <v>718.69424691636311</v>
      </c>
      <c r="AX167" s="98"/>
      <c r="AY167" s="98"/>
      <c r="AZ167" s="142"/>
      <c r="BA167" s="142"/>
      <c r="BC167" s="141"/>
      <c r="BD167" s="235">
        <v>142</v>
      </c>
      <c r="BE167" s="238">
        <f t="shared" si="93"/>
        <v>69.544932740810822</v>
      </c>
      <c r="BF167" s="237">
        <f t="shared" si="94"/>
        <v>21.843580527687159</v>
      </c>
      <c r="BG167" s="98"/>
      <c r="BH167" s="235">
        <f t="shared" si="69"/>
        <v>-112.43389604347672</v>
      </c>
      <c r="BI167" s="237">
        <f t="shared" si="95"/>
        <v>-24.315502716365003</v>
      </c>
      <c r="BJ167" s="98"/>
      <c r="BK167" s="98"/>
      <c r="BL167" s="98"/>
      <c r="BM167" s="238">
        <f t="shared" si="71"/>
        <v>-76.726654132225192</v>
      </c>
      <c r="BN167" s="237">
        <f t="shared" si="96"/>
        <v>199.68449728363498</v>
      </c>
      <c r="BO167" s="98"/>
      <c r="BP167" s="98"/>
      <c r="BQ167" s="98"/>
      <c r="BR167" s="98"/>
      <c r="BS167" s="163">
        <f t="shared" si="98"/>
        <v>674.37308586291954</v>
      </c>
      <c r="BT167" s="170">
        <v>-59</v>
      </c>
      <c r="BU167" s="98"/>
      <c r="BV167" s="98"/>
      <c r="BW167" s="98"/>
      <c r="BX167" s="98"/>
      <c r="BY167" s="98"/>
      <c r="BZ167" s="98"/>
      <c r="CA167" s="142"/>
      <c r="CB167" s="141"/>
      <c r="CC167" s="251">
        <f t="shared" si="100"/>
        <v>-180.76896519081043</v>
      </c>
      <c r="CD167" s="252">
        <f t="shared" si="101"/>
        <v>-54.315502716365003</v>
      </c>
      <c r="CE167" s="98"/>
      <c r="CF167" s="98"/>
      <c r="CG167" s="98"/>
      <c r="CH167" s="246">
        <f t="shared" si="99"/>
        <v>-124.74574275226018</v>
      </c>
      <c r="CI167" s="252">
        <f t="shared" si="102"/>
        <v>229.68449728363498</v>
      </c>
      <c r="CJ167" s="98"/>
      <c r="CK167" s="98"/>
      <c r="CL167" s="98"/>
      <c r="CM167" s="98"/>
      <c r="CN167" s="163">
        <f t="shared" si="97"/>
        <v>674.37308586291954</v>
      </c>
      <c r="CO167" s="170">
        <v>-59</v>
      </c>
      <c r="CP167" s="98"/>
      <c r="CQ167" s="98"/>
      <c r="CR167" s="98"/>
      <c r="CS167" s="98"/>
      <c r="CT167" s="98"/>
      <c r="CU167" s="98"/>
      <c r="CV167" s="142"/>
      <c r="CW167" s="168"/>
    </row>
    <row r="168" spans="2:101" x14ac:dyDescent="0.3">
      <c r="B168" s="141"/>
      <c r="C168" s="141">
        <f t="shared" si="75"/>
        <v>-23.753504495260266</v>
      </c>
      <c r="D168" s="142">
        <f t="shared" si="81"/>
        <v>-78</v>
      </c>
      <c r="E168" s="98"/>
      <c r="F168" s="98"/>
      <c r="G168" s="141">
        <f t="shared" si="76"/>
        <v>-85.046043689087654</v>
      </c>
      <c r="H168" s="142">
        <f t="shared" si="82"/>
        <v>-108</v>
      </c>
      <c r="I168" s="98"/>
      <c r="J168" s="98"/>
      <c r="K168" s="98"/>
      <c r="L168" s="180"/>
      <c r="M168" s="141">
        <f t="shared" si="77"/>
        <v>10</v>
      </c>
      <c r="N168" s="142">
        <f t="shared" si="83"/>
        <v>-57</v>
      </c>
      <c r="O168" s="98"/>
      <c r="P168" s="152"/>
      <c r="Q168" s="141">
        <f t="shared" si="78"/>
        <v>65</v>
      </c>
      <c r="R168" s="142">
        <f t="shared" si="84"/>
        <v>-77</v>
      </c>
      <c r="S168" s="98"/>
      <c r="T168" s="98"/>
      <c r="U168" s="141">
        <f t="shared" si="79"/>
        <v>-13.735720173570067</v>
      </c>
      <c r="V168" s="142">
        <f t="shared" si="85"/>
        <v>-157</v>
      </c>
      <c r="W168" s="98"/>
      <c r="X168" s="98"/>
      <c r="Y168" s="98"/>
      <c r="Z168" s="76">
        <v>151</v>
      </c>
      <c r="AA168" s="79">
        <f t="shared" si="89"/>
        <v>89.801984430781886</v>
      </c>
      <c r="AB168" s="78">
        <f t="shared" si="90"/>
        <v>427.04774144154362</v>
      </c>
      <c r="AC168" s="98"/>
      <c r="AD168" s="86">
        <v>160</v>
      </c>
      <c r="AE168" s="89">
        <f t="shared" si="73"/>
        <v>-61.080020351084038</v>
      </c>
      <c r="AF168" s="88">
        <f t="shared" si="74"/>
        <v>22.231309316168478</v>
      </c>
      <c r="AG168" s="98"/>
      <c r="AH168" s="108">
        <v>149</v>
      </c>
      <c r="AI168" s="111">
        <f t="shared" si="91"/>
        <v>168.57599782085367</v>
      </c>
      <c r="AJ168" s="110">
        <f t="shared" si="92"/>
        <v>455.37342626618226</v>
      </c>
      <c r="AK168" s="98"/>
      <c r="AL168" s="98"/>
      <c r="AM168" s="98"/>
      <c r="AN168" s="98"/>
      <c r="AO168" s="98"/>
      <c r="AP168" s="98"/>
      <c r="AQ168" s="141">
        <f t="shared" si="80"/>
        <v>54.705823619345878</v>
      </c>
      <c r="AR168" s="142">
        <f t="shared" si="86"/>
        <v>717.69424691636311</v>
      </c>
      <c r="AS168" s="98"/>
      <c r="AT168" s="142"/>
      <c r="AU168" s="98"/>
      <c r="AV168" s="141">
        <f t="shared" si="88"/>
        <v>70.751578863816192</v>
      </c>
      <c r="AW168" s="142">
        <f t="shared" si="87"/>
        <v>717.69424691636311</v>
      </c>
      <c r="AX168" s="98"/>
      <c r="AY168" s="98"/>
      <c r="AZ168" s="142"/>
      <c r="BA168" s="142"/>
      <c r="BC168" s="141"/>
      <c r="BD168" s="235">
        <v>143</v>
      </c>
      <c r="BE168" s="238">
        <f t="shared" si="93"/>
        <v>69.300356820592214</v>
      </c>
      <c r="BF168" s="237">
        <f t="shared" si="94"/>
        <v>21.524842982872279</v>
      </c>
      <c r="BG168" s="98"/>
      <c r="BH168" s="235">
        <f t="shared" si="69"/>
        <v>-113.5062647535014</v>
      </c>
      <c r="BI168" s="237">
        <f t="shared" si="95"/>
        <v>-25.315502716365003</v>
      </c>
      <c r="BJ168" s="98"/>
      <c r="BK168" s="98"/>
      <c r="BL168" s="98"/>
      <c r="BM168" s="238">
        <f t="shared" si="71"/>
        <v>-77.480208182327985</v>
      </c>
      <c r="BN168" s="237">
        <f t="shared" si="96"/>
        <v>200.68449728363498</v>
      </c>
      <c r="BO168" s="98"/>
      <c r="BP168" s="98"/>
      <c r="BQ168" s="98"/>
      <c r="BR168" s="98"/>
      <c r="BS168" s="163">
        <f t="shared" si="98"/>
        <v>662.94303356015826</v>
      </c>
      <c r="BT168" s="170">
        <v>-58</v>
      </c>
      <c r="BU168" s="98"/>
      <c r="BV168" s="98"/>
      <c r="BW168" s="98"/>
      <c r="BX168" s="98"/>
      <c r="BY168" s="98"/>
      <c r="BZ168" s="98"/>
      <c r="CA168" s="142"/>
      <c r="CB168" s="141"/>
      <c r="CC168" s="251">
        <f t="shared" si="100"/>
        <v>-182.09601001243084</v>
      </c>
      <c r="CD168" s="252">
        <f t="shared" si="101"/>
        <v>-55.315502716365003</v>
      </c>
      <c r="CE168" s="98"/>
      <c r="CF168" s="98"/>
      <c r="CG168" s="98"/>
      <c r="CH168" s="246">
        <f t="shared" si="99"/>
        <v>-125.67825783839783</v>
      </c>
      <c r="CI168" s="252">
        <f t="shared" si="102"/>
        <v>230.68449728363498</v>
      </c>
      <c r="CJ168" s="98"/>
      <c r="CK168" s="98"/>
      <c r="CL168" s="98"/>
      <c r="CM168" s="98"/>
      <c r="CN168" s="163">
        <f t="shared" si="97"/>
        <v>662.94303356015826</v>
      </c>
      <c r="CO168" s="170">
        <v>-58</v>
      </c>
      <c r="CP168" s="98"/>
      <c r="CQ168" s="98"/>
      <c r="CR168" s="98"/>
      <c r="CS168" s="98"/>
      <c r="CT168" s="98"/>
      <c r="CU168" s="98"/>
      <c r="CV168" s="142"/>
      <c r="CW168" s="168"/>
    </row>
    <row r="169" spans="2:101" x14ac:dyDescent="0.3">
      <c r="B169" s="141"/>
      <c r="C169" s="141">
        <f t="shared" si="75"/>
        <v>-23.929831475968733</v>
      </c>
      <c r="D169" s="142">
        <f t="shared" si="81"/>
        <v>-79</v>
      </c>
      <c r="E169" s="98"/>
      <c r="F169" s="98"/>
      <c r="G169" s="141">
        <f t="shared" si="76"/>
        <v>-85.222370669796106</v>
      </c>
      <c r="H169" s="142">
        <f t="shared" si="82"/>
        <v>-109</v>
      </c>
      <c r="I169" s="98"/>
      <c r="J169" s="98"/>
      <c r="K169" s="98"/>
      <c r="L169" s="180"/>
      <c r="M169" s="141">
        <f t="shared" si="77"/>
        <v>10</v>
      </c>
      <c r="N169" s="142">
        <f t="shared" si="83"/>
        <v>-58</v>
      </c>
      <c r="O169" s="98"/>
      <c r="P169" s="152"/>
      <c r="Q169" s="141">
        <f t="shared" si="78"/>
        <v>65</v>
      </c>
      <c r="R169" s="142">
        <f t="shared" si="84"/>
        <v>-78</v>
      </c>
      <c r="S169" s="98"/>
      <c r="T169" s="98"/>
      <c r="U169" s="141">
        <f t="shared" si="79"/>
        <v>-13.82320883709599</v>
      </c>
      <c r="V169" s="142">
        <f t="shared" si="85"/>
        <v>-158</v>
      </c>
      <c r="W169" s="98"/>
      <c r="X169" s="98"/>
      <c r="Y169" s="98"/>
      <c r="Z169" s="76">
        <v>152</v>
      </c>
      <c r="AA169" s="79">
        <f t="shared" si="89"/>
        <v>83.582858221595984</v>
      </c>
      <c r="AB169" s="78">
        <f t="shared" si="90"/>
        <v>415.59353585289722</v>
      </c>
      <c r="AC169" s="98"/>
      <c r="AD169" s="86">
        <v>161</v>
      </c>
      <c r="AE169" s="89">
        <f t="shared" si="73"/>
        <v>-61.458707413955587</v>
      </c>
      <c r="AF169" s="88">
        <f t="shared" si="74"/>
        <v>21.161930039715209</v>
      </c>
      <c r="AG169" s="98"/>
      <c r="AH169" s="108">
        <v>150</v>
      </c>
      <c r="AI169" s="111">
        <f t="shared" si="91"/>
        <v>161.96091412514829</v>
      </c>
      <c r="AJ169" s="110">
        <f t="shared" si="92"/>
        <v>444.14324264472782</v>
      </c>
      <c r="AK169" s="98"/>
      <c r="AL169" s="98"/>
      <c r="AM169" s="98"/>
      <c r="AN169" s="98"/>
      <c r="AO169" s="98"/>
      <c r="AP169" s="98"/>
      <c r="AQ169" s="141">
        <f t="shared" si="80"/>
        <v>54.529496638637411</v>
      </c>
      <c r="AR169" s="142">
        <f t="shared" si="86"/>
        <v>716.69424691636311</v>
      </c>
      <c r="AS169" s="98"/>
      <c r="AT169" s="142"/>
      <c r="AU169" s="98"/>
      <c r="AV169" s="141">
        <f t="shared" si="88"/>
        <v>70.751578863816192</v>
      </c>
      <c r="AW169" s="142">
        <f t="shared" si="87"/>
        <v>716.69424691636311</v>
      </c>
      <c r="AX169" s="98"/>
      <c r="AY169" s="98"/>
      <c r="AZ169" s="142"/>
      <c r="BA169" s="142"/>
      <c r="BC169" s="141"/>
      <c r="BD169" s="235">
        <v>144</v>
      </c>
      <c r="BE169" s="238">
        <f t="shared" si="93"/>
        <v>69.061380887649818</v>
      </c>
      <c r="BF169" s="237">
        <f t="shared" si="94"/>
        <v>21.201885544964895</v>
      </c>
      <c r="BG169" s="98"/>
      <c r="BH169" s="235">
        <f t="shared" si="69"/>
        <v>-114.57863346352607</v>
      </c>
      <c r="BI169" s="237">
        <f t="shared" si="95"/>
        <v>-26.315502716365003</v>
      </c>
      <c r="BJ169" s="98"/>
      <c r="BK169" s="98"/>
      <c r="BL169" s="98"/>
      <c r="BM169" s="238">
        <f t="shared" si="71"/>
        <v>-78.233762232430777</v>
      </c>
      <c r="BN169" s="237">
        <f t="shared" si="96"/>
        <v>201.68449728363498</v>
      </c>
      <c r="BO169" s="98"/>
      <c r="BP169" s="98"/>
      <c r="BQ169" s="98"/>
      <c r="BR169" s="98"/>
      <c r="BS169" s="163">
        <f t="shared" si="98"/>
        <v>651.51298125739686</v>
      </c>
      <c r="BT169" s="170">
        <v>-57</v>
      </c>
      <c r="BU169" s="98"/>
      <c r="BV169" s="98"/>
      <c r="BW169" s="98"/>
      <c r="BX169" s="98"/>
      <c r="BY169" s="98"/>
      <c r="BZ169" s="98"/>
      <c r="CA169" s="142"/>
      <c r="CB169" s="141"/>
      <c r="CC169" s="251">
        <f t="shared" si="100"/>
        <v>-183.42305483405124</v>
      </c>
      <c r="CD169" s="252">
        <f t="shared" si="101"/>
        <v>-56.315502716365003</v>
      </c>
      <c r="CE169" s="98"/>
      <c r="CF169" s="98"/>
      <c r="CG169" s="98"/>
      <c r="CH169" s="246">
        <f t="shared" si="99"/>
        <v>-126.6107729245355</v>
      </c>
      <c r="CI169" s="252">
        <f t="shared" si="102"/>
        <v>231.68449728363498</v>
      </c>
      <c r="CJ169" s="98"/>
      <c r="CK169" s="98"/>
      <c r="CL169" s="98"/>
      <c r="CM169" s="98"/>
      <c r="CN169" s="163">
        <f t="shared" si="97"/>
        <v>651.51298125739686</v>
      </c>
      <c r="CO169" s="170">
        <v>-57</v>
      </c>
      <c r="CP169" s="98"/>
      <c r="CQ169" s="98"/>
      <c r="CR169" s="98"/>
      <c r="CS169" s="98"/>
      <c r="CT169" s="98"/>
      <c r="CU169" s="98"/>
      <c r="CV169" s="142"/>
      <c r="CW169" s="168"/>
    </row>
    <row r="170" spans="2:101" x14ac:dyDescent="0.3">
      <c r="B170" s="141"/>
      <c r="C170" s="141">
        <f t="shared" si="75"/>
        <v>-24.1061584566772</v>
      </c>
      <c r="D170" s="142">
        <f t="shared" si="81"/>
        <v>-80</v>
      </c>
      <c r="E170" s="98"/>
      <c r="F170" s="98"/>
      <c r="G170" s="141">
        <f t="shared" si="76"/>
        <v>-85.398697650504573</v>
      </c>
      <c r="H170" s="142">
        <f t="shared" si="82"/>
        <v>-110</v>
      </c>
      <c r="I170" s="98"/>
      <c r="J170" s="98"/>
      <c r="K170" s="98"/>
      <c r="L170" s="180"/>
      <c r="M170" s="141">
        <f t="shared" si="77"/>
        <v>10</v>
      </c>
      <c r="N170" s="142">
        <f t="shared" si="83"/>
        <v>-59</v>
      </c>
      <c r="O170" s="98"/>
      <c r="P170" s="152"/>
      <c r="Q170" s="141">
        <f t="shared" si="78"/>
        <v>65</v>
      </c>
      <c r="R170" s="142">
        <f t="shared" si="84"/>
        <v>-79</v>
      </c>
      <c r="S170" s="98"/>
      <c r="T170" s="98"/>
      <c r="U170" s="141">
        <f t="shared" si="79"/>
        <v>-13.910697500621914</v>
      </c>
      <c r="V170" s="142">
        <f t="shared" si="85"/>
        <v>-159</v>
      </c>
      <c r="W170" s="98"/>
      <c r="X170" s="98"/>
      <c r="Y170" s="98"/>
      <c r="Z170" s="76">
        <v>153</v>
      </c>
      <c r="AA170" s="79">
        <f t="shared" si="89"/>
        <v>77.564582666803744</v>
      </c>
      <c r="AB170" s="78">
        <f t="shared" si="90"/>
        <v>404.03253607695393</v>
      </c>
      <c r="AC170" s="98"/>
      <c r="AD170" s="86">
        <v>162</v>
      </c>
      <c r="AE170" s="89">
        <f t="shared" si="73"/>
        <v>-61.81867355918498</v>
      </c>
      <c r="AF170" s="88">
        <f t="shared" si="74"/>
        <v>20.086104634371587</v>
      </c>
      <c r="AG170" s="98"/>
      <c r="AH170" s="108">
        <v>151</v>
      </c>
      <c r="AI170" s="111">
        <f t="shared" si="91"/>
        <v>155.54283166765765</v>
      </c>
      <c r="AJ170" s="110">
        <f t="shared" si="92"/>
        <v>432.7993203053598</v>
      </c>
      <c r="AK170" s="98"/>
      <c r="AL170" s="98"/>
      <c r="AM170" s="98"/>
      <c r="AN170" s="98"/>
      <c r="AO170" s="98"/>
      <c r="AP170" s="98"/>
      <c r="AQ170" s="141">
        <f t="shared" si="80"/>
        <v>54.353169657928945</v>
      </c>
      <c r="AR170" s="142">
        <f t="shared" si="86"/>
        <v>715.69424691636311</v>
      </c>
      <c r="AS170" s="98"/>
      <c r="AT170" s="142"/>
      <c r="AU170" s="98"/>
      <c r="AV170" s="141">
        <f t="shared" si="88"/>
        <v>70.751578863816192</v>
      </c>
      <c r="AW170" s="142">
        <f t="shared" si="87"/>
        <v>715.69424691636311</v>
      </c>
      <c r="AX170" s="98"/>
      <c r="AY170" s="98"/>
      <c r="AZ170" s="142"/>
      <c r="BA170" s="142"/>
      <c r="BC170" s="141"/>
      <c r="BD170" s="235">
        <v>145</v>
      </c>
      <c r="BE170" s="238">
        <f t="shared" si="93"/>
        <v>68.828077736367817</v>
      </c>
      <c r="BF170" s="237">
        <f t="shared" si="94"/>
        <v>20.874806589929143</v>
      </c>
      <c r="BG170" s="98"/>
      <c r="BH170" s="235">
        <f t="shared" si="69"/>
        <v>-115.65100217355076</v>
      </c>
      <c r="BI170" s="237">
        <f t="shared" si="95"/>
        <v>-27.315502716365003</v>
      </c>
      <c r="BJ170" s="98"/>
      <c r="BK170" s="98"/>
      <c r="BL170" s="98"/>
      <c r="BM170" s="238">
        <f t="shared" si="71"/>
        <v>-78.98731628253357</v>
      </c>
      <c r="BN170" s="237">
        <f t="shared" si="96"/>
        <v>202.68449728363498</v>
      </c>
      <c r="BO170" s="98"/>
      <c r="BP170" s="98"/>
      <c r="BQ170" s="98"/>
      <c r="BR170" s="98"/>
      <c r="BS170" s="163">
        <f t="shared" si="98"/>
        <v>640.08292895463546</v>
      </c>
      <c r="BT170" s="170">
        <v>-56</v>
      </c>
      <c r="BU170" s="98"/>
      <c r="BV170" s="98"/>
      <c r="BW170" s="98"/>
      <c r="BX170" s="98"/>
      <c r="BY170" s="98"/>
      <c r="BZ170" s="98"/>
      <c r="CA170" s="142"/>
      <c r="CB170" s="141"/>
      <c r="CC170" s="251">
        <f t="shared" si="100"/>
        <v>-184.75009965567165</v>
      </c>
      <c r="CD170" s="252">
        <f t="shared" si="101"/>
        <v>-57.315502716365003</v>
      </c>
      <c r="CE170" s="98"/>
      <c r="CF170" s="98"/>
      <c r="CG170" s="98"/>
      <c r="CH170" s="246">
        <f t="shared" si="99"/>
        <v>-127.54328801067317</v>
      </c>
      <c r="CI170" s="252">
        <f t="shared" si="102"/>
        <v>232.68449728363498</v>
      </c>
      <c r="CJ170" s="98"/>
      <c r="CK170" s="98"/>
      <c r="CL170" s="98"/>
      <c r="CM170" s="98"/>
      <c r="CN170" s="163">
        <f t="shared" si="97"/>
        <v>640.08292895463546</v>
      </c>
      <c r="CO170" s="170">
        <v>-56</v>
      </c>
      <c r="CP170" s="98"/>
      <c r="CQ170" s="98"/>
      <c r="CR170" s="98"/>
      <c r="CS170" s="98"/>
      <c r="CT170" s="98"/>
      <c r="CU170" s="98"/>
      <c r="CV170" s="142"/>
      <c r="CW170" s="168"/>
    </row>
    <row r="171" spans="2:101" ht="15" thickBot="1" x14ac:dyDescent="0.35">
      <c r="B171" s="141"/>
      <c r="C171" s="143">
        <f>$D$3*D171+$F$3</f>
        <v>-24.282485437385663</v>
      </c>
      <c r="D171" s="144">
        <f t="shared" si="81"/>
        <v>-81</v>
      </c>
      <c r="E171" s="98"/>
      <c r="F171" s="98"/>
      <c r="G171" s="143">
        <f t="shared" si="76"/>
        <v>-85.57502463121304</v>
      </c>
      <c r="H171" s="144">
        <f t="shared" si="82"/>
        <v>-111</v>
      </c>
      <c r="I171" s="98"/>
      <c r="J171" s="98"/>
      <c r="K171" s="98"/>
      <c r="L171" s="180"/>
      <c r="M171" s="141">
        <f t="shared" si="77"/>
        <v>10</v>
      </c>
      <c r="N171" s="142">
        <f t="shared" si="83"/>
        <v>-60</v>
      </c>
      <c r="O171" s="98"/>
      <c r="P171" s="152"/>
      <c r="Q171" s="141">
        <f t="shared" si="78"/>
        <v>65</v>
      </c>
      <c r="R171" s="142">
        <f t="shared" si="84"/>
        <v>-80</v>
      </c>
      <c r="S171" s="98"/>
      <c r="T171" s="98"/>
      <c r="U171" s="143">
        <f t="shared" si="79"/>
        <v>-13.998186164147839</v>
      </c>
      <c r="V171" s="144">
        <f t="shared" si="85"/>
        <v>-160</v>
      </c>
      <c r="W171" s="98"/>
      <c r="X171" s="98"/>
      <c r="Y171" s="98"/>
      <c r="Z171" s="76">
        <v>154</v>
      </c>
      <c r="AA171" s="79">
        <f t="shared" si="89"/>
        <v>71.748990991439769</v>
      </c>
      <c r="AB171" s="78">
        <f t="shared" si="90"/>
        <v>392.3682637062397</v>
      </c>
      <c r="AC171" s="98"/>
      <c r="AD171" s="86">
        <v>163</v>
      </c>
      <c r="AE171" s="89">
        <f t="shared" si="73"/>
        <v>-62.1598091375973</v>
      </c>
      <c r="AF171" s="88">
        <f t="shared" si="74"/>
        <v>19.004160806977907</v>
      </c>
      <c r="AG171" s="98"/>
      <c r="AH171" s="108">
        <v>152</v>
      </c>
      <c r="AI171" s="111">
        <f t="shared" si="91"/>
        <v>149.32370545847175</v>
      </c>
      <c r="AJ171" s="110">
        <f t="shared" si="92"/>
        <v>421.3451147167134</v>
      </c>
      <c r="AK171" s="98"/>
      <c r="AL171" s="98"/>
      <c r="AM171" s="98"/>
      <c r="AN171" s="98"/>
      <c r="AO171" s="98"/>
      <c r="AP171" s="98"/>
      <c r="AQ171" s="141">
        <f t="shared" si="80"/>
        <v>54.176842677220478</v>
      </c>
      <c r="AR171" s="142">
        <f t="shared" si="86"/>
        <v>714.69424691636311</v>
      </c>
      <c r="AS171" s="98"/>
      <c r="AT171" s="142"/>
      <c r="AU171" s="98"/>
      <c r="AV171" s="141">
        <f t="shared" si="88"/>
        <v>70.751578863816192</v>
      </c>
      <c r="AW171" s="142">
        <f t="shared" si="87"/>
        <v>714.69424691636311</v>
      </c>
      <c r="AX171" s="98"/>
      <c r="AY171" s="98"/>
      <c r="AZ171" s="142"/>
      <c r="BA171" s="142"/>
      <c r="BC171" s="141"/>
      <c r="BD171" s="235">
        <v>146</v>
      </c>
      <c r="BE171" s="238">
        <f t="shared" si="93"/>
        <v>68.600518433146163</v>
      </c>
      <c r="BF171" s="237">
        <f t="shared" si="94"/>
        <v>20.543705749183204</v>
      </c>
      <c r="BG171" s="98"/>
      <c r="BH171" s="235">
        <f t="shared" si="69"/>
        <v>-116.72337088357546</v>
      </c>
      <c r="BI171" s="237">
        <f t="shared" si="95"/>
        <v>-28.315502716365003</v>
      </c>
      <c r="BJ171" s="98"/>
      <c r="BK171" s="98"/>
      <c r="BL171" s="98"/>
      <c r="BM171" s="238">
        <f t="shared" si="71"/>
        <v>-79.740870332636362</v>
      </c>
      <c r="BN171" s="237">
        <f t="shared" si="96"/>
        <v>203.68449728363498</v>
      </c>
      <c r="BO171" s="98"/>
      <c r="BP171" s="98"/>
      <c r="BQ171" s="98"/>
      <c r="BR171" s="98"/>
      <c r="BS171" s="163">
        <f t="shared" si="98"/>
        <v>628.65287665187418</v>
      </c>
      <c r="BT171" s="170">
        <v>-55</v>
      </c>
      <c r="BU171" s="98"/>
      <c r="BV171" s="98"/>
      <c r="BW171" s="98"/>
      <c r="BX171" s="98"/>
      <c r="BY171" s="98"/>
      <c r="BZ171" s="98"/>
      <c r="CA171" s="142"/>
      <c r="CB171" s="141"/>
      <c r="CC171" s="251">
        <f t="shared" si="100"/>
        <v>-186.07714447729208</v>
      </c>
      <c r="CD171" s="252">
        <f t="shared" si="101"/>
        <v>-58.315502716365003</v>
      </c>
      <c r="CE171" s="98"/>
      <c r="CF171" s="98"/>
      <c r="CG171" s="98"/>
      <c r="CH171" s="246">
        <f t="shared" si="99"/>
        <v>-128.47580309681084</v>
      </c>
      <c r="CI171" s="252">
        <f t="shared" si="102"/>
        <v>233.68449728363498</v>
      </c>
      <c r="CJ171" s="98"/>
      <c r="CK171" s="98"/>
      <c r="CL171" s="98"/>
      <c r="CM171" s="98"/>
      <c r="CN171" s="163">
        <f t="shared" si="97"/>
        <v>628.65287665187418</v>
      </c>
      <c r="CO171" s="170">
        <v>-55</v>
      </c>
      <c r="CP171" s="98"/>
      <c r="CQ171" s="98"/>
      <c r="CR171" s="98"/>
      <c r="CS171" s="98"/>
      <c r="CT171" s="98"/>
      <c r="CU171" s="98"/>
      <c r="CV171" s="142"/>
      <c r="CW171" s="168"/>
    </row>
    <row r="172" spans="2:101" x14ac:dyDescent="0.3">
      <c r="B172" s="141"/>
      <c r="C172" s="98"/>
      <c r="D172" s="98"/>
      <c r="E172" s="98"/>
      <c r="F172" s="98"/>
      <c r="G172" s="98"/>
      <c r="H172" s="98"/>
      <c r="I172" s="98"/>
      <c r="J172" s="98"/>
      <c r="K172" s="98"/>
      <c r="L172" s="180"/>
      <c r="M172" s="141">
        <f t="shared" si="77"/>
        <v>10</v>
      </c>
      <c r="N172" s="142">
        <f t="shared" si="83"/>
        <v>-61</v>
      </c>
      <c r="O172" s="98"/>
      <c r="P172" s="152"/>
      <c r="Q172" s="141">
        <f t="shared" si="78"/>
        <v>65</v>
      </c>
      <c r="R172" s="142">
        <f t="shared" si="84"/>
        <v>-81</v>
      </c>
      <c r="S172" s="98"/>
      <c r="T172" s="98"/>
      <c r="U172" s="98"/>
      <c r="V172" s="98"/>
      <c r="W172" s="98"/>
      <c r="X172" s="98"/>
      <c r="Y172" s="98"/>
      <c r="Z172" s="76">
        <v>155</v>
      </c>
      <c r="AA172" s="79">
        <f t="shared" si="89"/>
        <v>66.137854681065505</v>
      </c>
      <c r="AB172" s="78">
        <f t="shared" si="90"/>
        <v>380.60427179111321</v>
      </c>
      <c r="AC172" s="98"/>
      <c r="AD172" s="86">
        <v>164</v>
      </c>
      <c r="AE172" s="89">
        <f t="shared" si="73"/>
        <v>-62.482010235990714</v>
      </c>
      <c r="AF172" s="88">
        <f t="shared" si="74"/>
        <v>17.916428128104979</v>
      </c>
      <c r="AG172" s="98"/>
      <c r="AH172" s="108">
        <v>153</v>
      </c>
      <c r="AI172" s="111">
        <f t="shared" si="91"/>
        <v>143.30542990367951</v>
      </c>
      <c r="AJ172" s="110">
        <f t="shared" si="92"/>
        <v>409.78411494077011</v>
      </c>
      <c r="AK172" s="98"/>
      <c r="AL172" s="98"/>
      <c r="AM172" s="98"/>
      <c r="AN172" s="98"/>
      <c r="AO172" s="98"/>
      <c r="AP172" s="98"/>
      <c r="AQ172" s="141">
        <f t="shared" si="80"/>
        <v>54.000515696512011</v>
      </c>
      <c r="AR172" s="142">
        <f t="shared" si="86"/>
        <v>713.69424691636311</v>
      </c>
      <c r="AS172" s="98"/>
      <c r="AT172" s="142"/>
      <c r="AU172" s="98"/>
      <c r="AV172" s="141">
        <f t="shared" si="88"/>
        <v>70.751578863816192</v>
      </c>
      <c r="AW172" s="142">
        <f t="shared" si="87"/>
        <v>713.69424691636311</v>
      </c>
      <c r="AX172" s="98"/>
      <c r="AY172" s="98"/>
      <c r="AZ172" s="142"/>
      <c r="BA172" s="142"/>
      <c r="BC172" s="141"/>
      <c r="BD172" s="235">
        <v>147</v>
      </c>
      <c r="BE172" s="238">
        <f t="shared" si="93"/>
        <v>68.378772294752991</v>
      </c>
      <c r="BF172" s="237">
        <f t="shared" si="94"/>
        <v>20.208683879250628</v>
      </c>
      <c r="BG172" s="98"/>
      <c r="BH172" s="235">
        <f t="shared" si="69"/>
        <v>-117.79573959360013</v>
      </c>
      <c r="BI172" s="237">
        <f t="shared" si="95"/>
        <v>-29.315502716365003</v>
      </c>
      <c r="BJ172" s="98"/>
      <c r="BK172" s="98"/>
      <c r="BL172" s="98"/>
      <c r="BM172" s="238">
        <f t="shared" si="71"/>
        <v>-80.494424382739183</v>
      </c>
      <c r="BN172" s="237">
        <f t="shared" si="96"/>
        <v>204.68449728363498</v>
      </c>
      <c r="BO172" s="98"/>
      <c r="BP172" s="98"/>
      <c r="BQ172" s="98"/>
      <c r="BR172" s="98"/>
      <c r="BS172" s="163">
        <f t="shared" si="98"/>
        <v>617.22282434911278</v>
      </c>
      <c r="BT172" s="170">
        <v>-54</v>
      </c>
      <c r="BU172" s="98"/>
      <c r="BV172" s="98"/>
      <c r="BW172" s="98"/>
      <c r="BX172" s="98"/>
      <c r="BY172" s="98"/>
      <c r="BZ172" s="98"/>
      <c r="CA172" s="142"/>
      <c r="CB172" s="141"/>
      <c r="CC172" s="251">
        <f t="shared" si="100"/>
        <v>-187.40418929891248</v>
      </c>
      <c r="CD172" s="252">
        <f t="shared" si="101"/>
        <v>-59.315502716365003</v>
      </c>
      <c r="CE172" s="98"/>
      <c r="CF172" s="98"/>
      <c r="CG172" s="98"/>
      <c r="CH172" s="246">
        <f t="shared" si="99"/>
        <v>-129.40831818294848</v>
      </c>
      <c r="CI172" s="252">
        <f t="shared" si="102"/>
        <v>234.68449728363498</v>
      </c>
      <c r="CJ172" s="98"/>
      <c r="CK172" s="98"/>
      <c r="CL172" s="98"/>
      <c r="CM172" s="98"/>
      <c r="CN172" s="163">
        <f t="shared" si="97"/>
        <v>617.22282434911278</v>
      </c>
      <c r="CO172" s="170">
        <v>-54</v>
      </c>
      <c r="CP172" s="98"/>
      <c r="CQ172" s="98"/>
      <c r="CR172" s="98"/>
      <c r="CS172" s="98"/>
      <c r="CT172" s="98"/>
      <c r="CU172" s="98"/>
      <c r="CV172" s="142"/>
      <c r="CW172" s="168"/>
    </row>
    <row r="173" spans="2:101" x14ac:dyDescent="0.3">
      <c r="B173" s="141"/>
      <c r="C173" s="98"/>
      <c r="D173" s="98"/>
      <c r="E173" s="98"/>
      <c r="F173" s="98"/>
      <c r="G173" s="98"/>
      <c r="H173" s="98"/>
      <c r="I173" s="98"/>
      <c r="J173" s="98"/>
      <c r="K173" s="98"/>
      <c r="L173" s="180"/>
      <c r="M173" s="141">
        <f t="shared" si="77"/>
        <v>10</v>
      </c>
      <c r="N173" s="142">
        <f t="shared" si="83"/>
        <v>-62</v>
      </c>
      <c r="O173" s="98"/>
      <c r="P173" s="152"/>
      <c r="Q173" s="141">
        <f t="shared" si="78"/>
        <v>65</v>
      </c>
      <c r="R173" s="142">
        <f t="shared" si="84"/>
        <v>-82</v>
      </c>
      <c r="S173" s="98"/>
      <c r="T173" s="98"/>
      <c r="U173" s="98"/>
      <c r="V173" s="98"/>
      <c r="W173" s="98"/>
      <c r="X173" s="98"/>
      <c r="Y173" s="98"/>
      <c r="Z173" s="76">
        <v>156</v>
      </c>
      <c r="AA173" s="79">
        <f t="shared" si="89"/>
        <v>60.732882942157175</v>
      </c>
      <c r="AB173" s="78">
        <f t="shared" si="90"/>
        <v>368.74414375747193</v>
      </c>
      <c r="AC173" s="98"/>
      <c r="AD173" s="86">
        <v>165</v>
      </c>
      <c r="AE173" s="89">
        <f t="shared" si="73"/>
        <v>-62.785178708789431</v>
      </c>
      <c r="AF173" s="88">
        <f t="shared" si="74"/>
        <v>16.823237931663865</v>
      </c>
      <c r="AG173" s="98"/>
      <c r="AH173" s="108">
        <v>154</v>
      </c>
      <c r="AI173" s="111">
        <f t="shared" si="91"/>
        <v>137.48983822831553</v>
      </c>
      <c r="AJ173" s="110">
        <f t="shared" si="92"/>
        <v>398.11984257005588</v>
      </c>
      <c r="AK173" s="98"/>
      <c r="AL173" s="98"/>
      <c r="AM173" s="98"/>
      <c r="AN173" s="98"/>
      <c r="AO173" s="98"/>
      <c r="AP173" s="98"/>
      <c r="AQ173" s="141">
        <f t="shared" ref="AQ173:AQ204" si="103">$AR$19*$AR173+$AT$19</f>
        <v>53.824188715803544</v>
      </c>
      <c r="AR173" s="142">
        <f t="shared" si="86"/>
        <v>712.69424691636311</v>
      </c>
      <c r="AS173" s="98"/>
      <c r="AT173" s="142"/>
      <c r="AU173" s="98"/>
      <c r="AV173" s="141">
        <f t="shared" si="88"/>
        <v>70.751578863816192</v>
      </c>
      <c r="AW173" s="142">
        <f t="shared" si="87"/>
        <v>712.69424691636311</v>
      </c>
      <c r="AX173" s="98"/>
      <c r="AY173" s="98"/>
      <c r="AZ173" s="142"/>
      <c r="BA173" s="142"/>
      <c r="BC173" s="141"/>
      <c r="BD173" s="235">
        <v>148</v>
      </c>
      <c r="BE173" s="238">
        <f t="shared" si="93"/>
        <v>68.162906867210225</v>
      </c>
      <c r="BF173" s="237">
        <f t="shared" si="94"/>
        <v>19.869843031038425</v>
      </c>
      <c r="BG173" s="98"/>
      <c r="BH173" s="235">
        <f t="shared" si="69"/>
        <v>-118.86810830362481</v>
      </c>
      <c r="BI173" s="237">
        <f t="shared" si="95"/>
        <v>-30.315502716365003</v>
      </c>
      <c r="BJ173" s="98"/>
      <c r="BK173" s="98"/>
      <c r="BL173" s="98"/>
      <c r="BM173" s="238">
        <f t="shared" si="71"/>
        <v>-81.247978432841975</v>
      </c>
      <c r="BN173" s="237">
        <f t="shared" si="96"/>
        <v>205.68449728363498</v>
      </c>
      <c r="BO173" s="98"/>
      <c r="BP173" s="98"/>
      <c r="BQ173" s="98"/>
      <c r="BR173" s="98"/>
      <c r="BS173" s="163">
        <f t="shared" si="98"/>
        <v>605.7927720463515</v>
      </c>
      <c r="BT173" s="170">
        <v>-53</v>
      </c>
      <c r="BU173" s="98"/>
      <c r="BV173" s="98"/>
      <c r="BW173" s="98"/>
      <c r="BX173" s="98"/>
      <c r="BY173" s="98"/>
      <c r="BZ173" s="98"/>
      <c r="CA173" s="142"/>
      <c r="CB173" s="141"/>
      <c r="CC173" s="251">
        <f t="shared" si="100"/>
        <v>-188.73123412053292</v>
      </c>
      <c r="CD173" s="252">
        <f t="shared" si="101"/>
        <v>-60.315502716365003</v>
      </c>
      <c r="CE173" s="98"/>
      <c r="CF173" s="98"/>
      <c r="CG173" s="98"/>
      <c r="CH173" s="246">
        <f t="shared" si="99"/>
        <v>-130.34083326908615</v>
      </c>
      <c r="CI173" s="252">
        <f t="shared" si="102"/>
        <v>235.68449728363498</v>
      </c>
      <c r="CJ173" s="98"/>
      <c r="CK173" s="98"/>
      <c r="CL173" s="98"/>
      <c r="CM173" s="98"/>
      <c r="CN173" s="163">
        <f t="shared" si="97"/>
        <v>605.7927720463515</v>
      </c>
      <c r="CO173" s="170">
        <v>-53</v>
      </c>
      <c r="CP173" s="98"/>
      <c r="CQ173" s="98"/>
      <c r="CR173" s="98"/>
      <c r="CS173" s="98"/>
      <c r="CT173" s="98"/>
      <c r="CU173" s="98"/>
      <c r="CV173" s="142"/>
      <c r="CW173" s="168"/>
    </row>
    <row r="174" spans="2:101" x14ac:dyDescent="0.3">
      <c r="B174" s="141"/>
      <c r="C174" s="98"/>
      <c r="D174" s="98"/>
      <c r="E174" s="98"/>
      <c r="F174" s="98"/>
      <c r="G174" s="98"/>
      <c r="H174" s="98"/>
      <c r="I174" s="98"/>
      <c r="J174" s="98"/>
      <c r="K174" s="98"/>
      <c r="L174" s="180"/>
      <c r="M174" s="141">
        <f t="shared" si="77"/>
        <v>10</v>
      </c>
      <c r="N174" s="142">
        <f t="shared" si="83"/>
        <v>-63</v>
      </c>
      <c r="O174" s="98"/>
      <c r="P174" s="152"/>
      <c r="Q174" s="141">
        <f t="shared" si="78"/>
        <v>65</v>
      </c>
      <c r="R174" s="142">
        <f t="shared" si="84"/>
        <v>-83</v>
      </c>
      <c r="S174" s="98"/>
      <c r="T174" s="98"/>
      <c r="U174" s="98"/>
      <c r="V174" s="98"/>
      <c r="W174" s="98"/>
      <c r="X174" s="98"/>
      <c r="Y174" s="98"/>
      <c r="Z174" s="76">
        <v>157</v>
      </c>
      <c r="AA174" s="79">
        <f t="shared" si="89"/>
        <v>55.53572218146553</v>
      </c>
      <c r="AB174" s="78">
        <f t="shared" si="90"/>
        <v>356.79149231520654</v>
      </c>
      <c r="AC174" s="98"/>
      <c r="AD174" s="86">
        <v>166</v>
      </c>
      <c r="AE174" s="89">
        <f t="shared" si="73"/>
        <v>-63.069222207939774</v>
      </c>
      <c r="AF174" s="88">
        <f t="shared" si="74"/>
        <v>15.724923213978402</v>
      </c>
      <c r="AG174" s="98"/>
      <c r="AH174" s="108">
        <v>155</v>
      </c>
      <c r="AI174" s="111">
        <f t="shared" si="91"/>
        <v>131.87870191794127</v>
      </c>
      <c r="AJ174" s="110">
        <f t="shared" si="92"/>
        <v>386.35585065492938</v>
      </c>
      <c r="AK174" s="98"/>
      <c r="AL174" s="98"/>
      <c r="AM174" s="98"/>
      <c r="AN174" s="98"/>
      <c r="AO174" s="98"/>
      <c r="AP174" s="98"/>
      <c r="AQ174" s="141">
        <f t="shared" si="103"/>
        <v>53.647861735095091</v>
      </c>
      <c r="AR174" s="142">
        <f t="shared" ref="AR174:AR205" si="104">$AR173-$A$11</f>
        <v>711.69424691636311</v>
      </c>
      <c r="AS174" s="98"/>
      <c r="AT174" s="142"/>
      <c r="AU174" s="98"/>
      <c r="AV174" s="141">
        <f t="shared" si="88"/>
        <v>70.751578863816192</v>
      </c>
      <c r="AW174" s="142">
        <f t="shared" si="87"/>
        <v>711.69424691636311</v>
      </c>
      <c r="AX174" s="98"/>
      <c r="AY174" s="98"/>
      <c r="AZ174" s="142"/>
      <c r="BA174" s="142"/>
      <c r="BC174" s="141"/>
      <c r="BD174" s="235">
        <v>149</v>
      </c>
      <c r="BE174" s="238">
        <f t="shared" si="93"/>
        <v>67.95298790521818</v>
      </c>
      <c r="BF174" s="237">
        <f t="shared" si="94"/>
        <v>19.527286418751387</v>
      </c>
      <c r="BG174" s="98"/>
      <c r="BH174" s="235">
        <f t="shared" si="69"/>
        <v>-119.9404770136495</v>
      </c>
      <c r="BI174" s="237">
        <f t="shared" si="95"/>
        <v>-31.315502716365003</v>
      </c>
      <c r="BJ174" s="98"/>
      <c r="BK174" s="98"/>
      <c r="BL174" s="98"/>
      <c r="BM174" s="238">
        <f t="shared" si="71"/>
        <v>-82.001532482944768</v>
      </c>
      <c r="BN174" s="237">
        <f t="shared" si="96"/>
        <v>206.68449728363498</v>
      </c>
      <c r="BO174" s="98"/>
      <c r="BP174" s="98"/>
      <c r="BQ174" s="98"/>
      <c r="BR174" s="98"/>
      <c r="BS174" s="163">
        <f t="shared" si="98"/>
        <v>594.36271974359011</v>
      </c>
      <c r="BT174" s="170">
        <v>-52</v>
      </c>
      <c r="BU174" s="98"/>
      <c r="BV174" s="98"/>
      <c r="BW174" s="98"/>
      <c r="BX174" s="98"/>
      <c r="BY174" s="98"/>
      <c r="BZ174" s="98"/>
      <c r="CA174" s="142"/>
      <c r="CB174" s="141"/>
      <c r="CC174" s="251">
        <f t="shared" si="100"/>
        <v>-190.05827894215332</v>
      </c>
      <c r="CD174" s="252">
        <f t="shared" si="101"/>
        <v>-61.315502716365003</v>
      </c>
      <c r="CE174" s="98"/>
      <c r="CF174" s="98"/>
      <c r="CG174" s="98"/>
      <c r="CH174" s="246">
        <f t="shared" si="99"/>
        <v>-131.27334835522382</v>
      </c>
      <c r="CI174" s="252">
        <f t="shared" si="102"/>
        <v>236.68449728363498</v>
      </c>
      <c r="CJ174" s="98"/>
      <c r="CK174" s="98"/>
      <c r="CL174" s="98"/>
      <c r="CM174" s="98"/>
      <c r="CN174" s="163">
        <f t="shared" si="97"/>
        <v>594.36271974359011</v>
      </c>
      <c r="CO174" s="170">
        <v>-52</v>
      </c>
      <c r="CP174" s="98"/>
      <c r="CQ174" s="98"/>
      <c r="CR174" s="98"/>
      <c r="CS174" s="98"/>
      <c r="CT174" s="98"/>
      <c r="CU174" s="98"/>
      <c r="CV174" s="142"/>
      <c r="CW174" s="168"/>
    </row>
    <row r="175" spans="2:101" x14ac:dyDescent="0.3">
      <c r="B175" s="141"/>
      <c r="C175" s="98"/>
      <c r="D175" s="98"/>
      <c r="E175" s="98"/>
      <c r="F175" s="98"/>
      <c r="G175" s="98"/>
      <c r="H175" s="98"/>
      <c r="I175" s="98"/>
      <c r="J175" s="98"/>
      <c r="K175" s="98"/>
      <c r="L175" s="180"/>
      <c r="M175" s="141">
        <f t="shared" si="77"/>
        <v>10</v>
      </c>
      <c r="N175" s="142">
        <f t="shared" si="83"/>
        <v>-64</v>
      </c>
      <c r="O175" s="98"/>
      <c r="P175" s="152"/>
      <c r="Q175" s="141">
        <f t="shared" si="78"/>
        <v>65</v>
      </c>
      <c r="R175" s="142">
        <f t="shared" si="84"/>
        <v>-84</v>
      </c>
      <c r="S175" s="98"/>
      <c r="T175" s="98"/>
      <c r="U175" s="98"/>
      <c r="V175" s="98"/>
      <c r="W175" s="98"/>
      <c r="X175" s="98"/>
      <c r="Y175" s="98"/>
      <c r="Z175" s="76">
        <v>158</v>
      </c>
      <c r="AA175" s="79">
        <f t="shared" si="89"/>
        <v>50.547955504504216</v>
      </c>
      <c r="AB175" s="78">
        <f t="shared" si="90"/>
        <v>344.74995835773399</v>
      </c>
      <c r="AC175" s="98"/>
      <c r="AD175" s="86">
        <v>167</v>
      </c>
      <c r="AE175" s="89">
        <f t="shared" si="73"/>
        <v>-63.334054211040289</v>
      </c>
      <c r="AF175" s="88">
        <f t="shared" si="74"/>
        <v>14.621818532351211</v>
      </c>
      <c r="AG175" s="98"/>
      <c r="AH175" s="108">
        <v>156</v>
      </c>
      <c r="AI175" s="111">
        <f t="shared" si="91"/>
        <v>126.47373017903294</v>
      </c>
      <c r="AJ175" s="110">
        <f t="shared" si="92"/>
        <v>374.49572262128811</v>
      </c>
      <c r="AK175" s="98"/>
      <c r="AL175" s="98"/>
      <c r="AM175" s="98"/>
      <c r="AN175" s="98"/>
      <c r="AO175" s="98"/>
      <c r="AP175" s="98"/>
      <c r="AQ175" s="141">
        <f t="shared" si="103"/>
        <v>53.471534754386624</v>
      </c>
      <c r="AR175" s="142">
        <f t="shared" si="104"/>
        <v>710.69424691636311</v>
      </c>
      <c r="AS175" s="98"/>
      <c r="AT175" s="142"/>
      <c r="AU175" s="98"/>
      <c r="AV175" s="141">
        <f t="shared" si="88"/>
        <v>70.751578863816192</v>
      </c>
      <c r="AW175" s="142">
        <f t="shared" si="87"/>
        <v>710.69424691636311</v>
      </c>
      <c r="AX175" s="98"/>
      <c r="AY175" s="98"/>
      <c r="AZ175" s="142"/>
      <c r="BA175" s="142"/>
      <c r="BC175" s="141"/>
      <c r="BD175" s="235">
        <v>150</v>
      </c>
      <c r="BE175" s="238">
        <f t="shared" si="93"/>
        <v>67.749079352126216</v>
      </c>
      <c r="BF175" s="237">
        <f t="shared" si="94"/>
        <v>19.18111838845202</v>
      </c>
      <c r="BG175" s="98"/>
      <c r="BH175" s="235">
        <f t="shared" si="69"/>
        <v>-121.01284572367418</v>
      </c>
      <c r="BI175" s="237">
        <f t="shared" si="95"/>
        <v>-32.315502716365003</v>
      </c>
      <c r="BJ175" s="98"/>
      <c r="BK175" s="98"/>
      <c r="BL175" s="98"/>
      <c r="BM175" s="238">
        <f t="shared" si="71"/>
        <v>-82.75508653304756</v>
      </c>
      <c r="BN175" s="237">
        <f t="shared" si="96"/>
        <v>207.68449728363498</v>
      </c>
      <c r="BO175" s="98"/>
      <c r="BP175" s="98"/>
      <c r="BQ175" s="98"/>
      <c r="BR175" s="98"/>
      <c r="BS175" s="163">
        <f t="shared" si="98"/>
        <v>582.93266744082871</v>
      </c>
      <c r="BT175" s="170">
        <v>-51</v>
      </c>
      <c r="BU175" s="98"/>
      <c r="BV175" s="98"/>
      <c r="BW175" s="98"/>
      <c r="BX175" s="98"/>
      <c r="BY175" s="98"/>
      <c r="BZ175" s="98"/>
      <c r="CA175" s="142"/>
      <c r="CB175" s="141"/>
      <c r="CC175" s="251">
        <f t="shared" si="100"/>
        <v>-191.38532376377373</v>
      </c>
      <c r="CD175" s="252">
        <f t="shared" si="101"/>
        <v>-62.315502716365003</v>
      </c>
      <c r="CE175" s="98"/>
      <c r="CF175" s="98"/>
      <c r="CG175" s="98"/>
      <c r="CH175" s="246">
        <f t="shared" si="99"/>
        <v>-132.20586344136146</v>
      </c>
      <c r="CI175" s="252">
        <f t="shared" si="102"/>
        <v>237.68449728363498</v>
      </c>
      <c r="CJ175" s="98"/>
      <c r="CK175" s="98"/>
      <c r="CL175" s="98"/>
      <c r="CM175" s="98"/>
      <c r="CN175" s="163">
        <f t="shared" si="97"/>
        <v>582.93266744082871</v>
      </c>
      <c r="CO175" s="170">
        <v>-51</v>
      </c>
      <c r="CP175" s="98"/>
      <c r="CQ175" s="98"/>
      <c r="CR175" s="98"/>
      <c r="CS175" s="98"/>
      <c r="CT175" s="98"/>
      <c r="CU175" s="98"/>
      <c r="CV175" s="142"/>
      <c r="CW175" s="168"/>
    </row>
    <row r="176" spans="2:101" x14ac:dyDescent="0.3">
      <c r="B176" s="141"/>
      <c r="C176" s="98"/>
      <c r="D176" s="98"/>
      <c r="E176" s="98"/>
      <c r="F176" s="98"/>
      <c r="G176" s="98"/>
      <c r="H176" s="98"/>
      <c r="I176" s="98"/>
      <c r="J176" s="98"/>
      <c r="K176" s="98"/>
      <c r="L176" s="180"/>
      <c r="M176" s="141">
        <f t="shared" si="77"/>
        <v>10</v>
      </c>
      <c r="N176" s="142">
        <f t="shared" si="83"/>
        <v>-65</v>
      </c>
      <c r="O176" s="98"/>
      <c r="P176" s="152"/>
      <c r="Q176" s="141">
        <f t="shared" si="78"/>
        <v>65</v>
      </c>
      <c r="R176" s="142">
        <f t="shared" si="84"/>
        <v>-85</v>
      </c>
      <c r="S176" s="98"/>
      <c r="T176" s="98"/>
      <c r="U176" s="98"/>
      <c r="V176" s="98"/>
      <c r="W176" s="98"/>
      <c r="X176" s="98"/>
      <c r="Y176" s="98"/>
      <c r="Z176" s="76">
        <v>159</v>
      </c>
      <c r="AA176" s="79">
        <f t="shared" si="89"/>
        <v>45.771102233320789</v>
      </c>
      <c r="AB176" s="78">
        <f t="shared" si="90"/>
        <v>332.62320985294696</v>
      </c>
      <c r="AC176" s="98"/>
      <c r="AD176" s="86">
        <v>168</v>
      </c>
      <c r="AE176" s="89">
        <f t="shared" si="73"/>
        <v>-63.57959404769737</v>
      </c>
      <c r="AF176" s="88">
        <f t="shared" si="74"/>
        <v>13.514259903154356</v>
      </c>
      <c r="AG176" s="98"/>
      <c r="AH176" s="108">
        <v>157</v>
      </c>
      <c r="AI176" s="111">
        <f t="shared" si="91"/>
        <v>121.2765694183413</v>
      </c>
      <c r="AJ176" s="110">
        <f t="shared" si="92"/>
        <v>362.54307117902272</v>
      </c>
      <c r="AK176" s="98"/>
      <c r="AL176" s="98"/>
      <c r="AM176" s="98"/>
      <c r="AN176" s="98"/>
      <c r="AO176" s="98"/>
      <c r="AP176" s="98"/>
      <c r="AQ176" s="141">
        <f t="shared" si="103"/>
        <v>53.295207773678158</v>
      </c>
      <c r="AR176" s="142">
        <f t="shared" si="104"/>
        <v>709.69424691636311</v>
      </c>
      <c r="AS176" s="98"/>
      <c r="AT176" s="142"/>
      <c r="AU176" s="98"/>
      <c r="AV176" s="141">
        <f t="shared" si="88"/>
        <v>70.751578863816192</v>
      </c>
      <c r="AW176" s="142">
        <f t="shared" si="87"/>
        <v>709.69424691636311</v>
      </c>
      <c r="AX176" s="98"/>
      <c r="AY176" s="98"/>
      <c r="AZ176" s="142"/>
      <c r="BA176" s="142"/>
      <c r="BC176" s="141"/>
      <c r="BD176" s="235">
        <v>151</v>
      </c>
      <c r="BE176" s="238">
        <f t="shared" si="93"/>
        <v>67.55124332045493</v>
      </c>
      <c r="BF176" s="237">
        <f t="shared" si="94"/>
        <v>18.831444386275784</v>
      </c>
      <c r="BG176" s="98"/>
      <c r="BH176" s="235">
        <f t="shared" si="69"/>
        <v>-122.08521443369887</v>
      </c>
      <c r="BI176" s="237">
        <f t="shared" si="95"/>
        <v>-33.315502716365003</v>
      </c>
      <c r="BJ176" s="98"/>
      <c r="BK176" s="98"/>
      <c r="BL176" s="98"/>
      <c r="BM176" s="238">
        <f t="shared" si="71"/>
        <v>-83.508640583150353</v>
      </c>
      <c r="BN176" s="237">
        <f t="shared" si="96"/>
        <v>208.68449728363498</v>
      </c>
      <c r="BO176" s="98"/>
      <c r="BP176" s="98"/>
      <c r="BQ176" s="98"/>
      <c r="BR176" s="98"/>
      <c r="BS176" s="163">
        <f t="shared" si="98"/>
        <v>571.50261513806743</v>
      </c>
      <c r="BT176" s="170">
        <v>-50</v>
      </c>
      <c r="BU176" s="98"/>
      <c r="BV176" s="98"/>
      <c r="BW176" s="98"/>
      <c r="BX176" s="98"/>
      <c r="BY176" s="98"/>
      <c r="BZ176" s="98"/>
      <c r="CA176" s="142"/>
      <c r="CB176" s="141"/>
      <c r="CC176" s="251">
        <f t="shared" si="100"/>
        <v>-192.71236858539413</v>
      </c>
      <c r="CD176" s="252">
        <f t="shared" si="101"/>
        <v>-63.315502716365003</v>
      </c>
      <c r="CE176" s="98"/>
      <c r="CF176" s="98"/>
      <c r="CG176" s="98"/>
      <c r="CH176" s="246">
        <f t="shared" si="99"/>
        <v>-133.13837852749913</v>
      </c>
      <c r="CI176" s="252">
        <f t="shared" si="102"/>
        <v>238.68449728363498</v>
      </c>
      <c r="CJ176" s="98"/>
      <c r="CK176" s="98"/>
      <c r="CL176" s="98"/>
      <c r="CM176" s="98"/>
      <c r="CN176" s="163">
        <f t="shared" si="97"/>
        <v>571.50261513806743</v>
      </c>
      <c r="CO176" s="170">
        <v>-50</v>
      </c>
      <c r="CP176" s="98"/>
      <c r="CQ176" s="98"/>
      <c r="CR176" s="98"/>
      <c r="CS176" s="98"/>
      <c r="CT176" s="98"/>
      <c r="CU176" s="98"/>
      <c r="CV176" s="142"/>
      <c r="CW176" s="168"/>
    </row>
    <row r="177" spans="2:101" x14ac:dyDescent="0.3">
      <c r="B177" s="141"/>
      <c r="C177" s="98"/>
      <c r="D177" s="98"/>
      <c r="E177" s="98"/>
      <c r="F177" s="98"/>
      <c r="G177" s="98"/>
      <c r="H177" s="98"/>
      <c r="I177" s="98"/>
      <c r="J177" s="98"/>
      <c r="K177" s="98"/>
      <c r="L177" s="180"/>
      <c r="M177" s="141">
        <f t="shared" si="77"/>
        <v>10</v>
      </c>
      <c r="N177" s="142">
        <f t="shared" si="83"/>
        <v>-66</v>
      </c>
      <c r="O177" s="98"/>
      <c r="P177" s="152"/>
      <c r="Q177" s="141">
        <f t="shared" si="78"/>
        <v>65</v>
      </c>
      <c r="R177" s="142">
        <f t="shared" si="84"/>
        <v>-86</v>
      </c>
      <c r="S177" s="98"/>
      <c r="T177" s="98"/>
      <c r="U177" s="98"/>
      <c r="V177" s="98"/>
      <c r="W177" s="98"/>
      <c r="X177" s="98"/>
      <c r="Y177" s="98"/>
      <c r="Z177" s="76">
        <v>160</v>
      </c>
      <c r="AA177" s="79">
        <f t="shared" si="89"/>
        <v>41.206617443696132</v>
      </c>
      <c r="AB177" s="78">
        <f t="shared" si="90"/>
        <v>320.41494072591479</v>
      </c>
      <c r="AC177" s="98"/>
      <c r="AD177" s="86">
        <v>169</v>
      </c>
      <c r="AE177" s="89">
        <f t="shared" si="73"/>
        <v>-63.805766924098158</v>
      </c>
      <c r="AF177" s="88">
        <f t="shared" si="74"/>
        <v>12.402584699475423</v>
      </c>
      <c r="AG177" s="98"/>
      <c r="AH177" s="108">
        <v>158</v>
      </c>
      <c r="AI177" s="111">
        <f t="shared" si="91"/>
        <v>116.28880274137998</v>
      </c>
      <c r="AJ177" s="110">
        <f t="shared" si="92"/>
        <v>350.50153722155017</v>
      </c>
      <c r="AK177" s="98"/>
      <c r="AL177" s="98"/>
      <c r="AM177" s="98"/>
      <c r="AN177" s="98"/>
      <c r="AO177" s="98"/>
      <c r="AP177" s="98"/>
      <c r="AQ177" s="141">
        <f t="shared" si="103"/>
        <v>53.118880792969691</v>
      </c>
      <c r="AR177" s="142">
        <f t="shared" si="104"/>
        <v>708.69424691636311</v>
      </c>
      <c r="AS177" s="98"/>
      <c r="AT177" s="142"/>
      <c r="AU177" s="98"/>
      <c r="AV177" s="141">
        <f t="shared" si="88"/>
        <v>70.751578863816192</v>
      </c>
      <c r="AW177" s="142">
        <f t="shared" si="87"/>
        <v>708.69424691636311</v>
      </c>
      <c r="AX177" s="98"/>
      <c r="AY177" s="98"/>
      <c r="AZ177" s="142"/>
      <c r="BA177" s="142"/>
      <c r="BC177" s="141"/>
      <c r="BD177" s="235">
        <v>152</v>
      </c>
      <c r="BE177" s="238">
        <f t="shared" si="93"/>
        <v>67.359540072976046</v>
      </c>
      <c r="BF177" s="237">
        <f t="shared" si="94"/>
        <v>18.478370926311094</v>
      </c>
      <c r="BG177" s="98"/>
      <c r="BH177" s="235">
        <f t="shared" si="69"/>
        <v>-123.15758314372354</v>
      </c>
      <c r="BI177" s="237">
        <f t="shared" si="95"/>
        <v>-34.315502716365003</v>
      </c>
      <c r="BJ177" s="98"/>
      <c r="BK177" s="98"/>
      <c r="BL177" s="98"/>
      <c r="BM177" s="238">
        <f t="shared" si="71"/>
        <v>-84.262194633253145</v>
      </c>
      <c r="BN177" s="237">
        <f t="shared" si="96"/>
        <v>209.68449728363498</v>
      </c>
      <c r="BO177" s="98"/>
      <c r="BP177" s="98"/>
      <c r="BQ177" s="98"/>
      <c r="BR177" s="98"/>
      <c r="BS177" s="163">
        <f t="shared" si="98"/>
        <v>560.07256283530603</v>
      </c>
      <c r="BT177" s="170">
        <v>-49</v>
      </c>
      <c r="BU177" s="98"/>
      <c r="BV177" s="98"/>
      <c r="BW177" s="98"/>
      <c r="BX177" s="98"/>
      <c r="BY177" s="98"/>
      <c r="BZ177" s="98"/>
      <c r="CA177" s="142"/>
      <c r="CB177" s="141"/>
      <c r="CC177" s="251">
        <f t="shared" si="100"/>
        <v>-194.03941340701454</v>
      </c>
      <c r="CD177" s="252">
        <f t="shared" si="101"/>
        <v>-64.315502716365003</v>
      </c>
      <c r="CE177" s="98"/>
      <c r="CF177" s="98"/>
      <c r="CG177" s="98"/>
      <c r="CH177" s="246">
        <f t="shared" si="99"/>
        <v>-134.0708936136368</v>
      </c>
      <c r="CI177" s="252">
        <f t="shared" si="102"/>
        <v>239.68449728363498</v>
      </c>
      <c r="CJ177" s="98"/>
      <c r="CK177" s="98"/>
      <c r="CL177" s="98"/>
      <c r="CM177" s="98"/>
      <c r="CN177" s="163">
        <f t="shared" si="97"/>
        <v>560.07256283530603</v>
      </c>
      <c r="CO177" s="170">
        <v>-49</v>
      </c>
      <c r="CP177" s="98"/>
      <c r="CQ177" s="98"/>
      <c r="CR177" s="98"/>
      <c r="CS177" s="98"/>
      <c r="CT177" s="98"/>
      <c r="CU177" s="98"/>
      <c r="CV177" s="142"/>
      <c r="CW177" s="168"/>
    </row>
    <row r="178" spans="2:101" x14ac:dyDescent="0.3">
      <c r="B178" s="141"/>
      <c r="C178" s="98"/>
      <c r="D178" s="98"/>
      <c r="E178" s="98"/>
      <c r="F178" s="98"/>
      <c r="G178" s="98"/>
      <c r="H178" s="98"/>
      <c r="I178" s="98"/>
      <c r="J178" s="98"/>
      <c r="K178" s="98"/>
      <c r="L178" s="180"/>
      <c r="M178" s="141">
        <f t="shared" si="77"/>
        <v>10</v>
      </c>
      <c r="N178" s="142">
        <f t="shared" si="83"/>
        <v>-67</v>
      </c>
      <c r="O178" s="98"/>
      <c r="P178" s="152"/>
      <c r="Q178" s="141">
        <f t="shared" si="78"/>
        <v>65</v>
      </c>
      <c r="R178" s="142">
        <f t="shared" si="84"/>
        <v>-87</v>
      </c>
      <c r="S178" s="98"/>
      <c r="T178" s="98"/>
      <c r="U178" s="98"/>
      <c r="V178" s="98"/>
      <c r="W178" s="98"/>
      <c r="X178" s="98"/>
      <c r="Y178" s="98"/>
      <c r="Z178" s="76">
        <v>161</v>
      </c>
      <c r="AA178" s="79">
        <f t="shared" si="89"/>
        <v>36.855891521914145</v>
      </c>
      <c r="AB178" s="78">
        <f t="shared" si="90"/>
        <v>308.12886973367745</v>
      </c>
      <c r="AC178" s="98"/>
      <c r="AD178" s="86">
        <v>170</v>
      </c>
      <c r="AE178" s="89">
        <f t="shared" si="73"/>
        <v>-64.012503945793526</v>
      </c>
      <c r="AF178" s="88">
        <f t="shared" si="74"/>
        <v>11.287131548350468</v>
      </c>
      <c r="AG178" s="98"/>
      <c r="AH178" s="108">
        <v>159</v>
      </c>
      <c r="AI178" s="111">
        <f t="shared" si="91"/>
        <v>111.51194947019656</v>
      </c>
      <c r="AJ178" s="110">
        <f t="shared" si="92"/>
        <v>338.37478871676313</v>
      </c>
      <c r="AK178" s="98"/>
      <c r="AL178" s="98"/>
      <c r="AM178" s="98"/>
      <c r="AN178" s="98"/>
      <c r="AO178" s="98"/>
      <c r="AP178" s="98"/>
      <c r="AQ178" s="141">
        <f t="shared" si="103"/>
        <v>52.942553812261224</v>
      </c>
      <c r="AR178" s="142">
        <f t="shared" si="104"/>
        <v>707.69424691636311</v>
      </c>
      <c r="AS178" s="98"/>
      <c r="AT178" s="142"/>
      <c r="AU178" s="98"/>
      <c r="AV178" s="141">
        <f t="shared" si="88"/>
        <v>70.751578863816192</v>
      </c>
      <c r="AW178" s="142">
        <f t="shared" si="87"/>
        <v>707.69424691636311</v>
      </c>
      <c r="AX178" s="98"/>
      <c r="AY178" s="98"/>
      <c r="AZ178" s="142"/>
      <c r="BA178" s="142"/>
      <c r="BC178" s="141"/>
      <c r="BD178" s="235">
        <v>153</v>
      </c>
      <c r="BE178" s="238">
        <f t="shared" si="93"/>
        <v>67.17402800435579</v>
      </c>
      <c r="BF178" s="237">
        <f t="shared" si="94"/>
        <v>18.12200555815415</v>
      </c>
      <c r="BG178" s="98"/>
      <c r="BH178" s="235">
        <f t="shared" si="69"/>
        <v>-124.22995185374822</v>
      </c>
      <c r="BI178" s="237">
        <f t="shared" si="95"/>
        <v>-35.315502716365003</v>
      </c>
      <c r="BJ178" s="98"/>
      <c r="BK178" s="98"/>
      <c r="BL178" s="98"/>
      <c r="BM178" s="238">
        <f t="shared" si="71"/>
        <v>-85.015748683355937</v>
      </c>
      <c r="BN178" s="237">
        <f t="shared" si="96"/>
        <v>210.68449728363498</v>
      </c>
      <c r="BO178" s="98"/>
      <c r="BP178" s="98"/>
      <c r="BQ178" s="98"/>
      <c r="BR178" s="98"/>
      <c r="BS178" s="163">
        <f t="shared" si="98"/>
        <v>548.64251053254475</v>
      </c>
      <c r="BT178" s="170">
        <v>-48</v>
      </c>
      <c r="BU178" s="98"/>
      <c r="BV178" s="98"/>
      <c r="BW178" s="98"/>
      <c r="BX178" s="98"/>
      <c r="BY178" s="98"/>
      <c r="BZ178" s="98"/>
      <c r="CA178" s="142"/>
      <c r="CB178" s="141"/>
      <c r="CC178" s="251">
        <f t="shared" si="100"/>
        <v>-195.36645822863494</v>
      </c>
      <c r="CD178" s="252">
        <f t="shared" si="101"/>
        <v>-65.315502716365003</v>
      </c>
      <c r="CE178" s="98"/>
      <c r="CF178" s="98"/>
      <c r="CG178" s="98"/>
      <c r="CH178" s="246">
        <f t="shared" si="99"/>
        <v>-135.00340869977447</v>
      </c>
      <c r="CI178" s="252">
        <f t="shared" si="102"/>
        <v>240.68449728363498</v>
      </c>
      <c r="CJ178" s="98"/>
      <c r="CK178" s="98"/>
      <c r="CL178" s="98"/>
      <c r="CM178" s="98"/>
      <c r="CN178" s="163">
        <f t="shared" si="97"/>
        <v>548.64251053254475</v>
      </c>
      <c r="CO178" s="170">
        <v>-48</v>
      </c>
      <c r="CP178" s="98"/>
      <c r="CQ178" s="98"/>
      <c r="CR178" s="98"/>
      <c r="CS178" s="98"/>
      <c r="CT178" s="98"/>
      <c r="CU178" s="98"/>
      <c r="CV178" s="142"/>
      <c r="CW178" s="168"/>
    </row>
    <row r="179" spans="2:101" x14ac:dyDescent="0.3">
      <c r="B179" s="141"/>
      <c r="C179" s="98"/>
      <c r="D179" s="98"/>
      <c r="E179" s="98"/>
      <c r="F179" s="98"/>
      <c r="G179" s="98"/>
      <c r="H179" s="98"/>
      <c r="I179" s="98"/>
      <c r="J179" s="98"/>
      <c r="K179" s="98"/>
      <c r="L179" s="180"/>
      <c r="M179" s="141">
        <f t="shared" si="77"/>
        <v>10</v>
      </c>
      <c r="N179" s="142">
        <f t="shared" si="83"/>
        <v>-68</v>
      </c>
      <c r="O179" s="98"/>
      <c r="P179" s="152"/>
      <c r="Q179" s="141">
        <f t="shared" si="78"/>
        <v>65</v>
      </c>
      <c r="R179" s="142">
        <f t="shared" si="84"/>
        <v>-88</v>
      </c>
      <c r="S179" s="98"/>
      <c r="T179" s="98"/>
      <c r="U179" s="98"/>
      <c r="V179" s="98"/>
      <c r="W179" s="98"/>
      <c r="X179" s="98"/>
      <c r="Y179" s="98"/>
      <c r="Z179" s="76">
        <v>162</v>
      </c>
      <c r="AA179" s="79">
        <f t="shared" si="89"/>
        <v>32.720249741237126</v>
      </c>
      <c r="AB179" s="78">
        <f t="shared" si="90"/>
        <v>295.76873933247657</v>
      </c>
      <c r="AC179" s="98"/>
      <c r="AD179" s="86">
        <v>171</v>
      </c>
      <c r="AE179" s="89">
        <f t="shared" si="73"/>
        <v>-64.199742138683945</v>
      </c>
      <c r="AF179" s="88">
        <f t="shared" si="74"/>
        <v>10.168240227615014</v>
      </c>
      <c r="AG179" s="98"/>
      <c r="AH179" s="108">
        <v>160</v>
      </c>
      <c r="AI179" s="111">
        <f t="shared" si="91"/>
        <v>106.9474646805719</v>
      </c>
      <c r="AJ179" s="110">
        <f t="shared" si="92"/>
        <v>326.16651958973097</v>
      </c>
      <c r="AK179" s="98"/>
      <c r="AL179" s="98"/>
      <c r="AM179" s="98"/>
      <c r="AN179" s="98"/>
      <c r="AO179" s="98"/>
      <c r="AP179" s="98"/>
      <c r="AQ179" s="141">
        <f t="shared" si="103"/>
        <v>52.766226831552757</v>
      </c>
      <c r="AR179" s="142">
        <f t="shared" si="104"/>
        <v>706.69424691636311</v>
      </c>
      <c r="AS179" s="98"/>
      <c r="AT179" s="142"/>
      <c r="AU179" s="98"/>
      <c r="AV179" s="141">
        <f t="shared" si="88"/>
        <v>70.751578863816192</v>
      </c>
      <c r="AW179" s="142">
        <f t="shared" si="87"/>
        <v>706.69424691636311</v>
      </c>
      <c r="AX179" s="98"/>
      <c r="AY179" s="98"/>
      <c r="AZ179" s="142"/>
      <c r="BA179" s="142"/>
      <c r="BC179" s="141"/>
      <c r="BD179" s="235">
        <v>154</v>
      </c>
      <c r="BE179" s="238">
        <f t="shared" si="93"/>
        <v>66.99476362336739</v>
      </c>
      <c r="BF179" s="237">
        <f t="shared" si="94"/>
        <v>17.762456834148288</v>
      </c>
      <c r="BG179" s="98"/>
      <c r="BH179" s="235">
        <f t="shared" si="69"/>
        <v>-125.30232056377291</v>
      </c>
      <c r="BI179" s="237">
        <f t="shared" si="95"/>
        <v>-36.315502716365003</v>
      </c>
      <c r="BJ179" s="98"/>
      <c r="BK179" s="98"/>
      <c r="BL179" s="98"/>
      <c r="BM179" s="238">
        <f t="shared" si="71"/>
        <v>-85.76930273345873</v>
      </c>
      <c r="BN179" s="237">
        <f t="shared" si="96"/>
        <v>211.68449728363498</v>
      </c>
      <c r="BO179" s="98"/>
      <c r="BP179" s="98"/>
      <c r="BQ179" s="98"/>
      <c r="BR179" s="98"/>
      <c r="BS179" s="163">
        <f t="shared" si="98"/>
        <v>537.21245822978335</v>
      </c>
      <c r="BT179" s="170">
        <v>-47</v>
      </c>
      <c r="BU179" s="98"/>
      <c r="BV179" s="98"/>
      <c r="BW179" s="98"/>
      <c r="BX179" s="98"/>
      <c r="BY179" s="98"/>
      <c r="BZ179" s="98"/>
      <c r="CA179" s="142"/>
      <c r="CB179" s="141"/>
      <c r="CC179" s="251">
        <f t="shared" si="100"/>
        <v>-196.69350305025534</v>
      </c>
      <c r="CD179" s="252">
        <f t="shared" si="101"/>
        <v>-66.315502716365003</v>
      </c>
      <c r="CE179" s="98"/>
      <c r="CF179" s="98"/>
      <c r="CG179" s="98"/>
      <c r="CH179" s="246">
        <f t="shared" si="99"/>
        <v>-135.93592378591211</v>
      </c>
      <c r="CI179" s="252">
        <f t="shared" si="102"/>
        <v>241.68449728363498</v>
      </c>
      <c r="CJ179" s="98"/>
      <c r="CK179" s="98"/>
      <c r="CL179" s="98"/>
      <c r="CM179" s="98"/>
      <c r="CN179" s="163">
        <f t="shared" si="97"/>
        <v>537.21245822978335</v>
      </c>
      <c r="CO179" s="170">
        <v>-47</v>
      </c>
      <c r="CP179" s="98"/>
      <c r="CQ179" s="98"/>
      <c r="CR179" s="98"/>
      <c r="CS179" s="98"/>
      <c r="CT179" s="98"/>
      <c r="CU179" s="98"/>
      <c r="CV179" s="142"/>
      <c r="CW179" s="168"/>
    </row>
    <row r="180" spans="2:101" x14ac:dyDescent="0.3">
      <c r="B180" s="141"/>
      <c r="C180" s="98"/>
      <c r="D180" s="98"/>
      <c r="E180" s="98"/>
      <c r="F180" s="98"/>
      <c r="G180" s="98"/>
      <c r="H180" s="98"/>
      <c r="I180" s="98"/>
      <c r="J180" s="98"/>
      <c r="K180" s="98"/>
      <c r="L180" s="180"/>
      <c r="M180" s="141">
        <f t="shared" si="77"/>
        <v>10</v>
      </c>
      <c r="N180" s="142">
        <f t="shared" si="83"/>
        <v>-69</v>
      </c>
      <c r="O180" s="98"/>
      <c r="P180" s="152"/>
      <c r="Q180" s="141">
        <f t="shared" si="78"/>
        <v>65</v>
      </c>
      <c r="R180" s="142">
        <f t="shared" si="84"/>
        <v>-89</v>
      </c>
      <c r="S180" s="98"/>
      <c r="T180" s="98"/>
      <c r="U180" s="98"/>
      <c r="V180" s="98"/>
      <c r="W180" s="98"/>
      <c r="X180" s="98"/>
      <c r="Y180" s="98"/>
      <c r="Z180" s="76">
        <v>163</v>
      </c>
      <c r="AA180" s="79">
        <f t="shared" si="89"/>
        <v>28.800951858214262</v>
      </c>
      <c r="AB180" s="78">
        <f t="shared" si="90"/>
        <v>283.33831453776844</v>
      </c>
      <c r="AC180" s="98"/>
      <c r="AD180" s="86">
        <v>172</v>
      </c>
      <c r="AE180" s="89">
        <f t="shared" si="73"/>
        <v>-64.36742446820206</v>
      </c>
      <c r="AF180" s="88">
        <f t="shared" si="74"/>
        <v>9.0462515624042741</v>
      </c>
      <c r="AG180" s="98"/>
      <c r="AH180" s="108">
        <v>161</v>
      </c>
      <c r="AI180" s="111">
        <f t="shared" si="91"/>
        <v>102.59673875878991</v>
      </c>
      <c r="AJ180" s="110">
        <f t="shared" si="92"/>
        <v>313.88044859749363</v>
      </c>
      <c r="AK180" s="98"/>
      <c r="AL180" s="98"/>
      <c r="AM180" s="98"/>
      <c r="AN180" s="98"/>
      <c r="AO180" s="98"/>
      <c r="AP180" s="98"/>
      <c r="AQ180" s="141">
        <f t="shared" si="103"/>
        <v>52.58989985084429</v>
      </c>
      <c r="AR180" s="142">
        <f t="shared" si="104"/>
        <v>705.69424691636311</v>
      </c>
      <c r="AS180" s="98"/>
      <c r="AT180" s="142"/>
      <c r="AU180" s="98"/>
      <c r="AV180" s="141">
        <f t="shared" si="88"/>
        <v>70.751578863816192</v>
      </c>
      <c r="AW180" s="142">
        <f t="shared" si="87"/>
        <v>705.69424691636311</v>
      </c>
      <c r="AX180" s="98"/>
      <c r="AY180" s="98"/>
      <c r="AZ180" s="142"/>
      <c r="BA180" s="142"/>
      <c r="BC180" s="141"/>
      <c r="BD180" s="235">
        <v>155</v>
      </c>
      <c r="BE180" s="238">
        <f t="shared" si="93"/>
        <v>66.821801535677864</v>
      </c>
      <c r="BF180" s="237">
        <f t="shared" si="94"/>
        <v>17.399834276317875</v>
      </c>
      <c r="BG180" s="98"/>
      <c r="BH180" s="235">
        <f t="shared" si="69"/>
        <v>-126.3746892737976</v>
      </c>
      <c r="BI180" s="237">
        <f t="shared" si="95"/>
        <v>-37.315502716365003</v>
      </c>
      <c r="BJ180" s="98"/>
      <c r="BK180" s="98"/>
      <c r="BL180" s="98"/>
      <c r="BM180" s="238">
        <f t="shared" si="71"/>
        <v>-86.522856783561522</v>
      </c>
      <c r="BN180" s="237">
        <f t="shared" si="96"/>
        <v>212.68449728363498</v>
      </c>
      <c r="BO180" s="98"/>
      <c r="BP180" s="98"/>
      <c r="BQ180" s="98"/>
      <c r="BR180" s="98"/>
      <c r="BS180" s="163">
        <f t="shared" si="98"/>
        <v>525.78240592702207</v>
      </c>
      <c r="BT180" s="170">
        <v>-46</v>
      </c>
      <c r="BU180" s="98"/>
      <c r="BV180" s="98"/>
      <c r="BW180" s="98"/>
      <c r="BX180" s="98"/>
      <c r="BY180" s="98"/>
      <c r="BZ180" s="98"/>
      <c r="CA180" s="142"/>
      <c r="CB180" s="141"/>
      <c r="CC180" s="251">
        <f t="shared" si="100"/>
        <v>-198.02054787187575</v>
      </c>
      <c r="CD180" s="252">
        <f t="shared" si="101"/>
        <v>-67.315502716365003</v>
      </c>
      <c r="CE180" s="98"/>
      <c r="CF180" s="98"/>
      <c r="CG180" s="98"/>
      <c r="CH180" s="246">
        <f t="shared" si="99"/>
        <v>-136.86843887204978</v>
      </c>
      <c r="CI180" s="252">
        <f t="shared" si="102"/>
        <v>242.68449728363498</v>
      </c>
      <c r="CJ180" s="98"/>
      <c r="CK180" s="98"/>
      <c r="CL180" s="98"/>
      <c r="CM180" s="98"/>
      <c r="CN180" s="163">
        <f t="shared" si="97"/>
        <v>525.78240592702207</v>
      </c>
      <c r="CO180" s="170">
        <v>-46</v>
      </c>
      <c r="CP180" s="98"/>
      <c r="CQ180" s="98"/>
      <c r="CR180" s="98"/>
      <c r="CS180" s="98"/>
      <c r="CT180" s="98"/>
      <c r="CU180" s="98"/>
      <c r="CV180" s="142"/>
      <c r="CW180" s="168"/>
    </row>
    <row r="181" spans="2:101" x14ac:dyDescent="0.3">
      <c r="B181" s="141"/>
      <c r="C181" s="98"/>
      <c r="D181" s="98"/>
      <c r="E181" s="98"/>
      <c r="F181" s="98"/>
      <c r="G181" s="98"/>
      <c r="H181" s="98"/>
      <c r="I181" s="98"/>
      <c r="J181" s="98"/>
      <c r="K181" s="98"/>
      <c r="L181" s="180"/>
      <c r="M181" s="141">
        <f t="shared" si="77"/>
        <v>10</v>
      </c>
      <c r="N181" s="142">
        <f t="shared" si="83"/>
        <v>-70</v>
      </c>
      <c r="O181" s="98"/>
      <c r="P181" s="152"/>
      <c r="Q181" s="141">
        <f t="shared" si="78"/>
        <v>65</v>
      </c>
      <c r="R181" s="142">
        <f t="shared" si="84"/>
        <v>-90</v>
      </c>
      <c r="S181" s="98"/>
      <c r="T181" s="98"/>
      <c r="U181" s="98"/>
      <c r="V181" s="98"/>
      <c r="W181" s="98"/>
      <c r="X181" s="98"/>
      <c r="Y181" s="98"/>
      <c r="Z181" s="76">
        <v>164</v>
      </c>
      <c r="AA181" s="79">
        <f t="shared" si="89"/>
        <v>25.099191728948085</v>
      </c>
      <c r="AB181" s="78">
        <f t="shared" si="90"/>
        <v>270.84138177736133</v>
      </c>
      <c r="AC181" s="98"/>
      <c r="AD181" s="86">
        <v>173</v>
      </c>
      <c r="AE181" s="89">
        <f t="shared" si="73"/>
        <v>-64.515499856685935</v>
      </c>
      <c r="AF181" s="88">
        <f t="shared" si="74"/>
        <v>7.9215073213345901</v>
      </c>
      <c r="AG181" s="98"/>
      <c r="AH181" s="108">
        <v>162</v>
      </c>
      <c r="AI181" s="111">
        <f t="shared" si="91"/>
        <v>98.461096978112892</v>
      </c>
      <c r="AJ181" s="110">
        <f t="shared" si="92"/>
        <v>301.52031819629275</v>
      </c>
      <c r="AK181" s="98"/>
      <c r="AL181" s="98"/>
      <c r="AM181" s="98"/>
      <c r="AN181" s="98"/>
      <c r="AO181" s="98"/>
      <c r="AP181" s="98"/>
      <c r="AQ181" s="141">
        <f t="shared" si="103"/>
        <v>52.413572870135837</v>
      </c>
      <c r="AR181" s="142">
        <f t="shared" si="104"/>
        <v>704.69424691636311</v>
      </c>
      <c r="AS181" s="98"/>
      <c r="AT181" s="142"/>
      <c r="AU181" s="98"/>
      <c r="AV181" s="141">
        <f t="shared" si="88"/>
        <v>70.751578863816192</v>
      </c>
      <c r="AW181" s="142">
        <f t="shared" si="87"/>
        <v>704.69424691636311</v>
      </c>
      <c r="AX181" s="98"/>
      <c r="AY181" s="98"/>
      <c r="AZ181" s="142"/>
      <c r="BA181" s="142"/>
      <c r="BC181" s="141"/>
      <c r="BD181" s="235">
        <v>156</v>
      </c>
      <c r="BE181" s="238">
        <f t="shared" si="93"/>
        <v>66.655194427214639</v>
      </c>
      <c r="BF181" s="237">
        <f t="shared" si="94"/>
        <v>17.034248343006826</v>
      </c>
      <c r="BG181" s="98"/>
      <c r="BH181" s="235">
        <f t="shared" si="69"/>
        <v>-127.44705798382228</v>
      </c>
      <c r="BI181" s="237">
        <f t="shared" si="95"/>
        <v>-38.315502716365003</v>
      </c>
      <c r="BJ181" s="98"/>
      <c r="BK181" s="98"/>
      <c r="BL181" s="98"/>
      <c r="BM181" s="238">
        <f t="shared" si="71"/>
        <v>-87.276410833664315</v>
      </c>
      <c r="BN181" s="237">
        <f t="shared" si="96"/>
        <v>213.68449728363498</v>
      </c>
      <c r="BO181" s="98"/>
      <c r="BP181" s="98"/>
      <c r="BQ181" s="98"/>
      <c r="BR181" s="98"/>
      <c r="BS181" s="163">
        <f t="shared" si="98"/>
        <v>514.35235362426067</v>
      </c>
      <c r="BT181" s="170">
        <v>-45</v>
      </c>
      <c r="BU181" s="98"/>
      <c r="BV181" s="98"/>
      <c r="BW181" s="98"/>
      <c r="BX181" s="98"/>
      <c r="BY181" s="98"/>
      <c r="BZ181" s="98"/>
      <c r="CA181" s="142"/>
      <c r="CB181" s="141"/>
      <c r="CC181" s="251">
        <f t="shared" si="100"/>
        <v>-199.34759269349618</v>
      </c>
      <c r="CD181" s="252">
        <f t="shared" si="101"/>
        <v>-68.315502716365003</v>
      </c>
      <c r="CE181" s="98"/>
      <c r="CF181" s="98"/>
      <c r="CG181" s="98"/>
      <c r="CH181" s="246">
        <f t="shared" si="99"/>
        <v>-137.80095395818745</v>
      </c>
      <c r="CI181" s="252">
        <f t="shared" si="102"/>
        <v>243.68449728363498</v>
      </c>
      <c r="CJ181" s="98"/>
      <c r="CK181" s="98"/>
      <c r="CL181" s="98"/>
      <c r="CM181" s="98"/>
      <c r="CN181" s="163">
        <f t="shared" si="97"/>
        <v>514.35235362426067</v>
      </c>
      <c r="CO181" s="170">
        <v>-45</v>
      </c>
      <c r="CP181" s="98"/>
      <c r="CQ181" s="98"/>
      <c r="CR181" s="98"/>
      <c r="CS181" s="98"/>
      <c r="CT181" s="98"/>
      <c r="CU181" s="98"/>
      <c r="CV181" s="142"/>
      <c r="CW181" s="168"/>
    </row>
    <row r="182" spans="2:101" x14ac:dyDescent="0.3">
      <c r="B182" s="141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141">
        <f t="shared" si="77"/>
        <v>10</v>
      </c>
      <c r="N182" s="142">
        <f t="shared" si="83"/>
        <v>-71</v>
      </c>
      <c r="O182" s="98"/>
      <c r="P182" s="98"/>
      <c r="Q182" s="141">
        <f t="shared" si="78"/>
        <v>65</v>
      </c>
      <c r="R182" s="142">
        <f t="shared" si="84"/>
        <v>-91</v>
      </c>
      <c r="S182" s="98"/>
      <c r="T182" s="98"/>
      <c r="U182" s="98"/>
      <c r="V182" s="98"/>
      <c r="W182" s="98"/>
      <c r="X182" s="98"/>
      <c r="Y182" s="98"/>
      <c r="Z182" s="76">
        <v>165</v>
      </c>
      <c r="AA182" s="79">
        <f t="shared" si="89"/>
        <v>21.616096945433242</v>
      </c>
      <c r="AB182" s="78">
        <f t="shared" si="90"/>
        <v>258.28174773803426</v>
      </c>
      <c r="AC182" s="98"/>
      <c r="AD182" s="86">
        <v>174</v>
      </c>
      <c r="AE182" s="89">
        <f t="shared" si="73"/>
        <v>-64.64392319893777</v>
      </c>
      <c r="AF182" s="88">
        <f t="shared" si="74"/>
        <v>6.7943501123974928</v>
      </c>
      <c r="AG182" s="98"/>
      <c r="AH182" s="108">
        <v>163</v>
      </c>
      <c r="AI182" s="111">
        <f t="shared" si="91"/>
        <v>94.541799095090028</v>
      </c>
      <c r="AJ182" s="110">
        <f t="shared" si="92"/>
        <v>289.08989340158462</v>
      </c>
      <c r="AK182" s="98"/>
      <c r="AL182" s="98"/>
      <c r="AM182" s="98"/>
      <c r="AN182" s="98"/>
      <c r="AO182" s="98"/>
      <c r="AP182" s="98"/>
      <c r="AQ182" s="141">
        <f t="shared" si="103"/>
        <v>52.237245889427371</v>
      </c>
      <c r="AR182" s="142">
        <f t="shared" si="104"/>
        <v>703.69424691636311</v>
      </c>
      <c r="AS182" s="98"/>
      <c r="AT182" s="142"/>
      <c r="AU182" s="98"/>
      <c r="AV182" s="141">
        <f t="shared" si="88"/>
        <v>70.751578863816192</v>
      </c>
      <c r="AW182" s="142">
        <f t="shared" si="87"/>
        <v>703.69424691636311</v>
      </c>
      <c r="AX182" s="98"/>
      <c r="AY182" s="98"/>
      <c r="AZ182" s="142"/>
      <c r="BA182" s="142"/>
      <c r="BC182" s="141"/>
      <c r="BD182" s="235">
        <v>157</v>
      </c>
      <c r="BE182" s="238">
        <f t="shared" si="93"/>
        <v>66.494993048116896</v>
      </c>
      <c r="BF182" s="237">
        <f t="shared" si="94"/>
        <v>16.665810395231937</v>
      </c>
      <c r="BG182" s="98"/>
      <c r="BH182" s="235">
        <f t="shared" si="69"/>
        <v>-128.51942669384695</v>
      </c>
      <c r="BI182" s="237">
        <f t="shared" si="95"/>
        <v>-39.315502716365003</v>
      </c>
      <c r="BJ182" s="98"/>
      <c r="BK182" s="98"/>
      <c r="BL182" s="98"/>
      <c r="BM182" s="238">
        <f t="shared" si="71"/>
        <v>-88.029964883767107</v>
      </c>
      <c r="BN182" s="237">
        <f t="shared" si="96"/>
        <v>214.68449728363498</v>
      </c>
      <c r="BO182" s="98"/>
      <c r="BP182" s="98"/>
      <c r="BQ182" s="98"/>
      <c r="BR182" s="98"/>
      <c r="BS182" s="163">
        <f t="shared" si="98"/>
        <v>502.92230132149933</v>
      </c>
      <c r="BT182" s="170">
        <v>-44</v>
      </c>
      <c r="BU182" s="98"/>
      <c r="BV182" s="98"/>
      <c r="BW182" s="98"/>
      <c r="BX182" s="98"/>
      <c r="BY182" s="98"/>
      <c r="BZ182" s="98"/>
      <c r="CA182" s="142"/>
      <c r="CB182" s="141"/>
      <c r="CC182" s="251">
        <f t="shared" si="100"/>
        <v>-200.67463751511659</v>
      </c>
      <c r="CD182" s="252">
        <f t="shared" si="101"/>
        <v>-69.315502716365003</v>
      </c>
      <c r="CE182" s="98"/>
      <c r="CF182" s="98"/>
      <c r="CG182" s="98"/>
      <c r="CH182" s="246">
        <f t="shared" si="99"/>
        <v>-138.73346904432509</v>
      </c>
      <c r="CI182" s="252">
        <f t="shared" si="102"/>
        <v>244.68449728363498</v>
      </c>
      <c r="CJ182" s="98"/>
      <c r="CK182" s="98"/>
      <c r="CL182" s="98"/>
      <c r="CM182" s="98"/>
      <c r="CN182" s="163">
        <f t="shared" si="97"/>
        <v>502.92230132149933</v>
      </c>
      <c r="CO182" s="170">
        <v>-44</v>
      </c>
      <c r="CP182" s="98"/>
      <c r="CQ182" s="98"/>
      <c r="CR182" s="98"/>
      <c r="CS182" s="98"/>
      <c r="CT182" s="98"/>
      <c r="CU182" s="98"/>
      <c r="CV182" s="142"/>
      <c r="CW182" s="168"/>
    </row>
    <row r="183" spans="2:101" x14ac:dyDescent="0.3">
      <c r="B183" s="141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141">
        <f t="shared" si="77"/>
        <v>10</v>
      </c>
      <c r="N183" s="142">
        <f t="shared" si="83"/>
        <v>-72</v>
      </c>
      <c r="O183" s="98"/>
      <c r="P183" s="98"/>
      <c r="Q183" s="141">
        <f t="shared" si="78"/>
        <v>65</v>
      </c>
      <c r="R183" s="142">
        <f t="shared" si="84"/>
        <v>-92</v>
      </c>
      <c r="S183" s="98"/>
      <c r="T183" s="98"/>
      <c r="U183" s="98"/>
      <c r="V183" s="98"/>
      <c r="W183" s="98"/>
      <c r="X183" s="98"/>
      <c r="Y183" s="98"/>
      <c r="Z183" s="76">
        <v>166</v>
      </c>
      <c r="AA183" s="79">
        <f t="shared" si="89"/>
        <v>18.35272849208252</v>
      </c>
      <c r="AB183" s="78">
        <f t="shared" si="90"/>
        <v>245.6632382059839</v>
      </c>
      <c r="AC183" s="98"/>
      <c r="AD183" s="86">
        <v>175</v>
      </c>
      <c r="AE183" s="89">
        <f t="shared" si="73"/>
        <v>-64.752655375963457</v>
      </c>
      <c r="AF183" s="88">
        <f t="shared" si="74"/>
        <v>5.6651232785978118</v>
      </c>
      <c r="AG183" s="98"/>
      <c r="AH183" s="108">
        <v>164</v>
      </c>
      <c r="AI183" s="111">
        <f t="shared" si="91"/>
        <v>90.840038965823851</v>
      </c>
      <c r="AJ183" s="110">
        <f t="shared" si="92"/>
        <v>276.59296064117751</v>
      </c>
      <c r="AK183" s="98"/>
      <c r="AL183" s="98"/>
      <c r="AM183" s="98"/>
      <c r="AN183" s="98"/>
      <c r="AO183" s="98"/>
      <c r="AP183" s="98"/>
      <c r="AQ183" s="141">
        <f t="shared" si="103"/>
        <v>52.060918908718904</v>
      </c>
      <c r="AR183" s="142">
        <f t="shared" si="104"/>
        <v>702.69424691636311</v>
      </c>
      <c r="AS183" s="98"/>
      <c r="AT183" s="142"/>
      <c r="AU183" s="98"/>
      <c r="AV183" s="141">
        <f t="shared" si="88"/>
        <v>70.751578863816192</v>
      </c>
      <c r="AW183" s="142">
        <f t="shared" si="87"/>
        <v>702.69424691636311</v>
      </c>
      <c r="AX183" s="98"/>
      <c r="AY183" s="98"/>
      <c r="AZ183" s="142"/>
      <c r="BA183" s="142"/>
      <c r="BC183" s="141"/>
      <c r="BD183" s="235">
        <v>158</v>
      </c>
      <c r="BE183" s="238">
        <f t="shared" si="93"/>
        <v>66.341246197276632</v>
      </c>
      <c r="BF183" s="237">
        <f t="shared" si="94"/>
        <v>16.294632662761224</v>
      </c>
      <c r="BG183" s="98"/>
      <c r="BH183" s="235">
        <f t="shared" si="69"/>
        <v>-129.59179540387163</v>
      </c>
      <c r="BI183" s="237">
        <f t="shared" si="95"/>
        <v>-40.315502716365003</v>
      </c>
      <c r="BJ183" s="98"/>
      <c r="BK183" s="98"/>
      <c r="BL183" s="98"/>
      <c r="BM183" s="238">
        <f t="shared" si="71"/>
        <v>-88.7835189338699</v>
      </c>
      <c r="BN183" s="237">
        <f t="shared" si="96"/>
        <v>215.68449728363498</v>
      </c>
      <c r="BO183" s="98"/>
      <c r="BP183" s="98"/>
      <c r="BQ183" s="98"/>
      <c r="BR183" s="98"/>
      <c r="BS183" s="163">
        <f t="shared" si="98"/>
        <v>491.49224901873799</v>
      </c>
      <c r="BT183" s="170">
        <v>-43</v>
      </c>
      <c r="BU183" s="98"/>
      <c r="BV183" s="98"/>
      <c r="BW183" s="98"/>
      <c r="BX183" s="98"/>
      <c r="BY183" s="98"/>
      <c r="BZ183" s="98"/>
      <c r="CA183" s="142"/>
      <c r="CB183" s="141"/>
      <c r="CC183" s="251">
        <f t="shared" si="100"/>
        <v>-202.00168233673699</v>
      </c>
      <c r="CD183" s="252">
        <f t="shared" si="101"/>
        <v>-70.315502716365003</v>
      </c>
      <c r="CE183" s="98"/>
      <c r="CF183" s="98"/>
      <c r="CG183" s="98"/>
      <c r="CH183" s="246">
        <f t="shared" si="99"/>
        <v>-139.66598413046276</v>
      </c>
      <c r="CI183" s="252">
        <f t="shared" si="102"/>
        <v>245.68449728363498</v>
      </c>
      <c r="CJ183" s="98"/>
      <c r="CK183" s="98"/>
      <c r="CL183" s="98"/>
      <c r="CM183" s="98"/>
      <c r="CN183" s="163">
        <f t="shared" si="97"/>
        <v>491.49224901873799</v>
      </c>
      <c r="CO183" s="170">
        <v>-43</v>
      </c>
      <c r="CP183" s="98"/>
      <c r="CQ183" s="98"/>
      <c r="CR183" s="98"/>
      <c r="CS183" s="98"/>
      <c r="CT183" s="98"/>
      <c r="CU183" s="98"/>
      <c r="CV183" s="142"/>
      <c r="CW183" s="168"/>
    </row>
    <row r="184" spans="2:101" x14ac:dyDescent="0.3">
      <c r="B184" s="141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141">
        <f t="shared" si="77"/>
        <v>10</v>
      </c>
      <c r="N184" s="142">
        <f t="shared" si="83"/>
        <v>-73</v>
      </c>
      <c r="O184" s="98"/>
      <c r="P184" s="98"/>
      <c r="Q184" s="141">
        <f t="shared" si="78"/>
        <v>65</v>
      </c>
      <c r="R184" s="142">
        <f t="shared" si="84"/>
        <v>-93</v>
      </c>
      <c r="S184" s="98"/>
      <c r="T184" s="98"/>
      <c r="U184" s="98"/>
      <c r="V184" s="98"/>
      <c r="W184" s="98"/>
      <c r="X184" s="98"/>
      <c r="Y184" s="98"/>
      <c r="Z184" s="76">
        <v>167</v>
      </c>
      <c r="AA184" s="79">
        <f t="shared" si="89"/>
        <v>15.310080422539954</v>
      </c>
      <c r="AB184" s="78">
        <f t="shared" si="90"/>
        <v>232.98969690145191</v>
      </c>
      <c r="AC184" s="98"/>
      <c r="AD184" s="86">
        <v>176</v>
      </c>
      <c r="AE184" s="89">
        <f t="shared" si="73"/>
        <v>-64.841663266888574</v>
      </c>
      <c r="AF184" s="88">
        <f t="shared" si="74"/>
        <v>4.5341707933681592</v>
      </c>
      <c r="AG184" s="98"/>
      <c r="AH184" s="108">
        <v>165</v>
      </c>
      <c r="AI184" s="111">
        <f t="shared" si="91"/>
        <v>87.356944182309007</v>
      </c>
      <c r="AJ184" s="110">
        <f t="shared" si="92"/>
        <v>264.03332660185049</v>
      </c>
      <c r="AK184" s="98"/>
      <c r="AL184" s="98"/>
      <c r="AM184" s="98"/>
      <c r="AN184" s="98"/>
      <c r="AO184" s="98"/>
      <c r="AP184" s="98"/>
      <c r="AQ184" s="141">
        <f t="shared" si="103"/>
        <v>51.884591928010437</v>
      </c>
      <c r="AR184" s="142">
        <f t="shared" si="104"/>
        <v>701.69424691636311</v>
      </c>
      <c r="AS184" s="98"/>
      <c r="AT184" s="142"/>
      <c r="AU184" s="98"/>
      <c r="AV184" s="141">
        <f t="shared" si="88"/>
        <v>70.751578863816192</v>
      </c>
      <c r="AW184" s="142">
        <f t="shared" si="87"/>
        <v>701.69424691636311</v>
      </c>
      <c r="AX184" s="98"/>
      <c r="AY184" s="98"/>
      <c r="AZ184" s="142"/>
      <c r="BA184" s="142"/>
      <c r="BC184" s="141"/>
      <c r="BD184" s="235">
        <v>159</v>
      </c>
      <c r="BE184" s="238">
        <f t="shared" si="93"/>
        <v>66.194000707474004</v>
      </c>
      <c r="BF184" s="237">
        <f t="shared" si="94"/>
        <v>15.920828209927686</v>
      </c>
      <c r="BG184" s="98"/>
      <c r="BH184" s="235">
        <f t="shared" ref="BH184:BH216" si="105">$BI$19*BI184+$BK$19</f>
        <v>-130.66416411389633</v>
      </c>
      <c r="BI184" s="237">
        <f t="shared" si="95"/>
        <v>-41.315502716365003</v>
      </c>
      <c r="BJ184" s="98"/>
      <c r="BK184" s="98"/>
      <c r="BL184" s="98"/>
      <c r="BM184" s="238">
        <f t="shared" ref="BM184:BM216" si="106">$BN$19*BN184+$BQ$19</f>
        <v>-89.537072983972692</v>
      </c>
      <c r="BN184" s="237">
        <f t="shared" si="96"/>
        <v>216.68449728363498</v>
      </c>
      <c r="BO184" s="98"/>
      <c r="BP184" s="98"/>
      <c r="BQ184" s="98"/>
      <c r="BR184" s="98"/>
      <c r="BS184" s="163">
        <f t="shared" si="98"/>
        <v>480.06219671597665</v>
      </c>
      <c r="BT184" s="170">
        <v>-42</v>
      </c>
      <c r="BU184" s="98"/>
      <c r="BV184" s="98"/>
      <c r="BW184" s="98"/>
      <c r="BX184" s="98"/>
      <c r="BY184" s="98"/>
      <c r="BZ184" s="98"/>
      <c r="CA184" s="142"/>
      <c r="CB184" s="141"/>
      <c r="CC184" s="251">
        <f t="shared" si="100"/>
        <v>-203.32872715835742</v>
      </c>
      <c r="CD184" s="252">
        <f t="shared" si="101"/>
        <v>-71.315502716365003</v>
      </c>
      <c r="CE184" s="98"/>
      <c r="CF184" s="98"/>
      <c r="CG184" s="98"/>
      <c r="CH184" s="246">
        <f t="shared" si="99"/>
        <v>-140.59849921660043</v>
      </c>
      <c r="CI184" s="252">
        <f t="shared" si="102"/>
        <v>246.68449728363498</v>
      </c>
      <c r="CJ184" s="98"/>
      <c r="CK184" s="98"/>
      <c r="CL184" s="98"/>
      <c r="CM184" s="98"/>
      <c r="CN184" s="163">
        <f t="shared" si="97"/>
        <v>480.06219671597665</v>
      </c>
      <c r="CO184" s="170">
        <v>-42</v>
      </c>
      <c r="CP184" s="98"/>
      <c r="CQ184" s="98"/>
      <c r="CR184" s="98"/>
      <c r="CS184" s="98"/>
      <c r="CT184" s="98"/>
      <c r="CU184" s="98"/>
      <c r="CV184" s="142"/>
      <c r="CW184" s="168"/>
    </row>
    <row r="185" spans="2:101" x14ac:dyDescent="0.3">
      <c r="B185" s="141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141">
        <f t="shared" si="77"/>
        <v>10</v>
      </c>
      <c r="N185" s="142">
        <f t="shared" si="83"/>
        <v>-74</v>
      </c>
      <c r="O185" s="98"/>
      <c r="P185" s="98"/>
      <c r="Q185" s="141">
        <f t="shared" si="78"/>
        <v>65</v>
      </c>
      <c r="R185" s="142">
        <f t="shared" si="84"/>
        <v>-94</v>
      </c>
      <c r="S185" s="98"/>
      <c r="T185" s="98"/>
      <c r="U185" s="98"/>
      <c r="V185" s="98"/>
      <c r="W185" s="98"/>
      <c r="X185" s="98"/>
      <c r="Y185" s="98"/>
      <c r="Z185" s="76">
        <v>168</v>
      </c>
      <c r="AA185" s="79">
        <f t="shared" si="89"/>
        <v>12.489079556882075</v>
      </c>
      <c r="AB185" s="78">
        <f t="shared" si="90"/>
        <v>220.2649843078913</v>
      </c>
      <c r="AC185" s="98"/>
      <c r="AD185" s="86">
        <v>177</v>
      </c>
      <c r="AE185" s="89">
        <f t="shared" si="73"/>
        <v>-64.910919759047303</v>
      </c>
      <c r="AF185" s="88">
        <f t="shared" si="74"/>
        <v>3.4018371557913474</v>
      </c>
      <c r="AG185" s="98"/>
      <c r="AH185" s="108">
        <v>166</v>
      </c>
      <c r="AI185" s="111">
        <f t="shared" si="91"/>
        <v>84.093575728958285</v>
      </c>
      <c r="AJ185" s="110">
        <f t="shared" si="92"/>
        <v>251.41481706980011</v>
      </c>
      <c r="AK185" s="98"/>
      <c r="AL185" s="98"/>
      <c r="AM185" s="98"/>
      <c r="AN185" s="98"/>
      <c r="AO185" s="98"/>
      <c r="AP185" s="98"/>
      <c r="AQ185" s="141">
        <f t="shared" si="103"/>
        <v>51.70826494730197</v>
      </c>
      <c r="AR185" s="142">
        <f t="shared" si="104"/>
        <v>700.69424691636311</v>
      </c>
      <c r="AS185" s="98"/>
      <c r="AT185" s="142"/>
      <c r="AU185" s="98"/>
      <c r="AV185" s="141">
        <f t="shared" si="88"/>
        <v>70.751578863816192</v>
      </c>
      <c r="AW185" s="142">
        <f t="shared" si="87"/>
        <v>700.69424691636311</v>
      </c>
      <c r="AX185" s="98"/>
      <c r="AY185" s="98"/>
      <c r="AZ185" s="142"/>
      <c r="BA185" s="142"/>
      <c r="BC185" s="141"/>
      <c r="BD185" s="235">
        <v>160</v>
      </c>
      <c r="BE185" s="238">
        <f t="shared" si="93"/>
        <v>66.053301431111578</v>
      </c>
      <c r="BF185" s="237">
        <f t="shared" si="94"/>
        <v>15.544510901188797</v>
      </c>
      <c r="BG185" s="98"/>
      <c r="BH185" s="235">
        <f t="shared" si="105"/>
        <v>-131.73653282392101</v>
      </c>
      <c r="BI185" s="237">
        <f t="shared" ref="BI185:BI216" si="107">IF($BI184=$BI183-$A$11,$BI184-$A$11,$BI184+$A$11)</f>
        <v>-42.315502716365003</v>
      </c>
      <c r="BJ185" s="98"/>
      <c r="BK185" s="98"/>
      <c r="BL185" s="98"/>
      <c r="BM185" s="238">
        <f t="shared" si="106"/>
        <v>-90.290627034075484</v>
      </c>
      <c r="BN185" s="237">
        <f t="shared" ref="BN185:BN216" si="108">IF($BN184=$BN183-$A$11,$BN184-$A$11,$BN184+$A$11)</f>
        <v>217.68449728363498</v>
      </c>
      <c r="BO185" s="98"/>
      <c r="BP185" s="98"/>
      <c r="BQ185" s="98"/>
      <c r="BR185" s="98"/>
      <c r="BS185" s="163">
        <f t="shared" si="98"/>
        <v>468.63214441321526</v>
      </c>
      <c r="BT185" s="170">
        <v>-41</v>
      </c>
      <c r="BU185" s="98"/>
      <c r="BV185" s="98"/>
      <c r="BW185" s="98"/>
      <c r="BX185" s="98"/>
      <c r="BY185" s="98"/>
      <c r="BZ185" s="98"/>
      <c r="CA185" s="142"/>
      <c r="CB185" s="141"/>
      <c r="CC185" s="251">
        <f t="shared" si="100"/>
        <v>-204.65577197997783</v>
      </c>
      <c r="CD185" s="252">
        <f t="shared" si="101"/>
        <v>-72.315502716365003</v>
      </c>
      <c r="CE185" s="98"/>
      <c r="CF185" s="98"/>
      <c r="CG185" s="98"/>
      <c r="CH185" s="246">
        <f t="shared" si="99"/>
        <v>-141.5310143027381</v>
      </c>
      <c r="CI185" s="252">
        <f t="shared" si="102"/>
        <v>247.68449728363498</v>
      </c>
      <c r="CJ185" s="98"/>
      <c r="CK185" s="98"/>
      <c r="CL185" s="98"/>
      <c r="CM185" s="98"/>
      <c r="CN185" s="163">
        <f t="shared" si="97"/>
        <v>468.63214441321526</v>
      </c>
      <c r="CO185" s="170">
        <v>-41</v>
      </c>
      <c r="CP185" s="98"/>
      <c r="CQ185" s="98"/>
      <c r="CR185" s="98"/>
      <c r="CS185" s="98"/>
      <c r="CT185" s="98"/>
      <c r="CU185" s="98"/>
      <c r="CV185" s="142"/>
      <c r="CW185" s="168"/>
    </row>
    <row r="186" spans="2:101" x14ac:dyDescent="0.3">
      <c r="B186" s="141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141">
        <f t="shared" si="77"/>
        <v>10</v>
      </c>
      <c r="N186" s="142">
        <f t="shared" si="83"/>
        <v>-75</v>
      </c>
      <c r="O186" s="98"/>
      <c r="P186" s="98"/>
      <c r="Q186" s="141">
        <f t="shared" si="78"/>
        <v>65</v>
      </c>
      <c r="R186" s="142">
        <f t="shared" si="84"/>
        <v>-95</v>
      </c>
      <c r="S186" s="98"/>
      <c r="T186" s="98"/>
      <c r="U186" s="98"/>
      <c r="V186" s="98"/>
      <c r="W186" s="98"/>
      <c r="X186" s="98"/>
      <c r="Y186" s="98"/>
      <c r="Z186" s="76">
        <v>169</v>
      </c>
      <c r="AA186" s="79">
        <f t="shared" si="89"/>
        <v>9.8905851993004035</v>
      </c>
      <c r="AB186" s="78">
        <f t="shared" si="90"/>
        <v>207.49297649602482</v>
      </c>
      <c r="AC186" s="98"/>
      <c r="AD186" s="86">
        <v>178</v>
      </c>
      <c r="AE186" s="89">
        <f t="shared" si="73"/>
        <v>-64.96040375624122</v>
      </c>
      <c r="AF186" s="88">
        <f t="shared" si="74"/>
        <v>2.2684672856625454</v>
      </c>
      <c r="AG186" s="98"/>
      <c r="AH186" s="108">
        <v>167</v>
      </c>
      <c r="AI186" s="111">
        <f t="shared" si="91"/>
        <v>81.05092765941572</v>
      </c>
      <c r="AJ186" s="110">
        <f t="shared" si="92"/>
        <v>238.74127576526809</v>
      </c>
      <c r="AK186" s="98"/>
      <c r="AL186" s="98"/>
      <c r="AM186" s="98"/>
      <c r="AN186" s="98"/>
      <c r="AO186" s="98"/>
      <c r="AP186" s="98"/>
      <c r="AQ186" s="141">
        <f t="shared" si="103"/>
        <v>51.531937966593503</v>
      </c>
      <c r="AR186" s="142">
        <f t="shared" si="104"/>
        <v>699.69424691636311</v>
      </c>
      <c r="AS186" s="98"/>
      <c r="AT186" s="142"/>
      <c r="AU186" s="98"/>
      <c r="AV186" s="141">
        <f t="shared" si="88"/>
        <v>70.751578863816192</v>
      </c>
      <c r="AW186" s="142">
        <f t="shared" si="87"/>
        <v>699.69424691636311</v>
      </c>
      <c r="AX186" s="98"/>
      <c r="AY186" s="98"/>
      <c r="AZ186" s="142"/>
      <c r="BA186" s="142"/>
      <c r="BC186" s="141"/>
      <c r="BD186" s="235">
        <v>161</v>
      </c>
      <c r="BE186" s="238">
        <f t="shared" si="93"/>
        <v>65.919191226551931</v>
      </c>
      <c r="BF186" s="237">
        <f t="shared" si="94"/>
        <v>15.165795366442255</v>
      </c>
      <c r="BG186" s="98"/>
      <c r="BH186" s="235">
        <f t="shared" si="105"/>
        <v>-132.80890153394569</v>
      </c>
      <c r="BI186" s="237">
        <f t="shared" si="107"/>
        <v>-43.315502716365003</v>
      </c>
      <c r="BJ186" s="98"/>
      <c r="BK186" s="98"/>
      <c r="BL186" s="98"/>
      <c r="BM186" s="238">
        <f t="shared" si="106"/>
        <v>-91.044181084178277</v>
      </c>
      <c r="BN186" s="237">
        <f t="shared" si="108"/>
        <v>218.68449728363498</v>
      </c>
      <c r="BO186" s="98"/>
      <c r="BP186" s="98"/>
      <c r="BQ186" s="98"/>
      <c r="BR186" s="98"/>
      <c r="BS186" s="163">
        <f t="shared" si="98"/>
        <v>457.20209211045392</v>
      </c>
      <c r="BT186" s="170">
        <v>-40</v>
      </c>
      <c r="BU186" s="98"/>
      <c r="BV186" s="98"/>
      <c r="BW186" s="98"/>
      <c r="BX186" s="98"/>
      <c r="BY186" s="98"/>
      <c r="BZ186" s="98"/>
      <c r="CA186" s="142"/>
      <c r="CB186" s="141"/>
      <c r="CC186" s="251">
        <f t="shared" si="100"/>
        <v>-205.98281680159823</v>
      </c>
      <c r="CD186" s="252">
        <f t="shared" si="101"/>
        <v>-73.315502716365003</v>
      </c>
      <c r="CE186" s="98"/>
      <c r="CF186" s="98"/>
      <c r="CG186" s="98"/>
      <c r="CH186" s="246">
        <f t="shared" si="99"/>
        <v>-142.46352938887574</v>
      </c>
      <c r="CI186" s="252">
        <f t="shared" si="102"/>
        <v>248.68449728363498</v>
      </c>
      <c r="CJ186" s="98"/>
      <c r="CK186" s="98"/>
      <c r="CL186" s="98"/>
      <c r="CM186" s="98"/>
      <c r="CN186" s="163">
        <f t="shared" si="97"/>
        <v>457.20209211045392</v>
      </c>
      <c r="CO186" s="170">
        <v>-40</v>
      </c>
      <c r="CP186" s="98"/>
      <c r="CQ186" s="98"/>
      <c r="CR186" s="98"/>
      <c r="CS186" s="98"/>
      <c r="CT186" s="98"/>
      <c r="CU186" s="98"/>
      <c r="CV186" s="142"/>
      <c r="CW186" s="168"/>
    </row>
    <row r="187" spans="2:101" x14ac:dyDescent="0.3">
      <c r="B187" s="141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141">
        <f t="shared" si="77"/>
        <v>10</v>
      </c>
      <c r="N187" s="142">
        <f t="shared" si="83"/>
        <v>-76</v>
      </c>
      <c r="O187" s="98"/>
      <c r="P187" s="98"/>
      <c r="Q187" s="141">
        <f t="shared" si="78"/>
        <v>65</v>
      </c>
      <c r="R187" s="142">
        <f t="shared" si="84"/>
        <v>-96</v>
      </c>
      <c r="S187" s="98"/>
      <c r="T187" s="98"/>
      <c r="U187" s="98"/>
      <c r="V187" s="98"/>
      <c r="W187" s="98"/>
      <c r="X187" s="98"/>
      <c r="Y187" s="98"/>
      <c r="Z187" s="76">
        <v>170</v>
      </c>
      <c r="AA187" s="79">
        <f t="shared" si="89"/>
        <v>7.515388876348311</v>
      </c>
      <c r="AB187" s="78">
        <f t="shared" si="90"/>
        <v>194.67756394315691</v>
      </c>
      <c r="AC187" s="98"/>
      <c r="AD187" s="86">
        <v>179</v>
      </c>
      <c r="AE187" s="89">
        <f t="shared" si="73"/>
        <v>-64.990100185165431</v>
      </c>
      <c r="AF187" s="88">
        <f t="shared" si="74"/>
        <v>1.1344064184234235</v>
      </c>
      <c r="AG187" s="98"/>
      <c r="AH187" s="108">
        <v>168</v>
      </c>
      <c r="AI187" s="111">
        <f t="shared" si="91"/>
        <v>78.229926793757841</v>
      </c>
      <c r="AJ187" s="110">
        <f t="shared" si="92"/>
        <v>226.0165631717075</v>
      </c>
      <c r="AK187" s="98"/>
      <c r="AL187" s="98"/>
      <c r="AM187" s="98"/>
      <c r="AN187" s="98"/>
      <c r="AO187" s="98"/>
      <c r="AP187" s="98"/>
      <c r="AQ187" s="141">
        <f t="shared" si="103"/>
        <v>51.355610985885036</v>
      </c>
      <c r="AR187" s="142">
        <f t="shared" si="104"/>
        <v>698.69424691636311</v>
      </c>
      <c r="AS187" s="98"/>
      <c r="AT187" s="142"/>
      <c r="AU187" s="98"/>
      <c r="AV187" s="141">
        <f t="shared" si="88"/>
        <v>70.751578863816192</v>
      </c>
      <c r="AW187" s="142">
        <f t="shared" si="87"/>
        <v>698.69424691636311</v>
      </c>
      <c r="AX187" s="98"/>
      <c r="AY187" s="98"/>
      <c r="AZ187" s="142"/>
      <c r="BA187" s="142"/>
      <c r="BC187" s="141"/>
      <c r="BD187" s="235">
        <v>162</v>
      </c>
      <c r="BE187" s="238">
        <f t="shared" si="93"/>
        <v>65.791710945062519</v>
      </c>
      <c r="BF187" s="237">
        <f t="shared" si="94"/>
        <v>14.784796966108631</v>
      </c>
      <c r="BG187" s="98"/>
      <c r="BH187" s="235">
        <f t="shared" si="105"/>
        <v>-133.88127024397036</v>
      </c>
      <c r="BI187" s="237">
        <f t="shared" si="107"/>
        <v>-44.315502716365003</v>
      </c>
      <c r="BJ187" s="98"/>
      <c r="BK187" s="98"/>
      <c r="BL187" s="98"/>
      <c r="BM187" s="238">
        <f t="shared" si="106"/>
        <v>-91.797735134281069</v>
      </c>
      <c r="BN187" s="237">
        <f t="shared" si="108"/>
        <v>219.68449728363498</v>
      </c>
      <c r="BO187" s="98"/>
      <c r="BP187" s="98"/>
      <c r="BQ187" s="98"/>
      <c r="BR187" s="98"/>
      <c r="BS187" s="163">
        <f t="shared" si="98"/>
        <v>445.77203980769258</v>
      </c>
      <c r="BT187" s="170">
        <v>-39</v>
      </c>
      <c r="BU187" s="98"/>
      <c r="BV187" s="98"/>
      <c r="BW187" s="98"/>
      <c r="BX187" s="98"/>
      <c r="BY187" s="98"/>
      <c r="BZ187" s="98"/>
      <c r="CA187" s="142"/>
      <c r="CB187" s="141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163">
        <f t="shared" si="97"/>
        <v>445.77203980769258</v>
      </c>
      <c r="CO187" s="170">
        <v>-39</v>
      </c>
      <c r="CP187" s="98"/>
      <c r="CQ187" s="98"/>
      <c r="CR187" s="98"/>
      <c r="CS187" s="98"/>
      <c r="CT187" s="98"/>
      <c r="CU187" s="98"/>
      <c r="CV187" s="142"/>
      <c r="CW187" s="168"/>
    </row>
    <row r="188" spans="2:101" x14ac:dyDescent="0.3">
      <c r="B188" s="141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141">
        <f t="shared" si="77"/>
        <v>10</v>
      </c>
      <c r="N188" s="142">
        <f t="shared" si="83"/>
        <v>-77</v>
      </c>
      <c r="O188" s="98"/>
      <c r="P188" s="98"/>
      <c r="Q188" s="141">
        <f t="shared" si="78"/>
        <v>65</v>
      </c>
      <c r="R188" s="142">
        <f t="shared" si="84"/>
        <v>-97</v>
      </c>
      <c r="S188" s="98"/>
      <c r="T188" s="98"/>
      <c r="U188" s="98"/>
      <c r="V188" s="98"/>
      <c r="W188" s="98"/>
      <c r="X188" s="98"/>
      <c r="Y188" s="98"/>
      <c r="Z188" s="76">
        <v>171</v>
      </c>
      <c r="AA188" s="79">
        <f t="shared" si="89"/>
        <v>5.3642140958348818</v>
      </c>
      <c r="AB188" s="78">
        <f t="shared" si="90"/>
        <v>181.82265034809743</v>
      </c>
      <c r="AC188" s="98"/>
      <c r="AD188" s="86">
        <v>180</v>
      </c>
      <c r="AE188" s="89">
        <f t="shared" si="73"/>
        <v>-65</v>
      </c>
      <c r="AF188" s="88">
        <f t="shared" si="74"/>
        <v>7.9634649569060301E-15</v>
      </c>
      <c r="AG188" s="98"/>
      <c r="AH188" s="108">
        <v>169</v>
      </c>
      <c r="AI188" s="111">
        <f t="shared" si="91"/>
        <v>75.631432436176169</v>
      </c>
      <c r="AJ188" s="110">
        <f t="shared" si="92"/>
        <v>213.244555359841</v>
      </c>
      <c r="AK188" s="98"/>
      <c r="AL188" s="98"/>
      <c r="AM188" s="98"/>
      <c r="AN188" s="98"/>
      <c r="AO188" s="98"/>
      <c r="AP188" s="98"/>
      <c r="AQ188" s="141">
        <f t="shared" si="103"/>
        <v>51.179284005176569</v>
      </c>
      <c r="AR188" s="142">
        <f t="shared" si="104"/>
        <v>697.69424691636311</v>
      </c>
      <c r="AS188" s="98"/>
      <c r="AT188" s="142"/>
      <c r="AU188" s="98"/>
      <c r="AV188" s="141">
        <f t="shared" si="88"/>
        <v>70.751578863816192</v>
      </c>
      <c r="AW188" s="142">
        <f t="shared" si="87"/>
        <v>697.69424691636311</v>
      </c>
      <c r="AX188" s="98"/>
      <c r="AY188" s="98"/>
      <c r="AZ188" s="142"/>
      <c r="BA188" s="142"/>
      <c r="BC188" s="141"/>
      <c r="BD188" s="235">
        <v>163</v>
      </c>
      <c r="BE188" s="238">
        <f t="shared" si="93"/>
        <v>65.670899418372031</v>
      </c>
      <c r="BF188" s="237">
        <f t="shared" si="94"/>
        <v>14.401631755991504</v>
      </c>
      <c r="BG188" s="98"/>
      <c r="BH188" s="235">
        <f t="shared" si="105"/>
        <v>-134.95363895399504</v>
      </c>
      <c r="BI188" s="237">
        <f t="shared" si="107"/>
        <v>-45.315502716365003</v>
      </c>
      <c r="BJ188" s="98"/>
      <c r="BK188" s="98"/>
      <c r="BL188" s="98"/>
      <c r="BM188" s="238">
        <f t="shared" si="106"/>
        <v>-92.55128918438389</v>
      </c>
      <c r="BN188" s="237">
        <f t="shared" si="108"/>
        <v>220.68449728363498</v>
      </c>
      <c r="BO188" s="98"/>
      <c r="BP188" s="98"/>
      <c r="BQ188" s="98"/>
      <c r="BR188" s="98"/>
      <c r="BS188" s="163">
        <f t="shared" si="98"/>
        <v>434.34198750493124</v>
      </c>
      <c r="BT188" s="170">
        <v>-38</v>
      </c>
      <c r="BU188" s="98"/>
      <c r="BV188" s="98"/>
      <c r="BW188" s="98"/>
      <c r="BX188" s="98"/>
      <c r="BY188" s="98"/>
      <c r="BZ188" s="98"/>
      <c r="CA188" s="142"/>
      <c r="CB188" s="141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163">
        <f t="shared" si="97"/>
        <v>434.34198750493124</v>
      </c>
      <c r="CO188" s="170">
        <v>-38</v>
      </c>
      <c r="CP188" s="98"/>
      <c r="CQ188" s="98"/>
      <c r="CR188" s="98"/>
      <c r="CS188" s="98"/>
      <c r="CT188" s="98"/>
      <c r="CU188" s="98"/>
      <c r="CV188" s="142"/>
      <c r="CW188" s="168"/>
    </row>
    <row r="189" spans="2:101" x14ac:dyDescent="0.3">
      <c r="B189" s="141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141">
        <f t="shared" si="77"/>
        <v>10</v>
      </c>
      <c r="N189" s="142">
        <f t="shared" si="83"/>
        <v>-78</v>
      </c>
      <c r="O189" s="98"/>
      <c r="P189" s="98"/>
      <c r="Q189" s="141">
        <f t="shared" si="78"/>
        <v>65</v>
      </c>
      <c r="R189" s="142">
        <f t="shared" si="84"/>
        <v>-98</v>
      </c>
      <c r="S189" s="98"/>
      <c r="T189" s="98"/>
      <c r="U189" s="98"/>
      <c r="V189" s="98"/>
      <c r="W189" s="98"/>
      <c r="X189" s="98"/>
      <c r="Y189" s="98"/>
      <c r="Z189" s="76">
        <v>172</v>
      </c>
      <c r="AA189" s="79">
        <f t="shared" si="89"/>
        <v>3.437716126437067</v>
      </c>
      <c r="AB189" s="78">
        <f t="shared" si="90"/>
        <v>168.9321514420555</v>
      </c>
      <c r="AC189" s="98"/>
      <c r="AD189" s="86">
        <v>181</v>
      </c>
      <c r="AE189" s="89">
        <f t="shared" si="73"/>
        <v>-64.990100185165431</v>
      </c>
      <c r="AF189" s="88">
        <f t="shared" si="74"/>
        <v>-1.1344064184234075</v>
      </c>
      <c r="AG189" s="98"/>
      <c r="AH189" s="108">
        <v>170</v>
      </c>
      <c r="AI189" s="111">
        <f t="shared" si="91"/>
        <v>73.256236113224077</v>
      </c>
      <c r="AJ189" s="110">
        <f t="shared" si="92"/>
        <v>200.42914280697312</v>
      </c>
      <c r="AK189" s="98"/>
      <c r="AL189" s="98"/>
      <c r="AM189" s="98"/>
      <c r="AN189" s="98"/>
      <c r="AO189" s="98"/>
      <c r="AP189" s="98"/>
      <c r="AQ189" s="141">
        <f t="shared" si="103"/>
        <v>51.002957024468117</v>
      </c>
      <c r="AR189" s="142">
        <f t="shared" si="104"/>
        <v>696.69424691636311</v>
      </c>
      <c r="AS189" s="98"/>
      <c r="AT189" s="142"/>
      <c r="AU189" s="98"/>
      <c r="AV189" s="141">
        <f t="shared" si="88"/>
        <v>70.751578863816192</v>
      </c>
      <c r="AW189" s="142">
        <f t="shared" si="87"/>
        <v>696.69424691636311</v>
      </c>
      <c r="AX189" s="98"/>
      <c r="AY189" s="98"/>
      <c r="AZ189" s="142"/>
      <c r="BA189" s="142"/>
      <c r="BC189" s="141"/>
      <c r="BD189" s="235">
        <v>164</v>
      </c>
      <c r="BE189" s="238">
        <f t="shared" si="93"/>
        <v>65.556793446841809</v>
      </c>
      <c r="BF189" s="237">
        <f t="shared" si="94"/>
        <v>14.016416451925668</v>
      </c>
      <c r="BG189" s="98"/>
      <c r="BH189" s="235">
        <f t="shared" si="105"/>
        <v>-136.02600766401974</v>
      </c>
      <c r="BI189" s="237">
        <f t="shared" si="107"/>
        <v>-46.315502716365003</v>
      </c>
      <c r="BJ189" s="98"/>
      <c r="BK189" s="98"/>
      <c r="BL189" s="98"/>
      <c r="BM189" s="238">
        <f t="shared" si="106"/>
        <v>-93.304843234486682</v>
      </c>
      <c r="BN189" s="237">
        <f t="shared" si="108"/>
        <v>221.68449728363498</v>
      </c>
      <c r="BO189" s="98"/>
      <c r="BP189" s="98"/>
      <c r="BQ189" s="98"/>
      <c r="BR189" s="98"/>
      <c r="BS189" s="163">
        <f t="shared" si="98"/>
        <v>422.9119352021699</v>
      </c>
      <c r="BT189" s="170">
        <v>-37</v>
      </c>
      <c r="BU189" s="98"/>
      <c r="BV189" s="98"/>
      <c r="BW189" s="98"/>
      <c r="BX189" s="98"/>
      <c r="BY189" s="98"/>
      <c r="BZ189" s="98"/>
      <c r="CA189" s="142"/>
      <c r="CB189" s="141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163">
        <f t="shared" si="97"/>
        <v>422.9119352021699</v>
      </c>
      <c r="CO189" s="170">
        <v>-37</v>
      </c>
      <c r="CP189" s="98"/>
      <c r="CQ189" s="98"/>
      <c r="CR189" s="98"/>
      <c r="CS189" s="98"/>
      <c r="CT189" s="98"/>
      <c r="CU189" s="98"/>
      <c r="CV189" s="142"/>
      <c r="CW189" s="168"/>
    </row>
    <row r="190" spans="2:101" x14ac:dyDescent="0.3">
      <c r="B190" s="141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141">
        <f t="shared" si="77"/>
        <v>10</v>
      </c>
      <c r="N190" s="142">
        <f t="shared" si="83"/>
        <v>-79</v>
      </c>
      <c r="O190" s="98"/>
      <c r="P190" s="98"/>
      <c r="Q190" s="141">
        <f t="shared" si="78"/>
        <v>65</v>
      </c>
      <c r="R190" s="142">
        <f t="shared" si="84"/>
        <v>-99</v>
      </c>
      <c r="S190" s="98"/>
      <c r="T190" s="98"/>
      <c r="U190" s="98"/>
      <c r="V190" s="98"/>
      <c r="W190" s="98"/>
      <c r="X190" s="98"/>
      <c r="Y190" s="98"/>
      <c r="Z190" s="76">
        <v>173</v>
      </c>
      <c r="AA190" s="79">
        <f t="shared" si="89"/>
        <v>1.7364817980987937</v>
      </c>
      <c r="AB190" s="78">
        <f t="shared" si="90"/>
        <v>156.00999379587063</v>
      </c>
      <c r="AC190" s="98"/>
      <c r="AD190" s="86">
        <v>182</v>
      </c>
      <c r="AE190" s="89">
        <f t="shared" si="73"/>
        <v>-64.96040375624122</v>
      </c>
      <c r="AF190" s="88">
        <f t="shared" si="74"/>
        <v>-2.2684672856625583</v>
      </c>
      <c r="AG190" s="98"/>
      <c r="AH190" s="108">
        <v>171</v>
      </c>
      <c r="AI190" s="111">
        <f t="shared" si="91"/>
        <v>71.105061332710648</v>
      </c>
      <c r="AJ190" s="110">
        <f t="shared" si="92"/>
        <v>187.57422921191363</v>
      </c>
      <c r="AK190" s="98"/>
      <c r="AL190" s="98"/>
      <c r="AM190" s="98"/>
      <c r="AN190" s="98"/>
      <c r="AO190" s="98"/>
      <c r="AP190" s="98"/>
      <c r="AQ190" s="141">
        <f t="shared" si="103"/>
        <v>50.82663004375965</v>
      </c>
      <c r="AR190" s="142">
        <f t="shared" si="104"/>
        <v>695.69424691636311</v>
      </c>
      <c r="AS190" s="98"/>
      <c r="AT190" s="142"/>
      <c r="AU190" s="98"/>
      <c r="AV190" s="141">
        <f t="shared" si="88"/>
        <v>70.751578863816192</v>
      </c>
      <c r="AW190" s="142">
        <f t="shared" si="87"/>
        <v>695.69424691636311</v>
      </c>
      <c r="AX190" s="98"/>
      <c r="AY190" s="98"/>
      <c r="AZ190" s="142"/>
      <c r="BA190" s="142"/>
      <c r="BC190" s="141"/>
      <c r="BD190" s="235">
        <v>165</v>
      </c>
      <c r="BE190" s="238">
        <f t="shared" si="93"/>
        <v>65.449427788256145</v>
      </c>
      <c r="BF190" s="237">
        <f t="shared" si="94"/>
        <v>13.629268394224397</v>
      </c>
      <c r="BG190" s="98"/>
      <c r="BH190" s="235">
        <f t="shared" si="105"/>
        <v>-137.09837637404442</v>
      </c>
      <c r="BI190" s="237">
        <f t="shared" si="107"/>
        <v>-47.315502716365003</v>
      </c>
      <c r="BJ190" s="98"/>
      <c r="BK190" s="98"/>
      <c r="BL190" s="98"/>
      <c r="BM190" s="238">
        <f t="shared" si="106"/>
        <v>-94.058397284589475</v>
      </c>
      <c r="BN190" s="237">
        <f t="shared" si="108"/>
        <v>222.68449728363498</v>
      </c>
      <c r="BO190" s="98"/>
      <c r="BP190" s="98"/>
      <c r="BQ190" s="98"/>
      <c r="BR190" s="98"/>
      <c r="BS190" s="163">
        <f t="shared" si="98"/>
        <v>411.48188289940856</v>
      </c>
      <c r="BT190" s="170">
        <v>-36</v>
      </c>
      <c r="BU190" s="98"/>
      <c r="BV190" s="98"/>
      <c r="BW190" s="98"/>
      <c r="BX190" s="98"/>
      <c r="BY190" s="98"/>
      <c r="BZ190" s="98"/>
      <c r="CA190" s="142"/>
      <c r="CB190" s="141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163">
        <f t="shared" si="97"/>
        <v>411.48188289940856</v>
      </c>
      <c r="CO190" s="170">
        <v>-36</v>
      </c>
      <c r="CP190" s="98"/>
      <c r="CQ190" s="98"/>
      <c r="CR190" s="98"/>
      <c r="CS190" s="98"/>
      <c r="CT190" s="98"/>
      <c r="CU190" s="98"/>
      <c r="CV190" s="142"/>
      <c r="CW190" s="168"/>
    </row>
    <row r="191" spans="2:101" x14ac:dyDescent="0.3">
      <c r="B191" s="141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141">
        <f t="shared" si="77"/>
        <v>10</v>
      </c>
      <c r="N191" s="142">
        <f t="shared" si="83"/>
        <v>-80</v>
      </c>
      <c r="O191" s="98"/>
      <c r="P191" s="98"/>
      <c r="Q191" s="141">
        <f t="shared" si="78"/>
        <v>65</v>
      </c>
      <c r="R191" s="142">
        <f t="shared" si="84"/>
        <v>-100</v>
      </c>
      <c r="S191" s="98"/>
      <c r="T191" s="98"/>
      <c r="U191" s="98"/>
      <c r="V191" s="98"/>
      <c r="W191" s="98"/>
      <c r="X191" s="98"/>
      <c r="Y191" s="98"/>
      <c r="Z191" s="76">
        <v>174</v>
      </c>
      <c r="AA191" s="79">
        <f t="shared" si="89"/>
        <v>0.26102932327660255</v>
      </c>
      <c r="AB191" s="78">
        <f t="shared" si="90"/>
        <v>143.0601136239423</v>
      </c>
      <c r="AC191" s="98"/>
      <c r="AD191" s="86">
        <v>183</v>
      </c>
      <c r="AE191" s="89">
        <f t="shared" si="73"/>
        <v>-64.910919759047303</v>
      </c>
      <c r="AF191" s="88">
        <f t="shared" si="74"/>
        <v>-3.4018371557913314</v>
      </c>
      <c r="AG191" s="98"/>
      <c r="AH191" s="108">
        <v>172</v>
      </c>
      <c r="AI191" s="111">
        <f t="shared" si="91"/>
        <v>69.178563363312833</v>
      </c>
      <c r="AJ191" s="110">
        <f t="shared" si="92"/>
        <v>174.68373030587168</v>
      </c>
      <c r="AK191" s="98"/>
      <c r="AL191" s="98"/>
      <c r="AM191" s="98"/>
      <c r="AN191" s="98"/>
      <c r="AO191" s="98"/>
      <c r="AP191" s="98"/>
      <c r="AQ191" s="141">
        <f t="shared" si="103"/>
        <v>50.650303063051183</v>
      </c>
      <c r="AR191" s="142">
        <f t="shared" si="104"/>
        <v>694.69424691636311</v>
      </c>
      <c r="AS191" s="98"/>
      <c r="AT191" s="142"/>
      <c r="AU191" s="98"/>
      <c r="AV191" s="141">
        <f t="shared" si="88"/>
        <v>70.751578863816192</v>
      </c>
      <c r="AW191" s="142">
        <f t="shared" si="87"/>
        <v>694.69424691636311</v>
      </c>
      <c r="AX191" s="98"/>
      <c r="AY191" s="98"/>
      <c r="AZ191" s="142"/>
      <c r="BA191" s="142"/>
      <c r="BC191" s="141"/>
      <c r="BD191" s="235">
        <v>166</v>
      </c>
      <c r="BE191" s="238">
        <f t="shared" si="93"/>
        <v>65.348835147234738</v>
      </c>
      <c r="BF191" s="237">
        <f t="shared" si="94"/>
        <v>13.240305511936466</v>
      </c>
      <c r="BG191" s="98"/>
      <c r="BH191" s="235">
        <f t="shared" si="105"/>
        <v>-138.1707450840691</v>
      </c>
      <c r="BI191" s="237">
        <f t="shared" si="107"/>
        <v>-48.315502716365003</v>
      </c>
      <c r="BJ191" s="98"/>
      <c r="BK191" s="98"/>
      <c r="BL191" s="98"/>
      <c r="BM191" s="238">
        <f t="shared" si="106"/>
        <v>-94.811951334692267</v>
      </c>
      <c r="BN191" s="237">
        <f t="shared" si="108"/>
        <v>223.68449728363498</v>
      </c>
      <c r="BO191" s="98"/>
      <c r="BP191" s="98"/>
      <c r="BQ191" s="98"/>
      <c r="BR191" s="98"/>
      <c r="BS191" s="163">
        <f t="shared" si="98"/>
        <v>400.05183059664716</v>
      </c>
      <c r="BT191" s="170">
        <v>-35</v>
      </c>
      <c r="BU191" s="98"/>
      <c r="BV191" s="98"/>
      <c r="BW191" s="98"/>
      <c r="BX191" s="98"/>
      <c r="BY191" s="98"/>
      <c r="BZ191" s="98"/>
      <c r="CA191" s="142"/>
      <c r="CB191" s="141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163">
        <f t="shared" si="97"/>
        <v>400.05183059664716</v>
      </c>
      <c r="CO191" s="170">
        <v>-35</v>
      </c>
      <c r="CP191" s="98"/>
      <c r="CQ191" s="98"/>
      <c r="CR191" s="98"/>
      <c r="CS191" s="98"/>
      <c r="CT191" s="98"/>
      <c r="CU191" s="98"/>
      <c r="CV191" s="142"/>
      <c r="CW191" s="168"/>
    </row>
    <row r="192" spans="2:101" x14ac:dyDescent="0.3">
      <c r="B192" s="141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141">
        <f t="shared" si="77"/>
        <v>10</v>
      </c>
      <c r="N192" s="142">
        <f t="shared" si="83"/>
        <v>-81</v>
      </c>
      <c r="O192" s="98"/>
      <c r="P192" s="98"/>
      <c r="Q192" s="141">
        <f t="shared" si="78"/>
        <v>65</v>
      </c>
      <c r="R192" s="142">
        <f t="shared" si="84"/>
        <v>-101</v>
      </c>
      <c r="S192" s="98"/>
      <c r="T192" s="98"/>
      <c r="U192" s="98"/>
      <c r="V192" s="98"/>
      <c r="W192" s="98"/>
      <c r="X192" s="98"/>
      <c r="Y192" s="98"/>
      <c r="Z192" s="76">
        <v>175</v>
      </c>
      <c r="AA192" s="79">
        <f t="shared" si="89"/>
        <v>-0.98819186091247957</v>
      </c>
      <c r="AB192" s="78">
        <f t="shared" si="90"/>
        <v>130.08645558521877</v>
      </c>
      <c r="AC192" s="98"/>
      <c r="AD192" s="86">
        <v>184</v>
      </c>
      <c r="AE192" s="89">
        <f t="shared" si="73"/>
        <v>-64.841663266888574</v>
      </c>
      <c r="AF192" s="88">
        <f t="shared" si="74"/>
        <v>-4.5341707933681139</v>
      </c>
      <c r="AG192" s="98"/>
      <c r="AH192" s="108">
        <v>173</v>
      </c>
      <c r="AI192" s="111">
        <f t="shared" si="91"/>
        <v>67.477329034974559</v>
      </c>
      <c r="AJ192" s="110">
        <f t="shared" si="92"/>
        <v>161.76157265968683</v>
      </c>
      <c r="AK192" s="98"/>
      <c r="AL192" s="98"/>
      <c r="AM192" s="98"/>
      <c r="AN192" s="98"/>
      <c r="AO192" s="98"/>
      <c r="AP192" s="98"/>
      <c r="AQ192" s="141">
        <f t="shared" si="103"/>
        <v>50.473976082342716</v>
      </c>
      <c r="AR192" s="142">
        <f t="shared" si="104"/>
        <v>693.69424691636311</v>
      </c>
      <c r="AS192" s="98"/>
      <c r="AT192" s="142"/>
      <c r="AU192" s="98"/>
      <c r="AV192" s="141">
        <f t="shared" si="88"/>
        <v>70.751578863816192</v>
      </c>
      <c r="AW192" s="142">
        <f t="shared" si="87"/>
        <v>693.69424691636311</v>
      </c>
      <c r="AX192" s="98"/>
      <c r="AY192" s="98"/>
      <c r="AZ192" s="142"/>
      <c r="BA192" s="142"/>
      <c r="BC192" s="141"/>
      <c r="BD192" s="235">
        <v>167</v>
      </c>
      <c r="BE192" s="238">
        <f t="shared" si="93"/>
        <v>65.2550461652705</v>
      </c>
      <c r="BF192" s="237">
        <f t="shared" si="94"/>
        <v>12.849646286923782</v>
      </c>
      <c r="BG192" s="98"/>
      <c r="BH192" s="235">
        <f t="shared" si="105"/>
        <v>-139.24311379409377</v>
      </c>
      <c r="BI192" s="237">
        <f t="shared" si="107"/>
        <v>-49.315502716365003</v>
      </c>
      <c r="BJ192" s="98"/>
      <c r="BK192" s="98"/>
      <c r="BL192" s="98"/>
      <c r="BM192" s="238">
        <f t="shared" si="106"/>
        <v>-95.56550538479506</v>
      </c>
      <c r="BN192" s="237">
        <f t="shared" si="108"/>
        <v>224.68449728363498</v>
      </c>
      <c r="BO192" s="98"/>
      <c r="BP192" s="98"/>
      <c r="BQ192" s="98"/>
      <c r="BR192" s="98"/>
      <c r="BS192" s="163">
        <f t="shared" si="98"/>
        <v>388.62177829388582</v>
      </c>
      <c r="BT192" s="170">
        <v>-34</v>
      </c>
      <c r="BU192" s="98"/>
      <c r="BV192" s="98"/>
      <c r="BW192" s="98"/>
      <c r="BX192" s="98"/>
      <c r="BY192" s="98"/>
      <c r="BZ192" s="98"/>
      <c r="CA192" s="142"/>
      <c r="CB192" s="141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163">
        <f t="shared" si="97"/>
        <v>388.62177829388582</v>
      </c>
      <c r="CO192" s="170">
        <v>-34</v>
      </c>
      <c r="CP192" s="98"/>
      <c r="CQ192" s="98"/>
      <c r="CR192" s="98"/>
      <c r="CS192" s="98"/>
      <c r="CT192" s="98"/>
      <c r="CU192" s="98"/>
      <c r="CV192" s="142"/>
      <c r="CW192" s="168"/>
    </row>
    <row r="193" spans="2:101" x14ac:dyDescent="0.3">
      <c r="B193" s="141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141">
        <f t="shared" si="77"/>
        <v>10</v>
      </c>
      <c r="N193" s="142">
        <f t="shared" si="83"/>
        <v>-82</v>
      </c>
      <c r="O193" s="98"/>
      <c r="P193" s="98"/>
      <c r="Q193" s="141">
        <f t="shared" si="78"/>
        <v>65</v>
      </c>
      <c r="R193" s="142">
        <f t="shared" si="84"/>
        <v>-102</v>
      </c>
      <c r="S193" s="98"/>
      <c r="T193" s="98"/>
      <c r="U193" s="98"/>
      <c r="V193" s="98"/>
      <c r="W193" s="98"/>
      <c r="X193" s="98"/>
      <c r="Y193" s="98"/>
      <c r="Z193" s="76">
        <v>176</v>
      </c>
      <c r="AA193" s="79">
        <f t="shared" si="89"/>
        <v>-2.0108012295942217</v>
      </c>
      <c r="AB193" s="78">
        <f t="shared" si="90"/>
        <v>117.09297158161702</v>
      </c>
      <c r="AC193" s="98"/>
      <c r="AD193" s="86">
        <v>185</v>
      </c>
      <c r="AE193" s="89">
        <f t="shared" si="73"/>
        <v>-64.752655375963457</v>
      </c>
      <c r="AF193" s="88">
        <f t="shared" si="74"/>
        <v>-5.6651232785977665</v>
      </c>
      <c r="AG193" s="98"/>
      <c r="AH193" s="108">
        <v>174</v>
      </c>
      <c r="AI193" s="111">
        <f t="shared" si="91"/>
        <v>66.001876560152368</v>
      </c>
      <c r="AJ193" s="110">
        <f t="shared" si="92"/>
        <v>148.81169248775848</v>
      </c>
      <c r="AK193" s="98"/>
      <c r="AL193" s="98"/>
      <c r="AM193" s="98"/>
      <c r="AN193" s="98"/>
      <c r="AO193" s="98"/>
      <c r="AP193" s="98"/>
      <c r="AQ193" s="141">
        <f t="shared" si="103"/>
        <v>50.297649101634249</v>
      </c>
      <c r="AR193" s="142">
        <f t="shared" si="104"/>
        <v>692.69424691636311</v>
      </c>
      <c r="AS193" s="98"/>
      <c r="AT193" s="142"/>
      <c r="AU193" s="98"/>
      <c r="AV193" s="141">
        <f t="shared" si="88"/>
        <v>70.751578863816192</v>
      </c>
      <c r="AW193" s="142">
        <f t="shared" si="87"/>
        <v>692.69424691636311</v>
      </c>
      <c r="AX193" s="98"/>
      <c r="AY193" s="98"/>
      <c r="AZ193" s="142"/>
      <c r="BA193" s="142"/>
      <c r="BC193" s="141"/>
      <c r="BD193" s="235">
        <v>168</v>
      </c>
      <c r="BE193" s="238">
        <f t="shared" si="93"/>
        <v>65.168089411395869</v>
      </c>
      <c r="BF193" s="237">
        <f t="shared" si="94"/>
        <v>12.457409717770703</v>
      </c>
      <c r="BG193" s="98"/>
      <c r="BH193" s="235">
        <f t="shared" si="105"/>
        <v>-140.31548250411845</v>
      </c>
      <c r="BI193" s="237">
        <f t="shared" si="107"/>
        <v>-50.315502716365003</v>
      </c>
      <c r="BJ193" s="98"/>
      <c r="BK193" s="98"/>
      <c r="BL193" s="98"/>
      <c r="BM193" s="238">
        <f t="shared" si="106"/>
        <v>-96.319059434897852</v>
      </c>
      <c r="BN193" s="237">
        <f t="shared" si="108"/>
        <v>225.68449728363498</v>
      </c>
      <c r="BO193" s="98"/>
      <c r="BP193" s="98"/>
      <c r="BQ193" s="98"/>
      <c r="BR193" s="98"/>
      <c r="BS193" s="163">
        <f t="shared" si="98"/>
        <v>377.19172599112449</v>
      </c>
      <c r="BT193" s="170">
        <v>-33</v>
      </c>
      <c r="BU193" s="98"/>
      <c r="BV193" s="98"/>
      <c r="BW193" s="98"/>
      <c r="BX193" s="98"/>
      <c r="BY193" s="98"/>
      <c r="BZ193" s="98"/>
      <c r="CA193" s="142"/>
      <c r="CB193" s="141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163">
        <f t="shared" si="97"/>
        <v>377.19172599112449</v>
      </c>
      <c r="CO193" s="170">
        <v>-33</v>
      </c>
      <c r="CP193" s="98"/>
      <c r="CQ193" s="98"/>
      <c r="CR193" s="98"/>
      <c r="CS193" s="98"/>
      <c r="CT193" s="98"/>
      <c r="CU193" s="98"/>
      <c r="CV193" s="142"/>
      <c r="CW193" s="168"/>
    </row>
    <row r="194" spans="2:101" x14ac:dyDescent="0.3">
      <c r="B194" s="141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141">
        <f t="shared" si="77"/>
        <v>10</v>
      </c>
      <c r="N194" s="142">
        <f t="shared" si="83"/>
        <v>-83</v>
      </c>
      <c r="O194" s="98"/>
      <c r="P194" s="98"/>
      <c r="Q194" s="141">
        <f t="shared" si="78"/>
        <v>65</v>
      </c>
      <c r="R194" s="142">
        <f t="shared" si="84"/>
        <v>-103</v>
      </c>
      <c r="S194" s="98"/>
      <c r="T194" s="98"/>
      <c r="U194" s="98"/>
      <c r="V194" s="98"/>
      <c r="W194" s="98"/>
      <c r="X194" s="98"/>
      <c r="Y194" s="98"/>
      <c r="Z194" s="76">
        <v>177</v>
      </c>
      <c r="AA194" s="79">
        <f t="shared" si="89"/>
        <v>-2.8064872860488776</v>
      </c>
      <c r="AB194" s="78">
        <f t="shared" si="90"/>
        <v>104.08361955423555</v>
      </c>
      <c r="AC194" s="98"/>
      <c r="AD194" s="86">
        <v>186</v>
      </c>
      <c r="AE194" s="89">
        <f t="shared" si="73"/>
        <v>-64.64392319893777</v>
      </c>
      <c r="AF194" s="88">
        <f t="shared" si="74"/>
        <v>-6.7943501123974483</v>
      </c>
      <c r="AG194" s="98"/>
      <c r="AH194" s="108">
        <v>175</v>
      </c>
      <c r="AI194" s="111">
        <f t="shared" si="91"/>
        <v>64.752655375963286</v>
      </c>
      <c r="AJ194" s="110">
        <f t="shared" si="92"/>
        <v>135.83803444903498</v>
      </c>
      <c r="AK194" s="98"/>
      <c r="AL194" s="98"/>
      <c r="AM194" s="98"/>
      <c r="AN194" s="98"/>
      <c r="AO194" s="98"/>
      <c r="AP194" s="98"/>
      <c r="AQ194" s="141">
        <f t="shared" si="103"/>
        <v>50.121322120925782</v>
      </c>
      <c r="AR194" s="142">
        <f t="shared" si="104"/>
        <v>691.69424691636311</v>
      </c>
      <c r="AS194" s="98"/>
      <c r="AT194" s="142"/>
      <c r="AU194" s="98"/>
      <c r="AV194" s="141">
        <f t="shared" si="88"/>
        <v>70.751578863816192</v>
      </c>
      <c r="AW194" s="142">
        <f t="shared" si="87"/>
        <v>691.69424691636311</v>
      </c>
      <c r="AX194" s="98"/>
      <c r="AY194" s="98"/>
      <c r="AZ194" s="142"/>
      <c r="BA194" s="142"/>
      <c r="BC194" s="141"/>
      <c r="BD194" s="235">
        <v>169</v>
      </c>
      <c r="BE194" s="238">
        <f t="shared" si="93"/>
        <v>65.087991373480492</v>
      </c>
      <c r="BF194" s="237">
        <f t="shared" si="94"/>
        <v>12.063715283535858</v>
      </c>
      <c r="BG194" s="98"/>
      <c r="BH194" s="235">
        <f t="shared" si="105"/>
        <v>-141.38785121414315</v>
      </c>
      <c r="BI194" s="237">
        <f t="shared" si="107"/>
        <v>-51.315502716365003</v>
      </c>
      <c r="BJ194" s="98"/>
      <c r="BK194" s="98"/>
      <c r="BL194" s="98"/>
      <c r="BM194" s="238">
        <f t="shared" si="106"/>
        <v>-97.072613485000645</v>
      </c>
      <c r="BN194" s="237">
        <f t="shared" si="108"/>
        <v>226.68449728363498</v>
      </c>
      <c r="BO194" s="98"/>
      <c r="BP194" s="98"/>
      <c r="BQ194" s="98"/>
      <c r="BR194" s="98"/>
      <c r="BS194" s="163">
        <f t="shared" si="98"/>
        <v>365.76167368836315</v>
      </c>
      <c r="BT194" s="170">
        <v>-32</v>
      </c>
      <c r="BU194" s="98"/>
      <c r="BV194" s="98"/>
      <c r="BW194" s="98"/>
      <c r="BX194" s="98"/>
      <c r="BY194" s="98"/>
      <c r="BZ194" s="98"/>
      <c r="CA194" s="142"/>
      <c r="CB194" s="141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163">
        <f t="shared" si="97"/>
        <v>365.76167368836315</v>
      </c>
      <c r="CO194" s="170">
        <v>-32</v>
      </c>
      <c r="CP194" s="98"/>
      <c r="CQ194" s="98"/>
      <c r="CR194" s="98"/>
      <c r="CS194" s="98"/>
      <c r="CT194" s="98"/>
      <c r="CU194" s="98"/>
      <c r="CV194" s="142"/>
      <c r="CW194" s="168"/>
    </row>
    <row r="195" spans="2:101" x14ac:dyDescent="0.3">
      <c r="B195" s="141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141">
        <f t="shared" si="77"/>
        <v>10</v>
      </c>
      <c r="N195" s="142">
        <f t="shared" si="83"/>
        <v>-84</v>
      </c>
      <c r="O195" s="98"/>
      <c r="P195" s="98"/>
      <c r="Q195" s="141">
        <f t="shared" si="78"/>
        <v>65</v>
      </c>
      <c r="R195" s="142">
        <f t="shared" si="84"/>
        <v>-104</v>
      </c>
      <c r="S195" s="98"/>
      <c r="T195" s="98"/>
      <c r="U195" s="98"/>
      <c r="V195" s="98"/>
      <c r="W195" s="98"/>
      <c r="X195" s="98"/>
      <c r="Y195" s="98"/>
      <c r="Z195" s="76">
        <v>178</v>
      </c>
      <c r="AA195" s="79">
        <f t="shared" si="89"/>
        <v>-3.3750076565955851</v>
      </c>
      <c r="AB195" s="78">
        <f t="shared" si="90"/>
        <v>91.062362277726351</v>
      </c>
      <c r="AC195" s="98"/>
      <c r="AD195" s="86">
        <v>187</v>
      </c>
      <c r="AE195" s="89">
        <f t="shared" si="73"/>
        <v>-64.515499856685935</v>
      </c>
      <c r="AF195" s="88">
        <f t="shared" si="74"/>
        <v>-7.9215073213346034</v>
      </c>
      <c r="AG195" s="98"/>
      <c r="AH195" s="108">
        <v>176</v>
      </c>
      <c r="AI195" s="111">
        <f t="shared" si="91"/>
        <v>63.730046007281544</v>
      </c>
      <c r="AJ195" s="110">
        <f t="shared" si="92"/>
        <v>122.84455044543321</v>
      </c>
      <c r="AK195" s="98"/>
      <c r="AL195" s="98"/>
      <c r="AM195" s="98"/>
      <c r="AN195" s="98"/>
      <c r="AO195" s="98"/>
      <c r="AP195" s="98"/>
      <c r="AQ195" s="141">
        <f t="shared" si="103"/>
        <v>49.944995140217316</v>
      </c>
      <c r="AR195" s="142">
        <f t="shared" si="104"/>
        <v>690.69424691636311</v>
      </c>
      <c r="AS195" s="98"/>
      <c r="AT195" s="142"/>
      <c r="AU195" s="98"/>
      <c r="AV195" s="141">
        <f t="shared" si="88"/>
        <v>70.751578863816192</v>
      </c>
      <c r="AW195" s="142">
        <f t="shared" si="87"/>
        <v>690.69424691636311</v>
      </c>
      <c r="AX195" s="98"/>
      <c r="AY195" s="98"/>
      <c r="AZ195" s="142"/>
      <c r="BA195" s="142"/>
      <c r="BC195" s="141"/>
      <c r="BD195" s="235">
        <v>170</v>
      </c>
      <c r="BE195" s="238">
        <f t="shared" si="93"/>
        <v>65.0147764501626</v>
      </c>
      <c r="BF195" s="237">
        <f t="shared" si="94"/>
        <v>11.668682907357711</v>
      </c>
      <c r="BG195" s="98"/>
      <c r="BH195" s="235">
        <f t="shared" si="105"/>
        <v>-142.46021992416783</v>
      </c>
      <c r="BI195" s="237">
        <f t="shared" si="107"/>
        <v>-52.315502716365003</v>
      </c>
      <c r="BJ195" s="98"/>
      <c r="BK195" s="98"/>
      <c r="BL195" s="98"/>
      <c r="BM195" s="238">
        <f t="shared" si="106"/>
        <v>-97.826167535103437</v>
      </c>
      <c r="BN195" s="237">
        <f t="shared" si="108"/>
        <v>227.68449728363498</v>
      </c>
      <c r="BO195" s="98"/>
      <c r="BP195" s="98"/>
      <c r="BQ195" s="98"/>
      <c r="BR195" s="98"/>
      <c r="BS195" s="163">
        <f t="shared" si="98"/>
        <v>354.33162138560181</v>
      </c>
      <c r="BT195" s="170">
        <v>-31</v>
      </c>
      <c r="BU195" s="98"/>
      <c r="BV195" s="98"/>
      <c r="BW195" s="98"/>
      <c r="BX195" s="98"/>
      <c r="BY195" s="98"/>
      <c r="BZ195" s="98"/>
      <c r="CA195" s="142"/>
      <c r="CB195" s="141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163">
        <f t="shared" si="97"/>
        <v>354.33162138560181</v>
      </c>
      <c r="CO195" s="170">
        <v>-31</v>
      </c>
      <c r="CP195" s="98"/>
      <c r="CQ195" s="98"/>
      <c r="CR195" s="98"/>
      <c r="CS195" s="98"/>
      <c r="CT195" s="98"/>
      <c r="CU195" s="98"/>
      <c r="CV195" s="142"/>
      <c r="CW195" s="168"/>
    </row>
    <row r="196" spans="2:101" x14ac:dyDescent="0.3">
      <c r="B196" s="141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141">
        <f t="shared" si="77"/>
        <v>10</v>
      </c>
      <c r="N196" s="142">
        <f t="shared" si="83"/>
        <v>-85</v>
      </c>
      <c r="O196" s="98"/>
      <c r="P196" s="98"/>
      <c r="Q196" s="141">
        <f t="shared" si="78"/>
        <v>65</v>
      </c>
      <c r="R196" s="142">
        <f t="shared" si="84"/>
        <v>-105</v>
      </c>
      <c r="S196" s="98"/>
      <c r="T196" s="98"/>
      <c r="U196" s="98"/>
      <c r="V196" s="98"/>
      <c r="W196" s="98"/>
      <c r="X196" s="98"/>
      <c r="Y196" s="98"/>
      <c r="Z196" s="76">
        <v>179</v>
      </c>
      <c r="AA196" s="79">
        <f t="shared" si="89"/>
        <v>-3.7161891644221896</v>
      </c>
      <c r="AB196" s="78">
        <f t="shared" si="90"/>
        <v>78.033166153195907</v>
      </c>
      <c r="AC196" s="98"/>
      <c r="AD196" s="86">
        <v>188</v>
      </c>
      <c r="AE196" s="89">
        <f t="shared" si="73"/>
        <v>-64.36742446820206</v>
      </c>
      <c r="AF196" s="88">
        <f t="shared" si="74"/>
        <v>-9.0462515624042581</v>
      </c>
      <c r="AG196" s="98"/>
      <c r="AH196" s="108">
        <v>177</v>
      </c>
      <c r="AI196" s="111">
        <f t="shared" si="91"/>
        <v>62.934359950826888</v>
      </c>
      <c r="AJ196" s="110">
        <f t="shared" si="92"/>
        <v>109.83519841805176</v>
      </c>
      <c r="AK196" s="98"/>
      <c r="AL196" s="98"/>
      <c r="AM196" s="98"/>
      <c r="AN196" s="98"/>
      <c r="AO196" s="98"/>
      <c r="AP196" s="98"/>
      <c r="AQ196" s="141">
        <f t="shared" si="103"/>
        <v>49.768668159508863</v>
      </c>
      <c r="AR196" s="142">
        <f t="shared" si="104"/>
        <v>689.69424691636311</v>
      </c>
      <c r="AS196" s="98"/>
      <c r="AT196" s="142"/>
      <c r="AU196" s="98"/>
      <c r="AV196" s="141">
        <f t="shared" si="88"/>
        <v>70.751578863816192</v>
      </c>
      <c r="AW196" s="142">
        <f t="shared" si="87"/>
        <v>689.69424691636311</v>
      </c>
      <c r="AX196" s="98"/>
      <c r="AY196" s="98"/>
      <c r="AZ196" s="142"/>
      <c r="BA196" s="142"/>
      <c r="BC196" s="141"/>
      <c r="BD196" s="235">
        <v>171</v>
      </c>
      <c r="BE196" s="238">
        <f t="shared" si="93"/>
        <v>64.948466943417088</v>
      </c>
      <c r="BF196" s="237">
        <f t="shared" si="94"/>
        <v>11.272432919924828</v>
      </c>
      <c r="BG196" s="98"/>
      <c r="BH196" s="235">
        <f t="shared" si="105"/>
        <v>-143.53258863419251</v>
      </c>
      <c r="BI196" s="237">
        <f t="shared" si="107"/>
        <v>-53.315502716365003</v>
      </c>
      <c r="BJ196" s="98"/>
      <c r="BK196" s="98"/>
      <c r="BL196" s="98"/>
      <c r="BM196" s="238">
        <f t="shared" si="106"/>
        <v>-98.579721585206229</v>
      </c>
      <c r="BN196" s="237">
        <f t="shared" si="108"/>
        <v>228.68449728363498</v>
      </c>
      <c r="BO196" s="98"/>
      <c r="BP196" s="98"/>
      <c r="BQ196" s="98"/>
      <c r="BR196" s="98"/>
      <c r="BS196" s="163">
        <f t="shared" si="98"/>
        <v>342.90156908284047</v>
      </c>
      <c r="BT196" s="170">
        <v>-30</v>
      </c>
      <c r="BU196" s="98"/>
      <c r="BV196" s="98"/>
      <c r="BW196" s="98"/>
      <c r="BX196" s="98"/>
      <c r="BY196" s="98"/>
      <c r="BZ196" s="98"/>
      <c r="CA196" s="142"/>
      <c r="CB196" s="141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163">
        <f t="shared" si="97"/>
        <v>342.90156908284047</v>
      </c>
      <c r="CO196" s="170">
        <v>-30</v>
      </c>
      <c r="CP196" s="98"/>
      <c r="CQ196" s="98"/>
      <c r="CR196" s="98"/>
      <c r="CS196" s="98"/>
      <c r="CT196" s="98"/>
      <c r="CU196" s="98"/>
      <c r="CV196" s="142"/>
      <c r="CW196" s="168"/>
    </row>
    <row r="197" spans="2:101" x14ac:dyDescent="0.3">
      <c r="B197" s="141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141">
        <f t="shared" si="77"/>
        <v>10</v>
      </c>
      <c r="N197" s="142">
        <f t="shared" si="83"/>
        <v>-86</v>
      </c>
      <c r="O197" s="98"/>
      <c r="P197" s="98"/>
      <c r="Q197" s="141">
        <f t="shared" si="78"/>
        <v>65</v>
      </c>
      <c r="R197" s="142">
        <f t="shared" si="84"/>
        <v>-106</v>
      </c>
      <c r="S197" s="98"/>
      <c r="T197" s="98"/>
      <c r="U197" s="98"/>
      <c r="V197" s="98"/>
      <c r="W197" s="98"/>
      <c r="X197" s="98"/>
      <c r="Y197" s="98"/>
      <c r="Z197" s="76">
        <v>180</v>
      </c>
      <c r="AA197" s="79">
        <f t="shared" si="89"/>
        <v>-3.829927882336051</v>
      </c>
      <c r="AB197" s="78">
        <f t="shared" si="90"/>
        <v>65.000000000000085</v>
      </c>
      <c r="AC197" s="98"/>
      <c r="AD197" s="86">
        <v>189</v>
      </c>
      <c r="AE197" s="89">
        <f t="shared" si="73"/>
        <v>-64.199742138683959</v>
      </c>
      <c r="AF197" s="88">
        <f t="shared" si="74"/>
        <v>-10.168240227614998</v>
      </c>
      <c r="AG197" s="98"/>
      <c r="AH197" s="108">
        <v>178</v>
      </c>
      <c r="AI197" s="111">
        <f t="shared" si="91"/>
        <v>62.365839580280181</v>
      </c>
      <c r="AJ197" s="110">
        <f t="shared" si="92"/>
        <v>96.813941141542543</v>
      </c>
      <c r="AK197" s="98"/>
      <c r="AL197" s="98"/>
      <c r="AM197" s="98"/>
      <c r="AN197" s="98"/>
      <c r="AO197" s="98"/>
      <c r="AP197" s="98"/>
      <c r="AQ197" s="141">
        <f t="shared" si="103"/>
        <v>49.592341178800396</v>
      </c>
      <c r="AR197" s="142">
        <f t="shared" si="104"/>
        <v>688.69424691636311</v>
      </c>
      <c r="AS197" s="98"/>
      <c r="AT197" s="142"/>
      <c r="AU197" s="98"/>
      <c r="AV197" s="141">
        <f t="shared" si="88"/>
        <v>70.751578863816192</v>
      </c>
      <c r="AW197" s="142">
        <f t="shared" si="87"/>
        <v>688.69424691636311</v>
      </c>
      <c r="AX197" s="98"/>
      <c r="AY197" s="98"/>
      <c r="AZ197" s="142"/>
      <c r="BA197" s="142"/>
      <c r="BC197" s="141"/>
      <c r="BD197" s="235">
        <v>172</v>
      </c>
      <c r="BE197" s="238">
        <f t="shared" si="93"/>
        <v>64.8890830517621</v>
      </c>
      <c r="BF197" s="237">
        <f t="shared" si="94"/>
        <v>10.875086022821936</v>
      </c>
      <c r="BG197" s="98"/>
      <c r="BH197" s="235">
        <f t="shared" si="105"/>
        <v>-144.60495734421721</v>
      </c>
      <c r="BI197" s="237">
        <f t="shared" si="107"/>
        <v>-54.315502716365003</v>
      </c>
      <c r="BJ197" s="98"/>
      <c r="BK197" s="98"/>
      <c r="BL197" s="98"/>
      <c r="BM197" s="238">
        <f t="shared" si="106"/>
        <v>-99.333275635309022</v>
      </c>
      <c r="BN197" s="237">
        <f t="shared" si="108"/>
        <v>229.68449728363498</v>
      </c>
      <c r="BO197" s="98"/>
      <c r="BP197" s="98"/>
      <c r="BQ197" s="98"/>
      <c r="BR197" s="98"/>
      <c r="BS197" s="163">
        <f t="shared" si="98"/>
        <v>331.47151678007913</v>
      </c>
      <c r="BT197" s="170">
        <v>-29</v>
      </c>
      <c r="BU197" s="98"/>
      <c r="BV197" s="98"/>
      <c r="BW197" s="98"/>
      <c r="BX197" s="98"/>
      <c r="BY197" s="98"/>
      <c r="BZ197" s="98"/>
      <c r="CA197" s="142"/>
      <c r="CB197" s="141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163">
        <f t="shared" si="97"/>
        <v>331.47151678007913</v>
      </c>
      <c r="CO197" s="170">
        <v>-29</v>
      </c>
      <c r="CP197" s="98"/>
      <c r="CQ197" s="98"/>
      <c r="CR197" s="98"/>
      <c r="CS197" s="98"/>
      <c r="CT197" s="98"/>
      <c r="CU197" s="98"/>
      <c r="CV197" s="142"/>
      <c r="CW197" s="168"/>
    </row>
    <row r="198" spans="2:101" x14ac:dyDescent="0.3">
      <c r="B198" s="141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141">
        <f t="shared" si="77"/>
        <v>10</v>
      </c>
      <c r="N198" s="142">
        <f t="shared" si="83"/>
        <v>-87</v>
      </c>
      <c r="O198" s="98"/>
      <c r="P198" s="98"/>
      <c r="Q198" s="141">
        <f t="shared" si="78"/>
        <v>65</v>
      </c>
      <c r="R198" s="142">
        <f t="shared" si="84"/>
        <v>-107</v>
      </c>
      <c r="S198" s="98"/>
      <c r="T198" s="98"/>
      <c r="U198" s="98"/>
      <c r="V198" s="98"/>
      <c r="W198" s="98"/>
      <c r="X198" s="98"/>
      <c r="Y198" s="98"/>
      <c r="Z198" s="76">
        <v>181</v>
      </c>
      <c r="AA198" s="79">
        <f t="shared" si="89"/>
        <v>-3.7161891644221896</v>
      </c>
      <c r="AB198" s="78">
        <f t="shared" si="90"/>
        <v>51.966833846804271</v>
      </c>
      <c r="AC198" s="98"/>
      <c r="AD198" s="86">
        <v>190</v>
      </c>
      <c r="AE198" s="89">
        <f t="shared" si="73"/>
        <v>-64.012503945793526</v>
      </c>
      <c r="AF198" s="88">
        <f t="shared" si="74"/>
        <v>-11.28713154835048</v>
      </c>
      <c r="AG198" s="98"/>
      <c r="AH198" s="108">
        <v>179</v>
      </c>
      <c r="AI198" s="111">
        <f t="shared" si="91"/>
        <v>62.024658072453576</v>
      </c>
      <c r="AJ198" s="110">
        <f t="shared" si="92"/>
        <v>83.784745017012114</v>
      </c>
      <c r="AK198" s="98"/>
      <c r="AL198" s="98"/>
      <c r="AM198" s="98"/>
      <c r="AN198" s="98"/>
      <c r="AO198" s="98"/>
      <c r="AP198" s="98"/>
      <c r="AQ198" s="141">
        <f t="shared" si="103"/>
        <v>49.416014198091929</v>
      </c>
      <c r="AR198" s="142">
        <f t="shared" si="104"/>
        <v>687.69424691636311</v>
      </c>
      <c r="AS198" s="98"/>
      <c r="AT198" s="142"/>
      <c r="AU198" s="98"/>
      <c r="AV198" s="141">
        <f t="shared" si="88"/>
        <v>70.751578863816192</v>
      </c>
      <c r="AW198" s="142">
        <f t="shared" si="87"/>
        <v>687.69424691636311</v>
      </c>
      <c r="AX198" s="98"/>
      <c r="AY198" s="98"/>
      <c r="AZ198" s="142"/>
      <c r="BA198" s="142"/>
      <c r="BC198" s="141"/>
      <c r="BD198" s="235">
        <v>173</v>
      </c>
      <c r="BE198" s="238">
        <f t="shared" si="93"/>
        <v>64.836642864106267</v>
      </c>
      <c r="BF198" s="237">
        <f t="shared" si="94"/>
        <v>10.476763251763062</v>
      </c>
      <c r="BG198" s="98"/>
      <c r="BH198" s="235">
        <f t="shared" si="105"/>
        <v>-145.67732605424189</v>
      </c>
      <c r="BI198" s="237">
        <f t="shared" si="107"/>
        <v>-55.315502716365003</v>
      </c>
      <c r="BJ198" s="98"/>
      <c r="BK198" s="98"/>
      <c r="BL198" s="98"/>
      <c r="BM198" s="238">
        <f t="shared" si="106"/>
        <v>-100.08682968541181</v>
      </c>
      <c r="BN198" s="237">
        <f t="shared" si="108"/>
        <v>230.68449728363498</v>
      </c>
      <c r="BO198" s="98"/>
      <c r="BP198" s="98"/>
      <c r="BQ198" s="98"/>
      <c r="BR198" s="98"/>
      <c r="BS198" s="163">
        <f t="shared" si="98"/>
        <v>320.04146447731773</v>
      </c>
      <c r="BT198" s="170">
        <v>-28</v>
      </c>
      <c r="BU198" s="98"/>
      <c r="BV198" s="98"/>
      <c r="BW198" s="98"/>
      <c r="BX198" s="98"/>
      <c r="BY198" s="98"/>
      <c r="BZ198" s="98"/>
      <c r="CA198" s="142"/>
      <c r="CB198" s="141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163">
        <f t="shared" si="97"/>
        <v>320.04146447731773</v>
      </c>
      <c r="CO198" s="170">
        <v>-28</v>
      </c>
      <c r="CP198" s="98"/>
      <c r="CQ198" s="98"/>
      <c r="CR198" s="98"/>
      <c r="CS198" s="98"/>
      <c r="CT198" s="98"/>
      <c r="CU198" s="98"/>
      <c r="CV198" s="142"/>
      <c r="CW198" s="168"/>
    </row>
    <row r="199" spans="2:101" x14ac:dyDescent="0.3">
      <c r="B199" s="141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141">
        <f t="shared" si="77"/>
        <v>10</v>
      </c>
      <c r="N199" s="142">
        <f t="shared" si="83"/>
        <v>-88</v>
      </c>
      <c r="O199" s="98"/>
      <c r="P199" s="98"/>
      <c r="Q199" s="141">
        <f t="shared" si="78"/>
        <v>65</v>
      </c>
      <c r="R199" s="142">
        <f t="shared" si="84"/>
        <v>-108</v>
      </c>
      <c r="S199" s="98"/>
      <c r="T199" s="98"/>
      <c r="U199" s="98"/>
      <c r="V199" s="98"/>
      <c r="W199" s="98"/>
      <c r="X199" s="98"/>
      <c r="Y199" s="98"/>
      <c r="Z199" s="76">
        <v>182</v>
      </c>
      <c r="AA199" s="79">
        <f t="shared" si="89"/>
        <v>-3.3750076565955851</v>
      </c>
      <c r="AB199" s="78">
        <f t="shared" si="90"/>
        <v>38.937637722273493</v>
      </c>
      <c r="AC199" s="98"/>
      <c r="AD199" s="86">
        <v>191</v>
      </c>
      <c r="AE199" s="89">
        <f t="shared" si="73"/>
        <v>-63.805766924098158</v>
      </c>
      <c r="AF199" s="88">
        <f t="shared" si="74"/>
        <v>-12.402584699475407</v>
      </c>
      <c r="AG199" s="98"/>
      <c r="AH199" s="108">
        <v>180</v>
      </c>
      <c r="AI199" s="111">
        <f t="shared" si="91"/>
        <v>61.910919354539715</v>
      </c>
      <c r="AJ199" s="110">
        <f t="shared" si="92"/>
        <v>70.751578863816277</v>
      </c>
      <c r="AK199" s="98"/>
      <c r="AL199" s="98"/>
      <c r="AM199" s="98"/>
      <c r="AN199" s="98"/>
      <c r="AO199" s="98"/>
      <c r="AP199" s="98"/>
      <c r="AQ199" s="141">
        <f t="shared" si="103"/>
        <v>49.239687217383462</v>
      </c>
      <c r="AR199" s="142">
        <f t="shared" si="104"/>
        <v>686.69424691636311</v>
      </c>
      <c r="AS199" s="98"/>
      <c r="AT199" s="142"/>
      <c r="AU199" s="98"/>
      <c r="AV199" s="141">
        <f t="shared" si="88"/>
        <v>70.751578863816192</v>
      </c>
      <c r="AW199" s="142">
        <f t="shared" si="87"/>
        <v>686.69424691636311</v>
      </c>
      <c r="AX199" s="98"/>
      <c r="AY199" s="98"/>
      <c r="AZ199" s="142"/>
      <c r="BA199" s="142"/>
      <c r="BC199" s="141"/>
      <c r="BD199" s="235">
        <v>174</v>
      </c>
      <c r="BE199" s="238">
        <f t="shared" si="93"/>
        <v>64.791162354238764</v>
      </c>
      <c r="BF199" s="237">
        <f t="shared" si="94"/>
        <v>10.077585939722935</v>
      </c>
      <c r="BG199" s="98"/>
      <c r="BH199" s="235">
        <f t="shared" si="105"/>
        <v>-146.74969476426656</v>
      </c>
      <c r="BI199" s="237">
        <f t="shared" si="107"/>
        <v>-56.315502716365003</v>
      </c>
      <c r="BJ199" s="98"/>
      <c r="BK199" s="98"/>
      <c r="BL199" s="98"/>
      <c r="BM199" s="238">
        <f t="shared" si="106"/>
        <v>-100.84038373551461</v>
      </c>
      <c r="BN199" s="237">
        <f t="shared" si="108"/>
        <v>231.68449728363498</v>
      </c>
      <c r="BO199" s="98"/>
      <c r="BP199" s="98"/>
      <c r="BQ199" s="98"/>
      <c r="BR199" s="98"/>
      <c r="BS199" s="163">
        <f t="shared" si="98"/>
        <v>308.61141217455639</v>
      </c>
      <c r="BT199" s="170">
        <v>-27</v>
      </c>
      <c r="BU199" s="98"/>
      <c r="BV199" s="98"/>
      <c r="BW199" s="98"/>
      <c r="BX199" s="98"/>
      <c r="BY199" s="98"/>
      <c r="BZ199" s="98"/>
      <c r="CA199" s="142"/>
      <c r="CB199" s="141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163">
        <f t="shared" si="97"/>
        <v>308.61141217455639</v>
      </c>
      <c r="CO199" s="170">
        <v>-27</v>
      </c>
      <c r="CP199" s="98"/>
      <c r="CQ199" s="98"/>
      <c r="CR199" s="98"/>
      <c r="CS199" s="98"/>
      <c r="CT199" s="98"/>
      <c r="CU199" s="98"/>
      <c r="CV199" s="142"/>
      <c r="CW199" s="168"/>
    </row>
    <row r="200" spans="2:101" x14ac:dyDescent="0.3">
      <c r="B200" s="141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141">
        <f t="shared" si="77"/>
        <v>10</v>
      </c>
      <c r="N200" s="142">
        <f t="shared" si="83"/>
        <v>-89</v>
      </c>
      <c r="O200" s="98"/>
      <c r="P200" s="98"/>
      <c r="Q200" s="141">
        <f t="shared" si="78"/>
        <v>65</v>
      </c>
      <c r="R200" s="142">
        <f t="shared" si="84"/>
        <v>-109</v>
      </c>
      <c r="S200" s="98"/>
      <c r="T200" s="98"/>
      <c r="U200" s="98"/>
      <c r="V200" s="98"/>
      <c r="W200" s="98"/>
      <c r="X200" s="98"/>
      <c r="Y200" s="98"/>
      <c r="Z200" s="76">
        <v>183</v>
      </c>
      <c r="AA200" s="79">
        <f t="shared" si="89"/>
        <v>-2.8064872860488776</v>
      </c>
      <c r="AB200" s="78">
        <f t="shared" si="90"/>
        <v>25.916380445764624</v>
      </c>
      <c r="AC200" s="98"/>
      <c r="AD200" s="86">
        <v>192</v>
      </c>
      <c r="AE200" s="89">
        <f t="shared" si="73"/>
        <v>-63.57959404769737</v>
      </c>
      <c r="AF200" s="88">
        <f t="shared" si="74"/>
        <v>-13.51425990315434</v>
      </c>
      <c r="AG200" s="98"/>
      <c r="AH200" s="108">
        <v>181</v>
      </c>
      <c r="AI200" s="111">
        <f t="shared" si="91"/>
        <v>62.024658072453576</v>
      </c>
      <c r="AJ200" s="110">
        <f t="shared" si="92"/>
        <v>57.718412710620463</v>
      </c>
      <c r="AK200" s="98"/>
      <c r="AL200" s="98"/>
      <c r="AM200" s="98"/>
      <c r="AN200" s="98"/>
      <c r="AO200" s="98"/>
      <c r="AP200" s="98"/>
      <c r="AQ200" s="141">
        <f t="shared" si="103"/>
        <v>49.063360236674995</v>
      </c>
      <c r="AR200" s="142">
        <f t="shared" si="104"/>
        <v>685.69424691636311</v>
      </c>
      <c r="AS200" s="98"/>
      <c r="AT200" s="142"/>
      <c r="AU200" s="98"/>
      <c r="AV200" s="141">
        <f t="shared" si="88"/>
        <v>70.751578863816192</v>
      </c>
      <c r="AW200" s="142">
        <f t="shared" si="87"/>
        <v>685.69424691636311</v>
      </c>
      <c r="AX200" s="98"/>
      <c r="AY200" s="98"/>
      <c r="AZ200" s="142"/>
      <c r="BA200" s="142"/>
      <c r="BC200" s="141"/>
      <c r="BD200" s="235">
        <v>175</v>
      </c>
      <c r="BE200" s="238">
        <f t="shared" si="93"/>
        <v>64.752655375963457</v>
      </c>
      <c r="BF200" s="237">
        <f t="shared" si="94"/>
        <v>9.6776756799777068</v>
      </c>
      <c r="BG200" s="98"/>
      <c r="BH200" s="235">
        <f t="shared" si="105"/>
        <v>-147.82206347429124</v>
      </c>
      <c r="BI200" s="237">
        <f t="shared" si="107"/>
        <v>-57.315502716365003</v>
      </c>
      <c r="BJ200" s="98"/>
      <c r="BK200" s="98"/>
      <c r="BL200" s="98"/>
      <c r="BM200" s="238">
        <f t="shared" si="106"/>
        <v>-101.5939377856174</v>
      </c>
      <c r="BN200" s="237">
        <f t="shared" si="108"/>
        <v>232.68449728363498</v>
      </c>
      <c r="BO200" s="98"/>
      <c r="BP200" s="98"/>
      <c r="BQ200" s="98"/>
      <c r="BR200" s="98"/>
      <c r="BS200" s="163">
        <f t="shared" si="98"/>
        <v>297.18135987179505</v>
      </c>
      <c r="BT200" s="170">
        <v>-26</v>
      </c>
      <c r="BU200" s="98"/>
      <c r="BV200" s="98"/>
      <c r="BW200" s="98"/>
      <c r="BX200" s="98"/>
      <c r="BY200" s="98"/>
      <c r="BZ200" s="98"/>
      <c r="CA200" s="142"/>
      <c r="CB200" s="141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163">
        <f t="shared" si="97"/>
        <v>297.18135987179505</v>
      </c>
      <c r="CO200" s="170">
        <v>-26</v>
      </c>
      <c r="CP200" s="98"/>
      <c r="CQ200" s="98"/>
      <c r="CR200" s="98"/>
      <c r="CS200" s="98"/>
      <c r="CT200" s="98"/>
      <c r="CU200" s="98"/>
      <c r="CV200" s="142"/>
      <c r="CW200" s="168"/>
    </row>
    <row r="201" spans="2:101" x14ac:dyDescent="0.3">
      <c r="B201" s="141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141">
        <f t="shared" si="77"/>
        <v>10</v>
      </c>
      <c r="N201" s="142">
        <f t="shared" si="83"/>
        <v>-90</v>
      </c>
      <c r="O201" s="98"/>
      <c r="P201" s="98"/>
      <c r="Q201" s="141">
        <f t="shared" si="78"/>
        <v>65</v>
      </c>
      <c r="R201" s="142">
        <f t="shared" si="84"/>
        <v>-110</v>
      </c>
      <c r="S201" s="98"/>
      <c r="T201" s="98"/>
      <c r="U201" s="98"/>
      <c r="V201" s="98"/>
      <c r="W201" s="98"/>
      <c r="X201" s="98"/>
      <c r="Y201" s="98"/>
      <c r="Z201" s="76">
        <v>184</v>
      </c>
      <c r="AA201" s="79">
        <f t="shared" si="89"/>
        <v>-2.0108012295943354</v>
      </c>
      <c r="AB201" s="78">
        <f t="shared" si="90"/>
        <v>12.90702841838349</v>
      </c>
      <c r="AC201" s="98"/>
      <c r="AD201" s="86">
        <v>193</v>
      </c>
      <c r="AE201" s="89">
        <f t="shared" ref="AE201:AE264" si="109">$AF$2*COS($AD201*PI()/180)+$AF$3</f>
        <v>-63.334054211040289</v>
      </c>
      <c r="AF201" s="88">
        <f t="shared" ref="AF201:AF264" si="110">$AF$2*SIN($AD201*PI()/180)+$AF$4</f>
        <v>-14.621818532351224</v>
      </c>
      <c r="AG201" s="98"/>
      <c r="AH201" s="108">
        <v>182</v>
      </c>
      <c r="AI201" s="111">
        <f t="shared" si="91"/>
        <v>62.365839580280181</v>
      </c>
      <c r="AJ201" s="110">
        <f t="shared" si="92"/>
        <v>44.689216586089685</v>
      </c>
      <c r="AK201" s="98"/>
      <c r="AL201" s="98"/>
      <c r="AM201" s="98"/>
      <c r="AN201" s="98"/>
      <c r="AO201" s="98"/>
      <c r="AP201" s="98"/>
      <c r="AQ201" s="141">
        <f t="shared" si="103"/>
        <v>48.887033255966529</v>
      </c>
      <c r="AR201" s="142">
        <f t="shared" si="104"/>
        <v>684.69424691636311</v>
      </c>
      <c r="AS201" s="98"/>
      <c r="AT201" s="142"/>
      <c r="AU201" s="98"/>
      <c r="AV201" s="141">
        <f t="shared" si="88"/>
        <v>70.751578863816192</v>
      </c>
      <c r="AW201" s="142">
        <f t="shared" si="87"/>
        <v>684.69424691636311</v>
      </c>
      <c r="AX201" s="98"/>
      <c r="AY201" s="98"/>
      <c r="AZ201" s="142"/>
      <c r="BA201" s="142"/>
      <c r="BC201" s="141"/>
      <c r="BD201" s="235">
        <v>176</v>
      </c>
      <c r="BE201" s="238">
        <f t="shared" si="93"/>
        <v>64.721133658878983</v>
      </c>
      <c r="BF201" s="237">
        <f t="shared" si="94"/>
        <v>9.2771542890665053</v>
      </c>
      <c r="BG201" s="98"/>
      <c r="BH201" s="235">
        <f t="shared" si="105"/>
        <v>-148.89443218431592</v>
      </c>
      <c r="BI201" s="237">
        <f t="shared" si="107"/>
        <v>-58.315502716365003</v>
      </c>
      <c r="BJ201" s="98"/>
      <c r="BK201" s="98"/>
      <c r="BL201" s="98"/>
      <c r="BM201" s="238">
        <f t="shared" si="106"/>
        <v>-102.34749183572019</v>
      </c>
      <c r="BN201" s="237">
        <f t="shared" si="108"/>
        <v>233.68449728363498</v>
      </c>
      <c r="BO201" s="98"/>
      <c r="BP201" s="98"/>
      <c r="BQ201" s="98"/>
      <c r="BR201" s="98"/>
      <c r="BS201" s="163">
        <f t="shared" si="98"/>
        <v>285.75130756903371</v>
      </c>
      <c r="BT201" s="170">
        <v>-25</v>
      </c>
      <c r="BU201" s="98"/>
      <c r="BV201" s="98"/>
      <c r="BW201" s="98"/>
      <c r="BX201" s="98"/>
      <c r="BY201" s="98"/>
      <c r="BZ201" s="98"/>
      <c r="CA201" s="142"/>
      <c r="CB201" s="141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163">
        <f t="shared" si="97"/>
        <v>285.75130756903371</v>
      </c>
      <c r="CO201" s="170">
        <v>-25</v>
      </c>
      <c r="CP201" s="98"/>
      <c r="CQ201" s="98"/>
      <c r="CR201" s="98"/>
      <c r="CS201" s="98"/>
      <c r="CT201" s="98"/>
      <c r="CU201" s="98"/>
      <c r="CV201" s="142"/>
      <c r="CW201" s="168"/>
    </row>
    <row r="202" spans="2:101" x14ac:dyDescent="0.3">
      <c r="B202" s="141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141">
        <f t="shared" si="77"/>
        <v>10</v>
      </c>
      <c r="N202" s="142">
        <f t="shared" si="83"/>
        <v>-91</v>
      </c>
      <c r="O202" s="98"/>
      <c r="P202" s="98"/>
      <c r="Q202" s="141">
        <f t="shared" si="78"/>
        <v>65</v>
      </c>
      <c r="R202" s="142">
        <f t="shared" si="84"/>
        <v>-111</v>
      </c>
      <c r="S202" s="98"/>
      <c r="T202" s="98"/>
      <c r="U202" s="98"/>
      <c r="V202" s="98"/>
      <c r="W202" s="98"/>
      <c r="X202" s="98"/>
      <c r="Y202" s="98"/>
      <c r="Z202" s="76">
        <v>185</v>
      </c>
      <c r="AA202" s="79">
        <f t="shared" si="89"/>
        <v>-0.98819186091247957</v>
      </c>
      <c r="AB202" s="78">
        <f t="shared" si="90"/>
        <v>-8.6455585218260467E-2</v>
      </c>
      <c r="AC202" s="98"/>
      <c r="AD202" s="86">
        <v>194</v>
      </c>
      <c r="AE202" s="89">
        <f t="shared" si="109"/>
        <v>-63.069222207939774</v>
      </c>
      <c r="AF202" s="88">
        <f t="shared" si="110"/>
        <v>-15.724923213978387</v>
      </c>
      <c r="AG202" s="98"/>
      <c r="AH202" s="108">
        <v>183</v>
      </c>
      <c r="AI202" s="111">
        <f t="shared" si="91"/>
        <v>62.934359950826888</v>
      </c>
      <c r="AJ202" s="110">
        <f t="shared" si="92"/>
        <v>31.667959309580816</v>
      </c>
      <c r="AK202" s="98"/>
      <c r="AL202" s="98"/>
      <c r="AM202" s="98"/>
      <c r="AN202" s="98"/>
      <c r="AO202" s="98"/>
      <c r="AP202" s="98"/>
      <c r="AQ202" s="141">
        <f t="shared" si="103"/>
        <v>48.710706275258062</v>
      </c>
      <c r="AR202" s="142">
        <f t="shared" si="104"/>
        <v>683.69424691636311</v>
      </c>
      <c r="AS202" s="98"/>
      <c r="AT202" s="142"/>
      <c r="AU202" s="98"/>
      <c r="AV202" s="141">
        <f t="shared" si="88"/>
        <v>70.751578863816192</v>
      </c>
      <c r="AW202" s="142">
        <f t="shared" si="87"/>
        <v>683.69424691636311</v>
      </c>
      <c r="AX202" s="98"/>
      <c r="AY202" s="98"/>
      <c r="AZ202" s="142"/>
      <c r="BA202" s="142"/>
      <c r="BC202" s="141"/>
      <c r="BD202" s="235">
        <v>177</v>
      </c>
      <c r="BE202" s="238">
        <f t="shared" si="93"/>
        <v>64.696606804805697</v>
      </c>
      <c r="BF202" s="237">
        <f t="shared" si="94"/>
        <v>8.8761437696849477</v>
      </c>
      <c r="BG202" s="98"/>
      <c r="BH202" s="235">
        <f t="shared" si="105"/>
        <v>-149.96680089434062</v>
      </c>
      <c r="BI202" s="237">
        <f t="shared" si="107"/>
        <v>-59.315502716365003</v>
      </c>
      <c r="BJ202" s="98"/>
      <c r="BK202" s="98"/>
      <c r="BL202" s="98"/>
      <c r="BM202" s="238">
        <f t="shared" si="106"/>
        <v>-103.10104588582298</v>
      </c>
      <c r="BN202" s="237">
        <f t="shared" si="108"/>
        <v>234.68449728363498</v>
      </c>
      <c r="BO202" s="98"/>
      <c r="BP202" s="98"/>
      <c r="BQ202" s="98"/>
      <c r="BR202" s="98"/>
      <c r="BS202" s="163">
        <f t="shared" si="98"/>
        <v>274.32125526627237</v>
      </c>
      <c r="BT202" s="170">
        <v>-24</v>
      </c>
      <c r="BU202" s="98"/>
      <c r="BV202" s="98"/>
      <c r="BW202" s="98"/>
      <c r="BX202" s="98"/>
      <c r="BY202" s="98"/>
      <c r="BZ202" s="98"/>
      <c r="CA202" s="142"/>
      <c r="CB202" s="141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163">
        <f t="shared" si="97"/>
        <v>274.32125526627237</v>
      </c>
      <c r="CO202" s="170">
        <v>-24</v>
      </c>
      <c r="CP202" s="98"/>
      <c r="CQ202" s="98"/>
      <c r="CR202" s="98"/>
      <c r="CS202" s="98"/>
      <c r="CT202" s="98"/>
      <c r="CU202" s="98"/>
      <c r="CV202" s="142"/>
      <c r="CW202" s="168"/>
    </row>
    <row r="203" spans="2:101" x14ac:dyDescent="0.3">
      <c r="B203" s="141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141">
        <f t="shared" si="77"/>
        <v>10</v>
      </c>
      <c r="N203" s="142">
        <f t="shared" si="83"/>
        <v>-92</v>
      </c>
      <c r="O203" s="98"/>
      <c r="P203" s="98"/>
      <c r="Q203" s="141">
        <f t="shared" si="78"/>
        <v>65</v>
      </c>
      <c r="R203" s="142">
        <f t="shared" si="84"/>
        <v>-112</v>
      </c>
      <c r="S203" s="98"/>
      <c r="T203" s="98"/>
      <c r="U203" s="98"/>
      <c r="V203" s="98"/>
      <c r="W203" s="98"/>
      <c r="X203" s="98"/>
      <c r="Y203" s="98"/>
      <c r="Z203" s="76">
        <v>186</v>
      </c>
      <c r="AA203" s="79">
        <f t="shared" si="89"/>
        <v>0.26102932327660255</v>
      </c>
      <c r="AB203" s="78">
        <f t="shared" si="90"/>
        <v>-13.060113623941774</v>
      </c>
      <c r="AC203" s="98"/>
      <c r="AD203" s="86">
        <v>195</v>
      </c>
      <c r="AE203" s="89">
        <f t="shared" si="109"/>
        <v>-62.785178708789445</v>
      </c>
      <c r="AF203" s="88">
        <f t="shared" si="110"/>
        <v>-16.823237931663822</v>
      </c>
      <c r="AG203" s="98"/>
      <c r="AH203" s="108">
        <v>184</v>
      </c>
      <c r="AI203" s="111">
        <f t="shared" si="91"/>
        <v>63.73004600728143</v>
      </c>
      <c r="AJ203" s="110">
        <f t="shared" si="92"/>
        <v>18.658607282199682</v>
      </c>
      <c r="AK203" s="98"/>
      <c r="AL203" s="98"/>
      <c r="AM203" s="98"/>
      <c r="AN203" s="98"/>
      <c r="AO203" s="98"/>
      <c r="AP203" s="98"/>
      <c r="AQ203" s="141">
        <f t="shared" si="103"/>
        <v>48.534379294549595</v>
      </c>
      <c r="AR203" s="142">
        <f t="shared" si="104"/>
        <v>682.69424691636311</v>
      </c>
      <c r="AS203" s="98"/>
      <c r="AT203" s="142"/>
      <c r="AU203" s="98"/>
      <c r="AV203" s="141">
        <f t="shared" si="88"/>
        <v>70.751578863816192</v>
      </c>
      <c r="AW203" s="142">
        <f t="shared" si="87"/>
        <v>682.69424691636311</v>
      </c>
      <c r="AX203" s="98"/>
      <c r="AY203" s="98"/>
      <c r="AZ203" s="142"/>
      <c r="BA203" s="142"/>
      <c r="BC203" s="141"/>
      <c r="BD203" s="235">
        <v>178</v>
      </c>
      <c r="BE203" s="238">
        <f t="shared" si="93"/>
        <v>64.679082284860954</v>
      </c>
      <c r="BF203" s="237">
        <f t="shared" si="94"/>
        <v>8.4747662735219151</v>
      </c>
      <c r="BG203" s="98"/>
      <c r="BH203" s="235">
        <f t="shared" si="105"/>
        <v>-151.03916960436527</v>
      </c>
      <c r="BI203" s="237">
        <f t="shared" si="107"/>
        <v>-60.315502716365003</v>
      </c>
      <c r="BJ203" s="98"/>
      <c r="BK203" s="98"/>
      <c r="BL203" s="98"/>
      <c r="BM203" s="238">
        <f t="shared" si="106"/>
        <v>-103.85459993592578</v>
      </c>
      <c r="BN203" s="237">
        <f t="shared" si="108"/>
        <v>235.68449728363498</v>
      </c>
      <c r="BO203" s="98"/>
      <c r="BP203" s="98"/>
      <c r="BQ203" s="98"/>
      <c r="BR203" s="98"/>
      <c r="BS203" s="163">
        <f t="shared" si="98"/>
        <v>262.89120296351103</v>
      </c>
      <c r="BT203" s="170">
        <v>-23</v>
      </c>
      <c r="BU203" s="98"/>
      <c r="BV203" s="98"/>
      <c r="BW203" s="98"/>
      <c r="BX203" s="98"/>
      <c r="BY203" s="98"/>
      <c r="BZ203" s="98"/>
      <c r="CA203" s="142"/>
      <c r="CB203" s="141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163">
        <f t="shared" si="97"/>
        <v>262.89120296351103</v>
      </c>
      <c r="CO203" s="170">
        <v>-23</v>
      </c>
      <c r="CP203" s="98"/>
      <c r="CQ203" s="98"/>
      <c r="CR203" s="98"/>
      <c r="CS203" s="98"/>
      <c r="CT203" s="98"/>
      <c r="CU203" s="98"/>
      <c r="CV203" s="142"/>
      <c r="CW203" s="168"/>
    </row>
    <row r="204" spans="2:101" x14ac:dyDescent="0.3">
      <c r="B204" s="141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141">
        <f t="shared" si="77"/>
        <v>10</v>
      </c>
      <c r="N204" s="142">
        <f t="shared" si="83"/>
        <v>-93</v>
      </c>
      <c r="O204" s="98"/>
      <c r="P204" s="98"/>
      <c r="Q204" s="141">
        <f t="shared" si="78"/>
        <v>65</v>
      </c>
      <c r="R204" s="142">
        <f t="shared" si="84"/>
        <v>-113</v>
      </c>
      <c r="S204" s="98"/>
      <c r="T204" s="98"/>
      <c r="U204" s="98"/>
      <c r="V204" s="98"/>
      <c r="W204" s="98"/>
      <c r="X204" s="98"/>
      <c r="Y204" s="98"/>
      <c r="Z204" s="76">
        <v>187</v>
      </c>
      <c r="AA204" s="79">
        <f t="shared" si="89"/>
        <v>1.7364817980987937</v>
      </c>
      <c r="AB204" s="78">
        <f t="shared" si="90"/>
        <v>-26.009993795870784</v>
      </c>
      <c r="AC204" s="98"/>
      <c r="AD204" s="86">
        <v>196</v>
      </c>
      <c r="AE204" s="89">
        <f t="shared" si="109"/>
        <v>-62.482010235990728</v>
      </c>
      <c r="AF204" s="88">
        <f t="shared" si="110"/>
        <v>-17.916428128104936</v>
      </c>
      <c r="AG204" s="98"/>
      <c r="AH204" s="108">
        <v>185</v>
      </c>
      <c r="AI204" s="111">
        <f t="shared" si="91"/>
        <v>64.752655375963286</v>
      </c>
      <c r="AJ204" s="110">
        <f t="shared" si="92"/>
        <v>5.6651232785979317</v>
      </c>
      <c r="AK204" s="98"/>
      <c r="AL204" s="98"/>
      <c r="AM204" s="98"/>
      <c r="AN204" s="98"/>
      <c r="AO204" s="98"/>
      <c r="AP204" s="98"/>
      <c r="AQ204" s="141">
        <f t="shared" si="103"/>
        <v>48.358052313841142</v>
      </c>
      <c r="AR204" s="142">
        <f t="shared" si="104"/>
        <v>681.69424691636311</v>
      </c>
      <c r="AS204" s="98"/>
      <c r="AT204" s="142"/>
      <c r="AU204" s="98"/>
      <c r="AV204" s="141">
        <f t="shared" si="88"/>
        <v>70.751578863816192</v>
      </c>
      <c r="AW204" s="142">
        <f t="shared" si="87"/>
        <v>681.69424691636311</v>
      </c>
      <c r="AX204" s="98"/>
      <c r="AY204" s="98"/>
      <c r="AZ204" s="142"/>
      <c r="BA204" s="142"/>
      <c r="BC204" s="141"/>
      <c r="BD204" s="235">
        <v>179</v>
      </c>
      <c r="BE204" s="238">
        <f t="shared" si="93"/>
        <v>64.668565437183304</v>
      </c>
      <c r="BF204" s="237">
        <f t="shared" si="94"/>
        <v>8.0731440640509806</v>
      </c>
      <c r="BG204" s="98"/>
      <c r="BH204" s="235">
        <f t="shared" si="105"/>
        <v>-152.11153831438997</v>
      </c>
      <c r="BI204" s="237">
        <f t="shared" si="107"/>
        <v>-61.315502716365003</v>
      </c>
      <c r="BJ204" s="98"/>
      <c r="BK204" s="98"/>
      <c r="BL204" s="98"/>
      <c r="BM204" s="238">
        <f t="shared" si="106"/>
        <v>-104.6081539860286</v>
      </c>
      <c r="BN204" s="237">
        <f t="shared" si="108"/>
        <v>236.68449728363498</v>
      </c>
      <c r="BO204" s="98"/>
      <c r="BP204" s="98"/>
      <c r="BQ204" s="98"/>
      <c r="BR204" s="98"/>
      <c r="BS204" s="163">
        <f t="shared" si="98"/>
        <v>251.46115066074967</v>
      </c>
      <c r="BT204" s="170">
        <v>-22</v>
      </c>
      <c r="BU204" s="98"/>
      <c r="BV204" s="98"/>
      <c r="BW204" s="98"/>
      <c r="BX204" s="98"/>
      <c r="BY204" s="98"/>
      <c r="BZ204" s="98"/>
      <c r="CA204" s="142"/>
      <c r="CB204" s="141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163">
        <f t="shared" si="97"/>
        <v>251.46115066074967</v>
      </c>
      <c r="CO204" s="170">
        <v>-22</v>
      </c>
      <c r="CP204" s="98"/>
      <c r="CQ204" s="98"/>
      <c r="CR204" s="98"/>
      <c r="CS204" s="98"/>
      <c r="CT204" s="98"/>
      <c r="CU204" s="98"/>
      <c r="CV204" s="142"/>
      <c r="CW204" s="168"/>
    </row>
    <row r="205" spans="2:101" x14ac:dyDescent="0.3">
      <c r="B205" s="141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141">
        <f t="shared" ref="M205:M268" si="111">$M$3</f>
        <v>10</v>
      </c>
      <c r="N205" s="142">
        <f t="shared" si="83"/>
        <v>-94</v>
      </c>
      <c r="O205" s="98"/>
      <c r="P205" s="98"/>
      <c r="Q205" s="141">
        <f t="shared" ref="Q205:Q268" si="112">$Q$3</f>
        <v>65</v>
      </c>
      <c r="R205" s="142">
        <f t="shared" si="84"/>
        <v>-114</v>
      </c>
      <c r="S205" s="98"/>
      <c r="T205" s="98"/>
      <c r="U205" s="98"/>
      <c r="V205" s="98"/>
      <c r="W205" s="98"/>
      <c r="X205" s="98"/>
      <c r="Y205" s="98"/>
      <c r="Z205" s="76">
        <v>188</v>
      </c>
      <c r="AA205" s="79">
        <f t="shared" si="89"/>
        <v>3.437716126437067</v>
      </c>
      <c r="AB205" s="78">
        <f t="shared" si="90"/>
        <v>-38.932151442055329</v>
      </c>
      <c r="AC205" s="98"/>
      <c r="AD205" s="86">
        <v>197</v>
      </c>
      <c r="AE205" s="89">
        <f t="shared" si="109"/>
        <v>-62.159809137597307</v>
      </c>
      <c r="AF205" s="88">
        <f t="shared" si="110"/>
        <v>-19.004160806977865</v>
      </c>
      <c r="AG205" s="98"/>
      <c r="AH205" s="108">
        <v>186</v>
      </c>
      <c r="AI205" s="111">
        <f t="shared" si="91"/>
        <v>66.001876560152368</v>
      </c>
      <c r="AJ205" s="110">
        <f t="shared" si="92"/>
        <v>-7.3085347601255819</v>
      </c>
      <c r="AK205" s="98"/>
      <c r="AL205" s="98"/>
      <c r="AM205" s="98"/>
      <c r="AN205" s="98"/>
      <c r="AO205" s="98"/>
      <c r="AP205" s="98"/>
      <c r="AQ205" s="141">
        <f t="shared" ref="AQ205:AQ237" si="113">$AR$19*$AR205+$AT$19</f>
        <v>48.181725333132675</v>
      </c>
      <c r="AR205" s="142">
        <f t="shared" si="104"/>
        <v>680.69424691636311</v>
      </c>
      <c r="AS205" s="98"/>
      <c r="AT205" s="142"/>
      <c r="AU205" s="98"/>
      <c r="AV205" s="141">
        <f t="shared" si="88"/>
        <v>70.751578863816192</v>
      </c>
      <c r="AW205" s="142">
        <f t="shared" si="87"/>
        <v>680.69424691636311</v>
      </c>
      <c r="AX205" s="98"/>
      <c r="AY205" s="98"/>
      <c r="AZ205" s="142"/>
      <c r="BA205" s="142"/>
      <c r="BC205" s="141"/>
      <c r="BD205" s="235">
        <v>180</v>
      </c>
      <c r="BE205" s="238">
        <f t="shared" si="93"/>
        <v>64.665059465306427</v>
      </c>
      <c r="BF205" s="237">
        <f t="shared" si="94"/>
        <v>7.6713994792877402</v>
      </c>
      <c r="BG205" s="98"/>
      <c r="BH205" s="235">
        <f t="shared" si="105"/>
        <v>-153.18390702441465</v>
      </c>
      <c r="BI205" s="237">
        <f t="shared" si="107"/>
        <v>-62.315502716365003</v>
      </c>
      <c r="BJ205" s="98"/>
      <c r="BK205" s="98"/>
      <c r="BL205" s="98"/>
      <c r="BM205" s="238">
        <f t="shared" si="106"/>
        <v>-105.36170803613139</v>
      </c>
      <c r="BN205" s="237">
        <f t="shared" si="108"/>
        <v>237.68449728363498</v>
      </c>
      <c r="BO205" s="98"/>
      <c r="BP205" s="98"/>
      <c r="BQ205" s="98"/>
      <c r="BR205" s="98"/>
      <c r="BS205" s="163">
        <f t="shared" si="98"/>
        <v>240.03109835798833</v>
      </c>
      <c r="BT205" s="170">
        <v>-21</v>
      </c>
      <c r="BU205" s="98"/>
      <c r="BV205" s="98"/>
      <c r="BW205" s="98"/>
      <c r="BX205" s="98"/>
      <c r="BY205" s="98"/>
      <c r="BZ205" s="98"/>
      <c r="CA205" s="142"/>
      <c r="CB205" s="141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163">
        <f t="shared" si="97"/>
        <v>240.03109835798833</v>
      </c>
      <c r="CO205" s="170">
        <v>-21</v>
      </c>
      <c r="CP205" s="98"/>
      <c r="CQ205" s="98"/>
      <c r="CR205" s="98"/>
      <c r="CS205" s="98"/>
      <c r="CT205" s="98"/>
      <c r="CU205" s="98"/>
      <c r="CV205" s="142"/>
      <c r="CW205" s="168"/>
    </row>
    <row r="206" spans="2:101" x14ac:dyDescent="0.3">
      <c r="B206" s="141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141">
        <f t="shared" si="111"/>
        <v>10</v>
      </c>
      <c r="N206" s="142">
        <f t="shared" ref="N206:N269" si="114">$N205-$A$11</f>
        <v>-95</v>
      </c>
      <c r="O206" s="98"/>
      <c r="P206" s="98"/>
      <c r="Q206" s="141">
        <f t="shared" si="112"/>
        <v>65</v>
      </c>
      <c r="R206" s="142">
        <f t="shared" ref="R206:R269" si="115">$R205-$A$11</f>
        <v>-115</v>
      </c>
      <c r="S206" s="98"/>
      <c r="T206" s="98"/>
      <c r="U206" s="98"/>
      <c r="V206" s="98"/>
      <c r="W206" s="98"/>
      <c r="X206" s="98"/>
      <c r="Y206" s="98"/>
      <c r="Z206" s="76">
        <v>189</v>
      </c>
      <c r="AA206" s="79">
        <f t="shared" si="89"/>
        <v>5.3642140958347682</v>
      </c>
      <c r="AB206" s="78">
        <f t="shared" si="90"/>
        <v>-51.822650348097241</v>
      </c>
      <c r="AC206" s="98"/>
      <c r="AD206" s="86">
        <v>198</v>
      </c>
      <c r="AE206" s="89">
        <f t="shared" si="109"/>
        <v>-61.81867355918498</v>
      </c>
      <c r="AF206" s="88">
        <f t="shared" si="110"/>
        <v>-20.086104634371601</v>
      </c>
      <c r="AG206" s="98"/>
      <c r="AH206" s="108">
        <v>187</v>
      </c>
      <c r="AI206" s="111">
        <f t="shared" si="91"/>
        <v>67.477329034974559</v>
      </c>
      <c r="AJ206" s="110">
        <f t="shared" si="92"/>
        <v>-20.258414932054592</v>
      </c>
      <c r="AK206" s="98"/>
      <c r="AL206" s="98"/>
      <c r="AM206" s="98"/>
      <c r="AN206" s="98"/>
      <c r="AO206" s="98"/>
      <c r="AP206" s="98"/>
      <c r="AQ206" s="141">
        <f t="shared" si="113"/>
        <v>48.005398352424208</v>
      </c>
      <c r="AR206" s="142">
        <f t="shared" ref="AR206:AR237" si="116">$AR205-$A$11</f>
        <v>679.69424691636311</v>
      </c>
      <c r="AS206" s="98"/>
      <c r="AT206" s="142"/>
      <c r="AU206" s="98"/>
      <c r="AV206" s="141">
        <f t="shared" si="88"/>
        <v>70.751578863816192</v>
      </c>
      <c r="AW206" s="142">
        <f t="shared" ref="AW206:AW269" si="117">$AW205-$A$11</f>
        <v>679.69424691636311</v>
      </c>
      <c r="AX206" s="98"/>
      <c r="AY206" s="98"/>
      <c r="AZ206" s="142"/>
      <c r="BA206" s="142"/>
      <c r="BC206" s="141"/>
      <c r="BD206" s="235">
        <v>181</v>
      </c>
      <c r="BE206" s="238">
        <f t="shared" si="93"/>
        <v>64.668565437183304</v>
      </c>
      <c r="BF206" s="237">
        <f t="shared" si="94"/>
        <v>7.2696548945244999</v>
      </c>
      <c r="BG206" s="98"/>
      <c r="BH206" s="235">
        <f t="shared" si="105"/>
        <v>-154.25627573443933</v>
      </c>
      <c r="BI206" s="237">
        <f t="shared" si="107"/>
        <v>-63.315502716365003</v>
      </c>
      <c r="BJ206" s="98"/>
      <c r="BK206" s="98"/>
      <c r="BL206" s="98"/>
      <c r="BM206" s="238">
        <f t="shared" si="106"/>
        <v>-106.11526208623418</v>
      </c>
      <c r="BN206" s="237">
        <f t="shared" si="108"/>
        <v>238.68449728363498</v>
      </c>
      <c r="BO206" s="98"/>
      <c r="BP206" s="98"/>
      <c r="BQ206" s="98"/>
      <c r="BR206" s="98"/>
      <c r="BS206" s="163">
        <f t="shared" si="98"/>
        <v>228.60104605522696</v>
      </c>
      <c r="BT206" s="170">
        <v>-20</v>
      </c>
      <c r="BU206" s="98"/>
      <c r="BV206" s="98"/>
      <c r="BW206" s="98"/>
      <c r="BX206" s="98"/>
      <c r="BY206" s="98"/>
      <c r="BZ206" s="98"/>
      <c r="CA206" s="142"/>
      <c r="CB206" s="141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163">
        <f t="shared" si="97"/>
        <v>228.60104605522696</v>
      </c>
      <c r="CO206" s="170">
        <v>-20</v>
      </c>
      <c r="CP206" s="98"/>
      <c r="CQ206" s="98"/>
      <c r="CR206" s="98"/>
      <c r="CS206" s="98"/>
      <c r="CT206" s="98"/>
      <c r="CU206" s="98"/>
      <c r="CV206" s="142"/>
      <c r="CW206" s="168"/>
    </row>
    <row r="207" spans="2:101" x14ac:dyDescent="0.3">
      <c r="B207" s="141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141">
        <f t="shared" si="111"/>
        <v>10</v>
      </c>
      <c r="N207" s="142">
        <f t="shared" si="114"/>
        <v>-96</v>
      </c>
      <c r="O207" s="98"/>
      <c r="P207" s="98"/>
      <c r="Q207" s="141">
        <f t="shared" si="112"/>
        <v>65</v>
      </c>
      <c r="R207" s="142">
        <f t="shared" si="115"/>
        <v>-116</v>
      </c>
      <c r="S207" s="98"/>
      <c r="T207" s="98"/>
      <c r="U207" s="98"/>
      <c r="V207" s="98"/>
      <c r="W207" s="98"/>
      <c r="X207" s="98"/>
      <c r="Y207" s="98"/>
      <c r="Z207" s="76">
        <v>190</v>
      </c>
      <c r="AA207" s="79">
        <f t="shared" si="89"/>
        <v>7.515388876348311</v>
      </c>
      <c r="AB207" s="78">
        <f t="shared" si="90"/>
        <v>-64.677563943157054</v>
      </c>
      <c r="AC207" s="98"/>
      <c r="AD207" s="86">
        <v>199</v>
      </c>
      <c r="AE207" s="89">
        <f t="shared" si="109"/>
        <v>-61.458707413955587</v>
      </c>
      <c r="AF207" s="88">
        <f t="shared" si="110"/>
        <v>-21.161930039715187</v>
      </c>
      <c r="AG207" s="98"/>
      <c r="AH207" s="108">
        <v>188</v>
      </c>
      <c r="AI207" s="111">
        <f t="shared" si="91"/>
        <v>69.178563363312833</v>
      </c>
      <c r="AJ207" s="110">
        <f t="shared" si="92"/>
        <v>-33.180572578239136</v>
      </c>
      <c r="AK207" s="98"/>
      <c r="AL207" s="98"/>
      <c r="AM207" s="98"/>
      <c r="AN207" s="98"/>
      <c r="AO207" s="98"/>
      <c r="AP207" s="98"/>
      <c r="AQ207" s="141">
        <f t="shared" si="113"/>
        <v>47.829071371715742</v>
      </c>
      <c r="AR207" s="142">
        <f t="shared" si="116"/>
        <v>678.69424691636311</v>
      </c>
      <c r="AS207" s="98"/>
      <c r="AT207" s="142"/>
      <c r="AU207" s="98"/>
      <c r="AV207" s="141">
        <f t="shared" ref="AV207:AV237" si="118">$AV$19</f>
        <v>70.751578863816192</v>
      </c>
      <c r="AW207" s="142">
        <f t="shared" si="117"/>
        <v>678.69424691636311</v>
      </c>
      <c r="AX207" s="98"/>
      <c r="AY207" s="98"/>
      <c r="AZ207" s="142"/>
      <c r="BA207" s="142"/>
      <c r="BC207" s="141"/>
      <c r="BD207" s="235">
        <v>182</v>
      </c>
      <c r="BE207" s="238">
        <f t="shared" si="93"/>
        <v>64.679082284860954</v>
      </c>
      <c r="BF207" s="237">
        <f t="shared" si="94"/>
        <v>6.8680326850535547</v>
      </c>
      <c r="BG207" s="98"/>
      <c r="BH207" s="235">
        <f t="shared" si="105"/>
        <v>-155.32864444446403</v>
      </c>
      <c r="BI207" s="237">
        <f t="shared" si="107"/>
        <v>-64.315502716365003</v>
      </c>
      <c r="BJ207" s="98"/>
      <c r="BK207" s="98"/>
      <c r="BL207" s="98"/>
      <c r="BM207" s="238">
        <f t="shared" si="106"/>
        <v>-106.86881613633697</v>
      </c>
      <c r="BN207" s="237">
        <f t="shared" si="108"/>
        <v>239.68449728363498</v>
      </c>
      <c r="BO207" s="98"/>
      <c r="BP207" s="98"/>
      <c r="BQ207" s="98"/>
      <c r="BR207" s="98"/>
      <c r="BS207" s="163">
        <f t="shared" si="98"/>
        <v>217.17099375246562</v>
      </c>
      <c r="BT207" s="170">
        <v>-19</v>
      </c>
      <c r="BU207" s="98"/>
      <c r="BV207" s="98"/>
      <c r="BW207" s="98"/>
      <c r="BX207" s="98"/>
      <c r="BY207" s="98"/>
      <c r="BZ207" s="98"/>
      <c r="CA207" s="142"/>
      <c r="CB207" s="141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163">
        <f t="shared" si="97"/>
        <v>217.17099375246562</v>
      </c>
      <c r="CO207" s="170">
        <v>-19</v>
      </c>
      <c r="CP207" s="98"/>
      <c r="CQ207" s="98"/>
      <c r="CR207" s="98"/>
      <c r="CS207" s="98"/>
      <c r="CT207" s="98"/>
      <c r="CU207" s="98"/>
      <c r="CV207" s="142"/>
      <c r="CW207" s="168"/>
    </row>
    <row r="208" spans="2:101" x14ac:dyDescent="0.3">
      <c r="B208" s="141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141">
        <f t="shared" si="111"/>
        <v>10</v>
      </c>
      <c r="N208" s="142">
        <f t="shared" si="114"/>
        <v>-97</v>
      </c>
      <c r="O208" s="98"/>
      <c r="P208" s="98"/>
      <c r="Q208" s="141">
        <f t="shared" si="112"/>
        <v>65</v>
      </c>
      <c r="R208" s="142">
        <f t="shared" si="115"/>
        <v>-117</v>
      </c>
      <c r="S208" s="98"/>
      <c r="T208" s="98"/>
      <c r="U208" s="98"/>
      <c r="V208" s="98"/>
      <c r="W208" s="98"/>
      <c r="X208" s="98"/>
      <c r="Y208" s="98"/>
      <c r="Z208" s="76">
        <v>191</v>
      </c>
      <c r="AA208" s="79">
        <f t="shared" si="89"/>
        <v>9.8905851993004035</v>
      </c>
      <c r="AB208" s="78">
        <f t="shared" si="90"/>
        <v>-77.492976496024653</v>
      </c>
      <c r="AC208" s="98"/>
      <c r="AD208" s="86">
        <v>200</v>
      </c>
      <c r="AE208" s="89">
        <f t="shared" si="109"/>
        <v>-61.080020351084045</v>
      </c>
      <c r="AF208" s="88">
        <f t="shared" si="110"/>
        <v>-22.231309316168463</v>
      </c>
      <c r="AG208" s="98"/>
      <c r="AH208" s="108">
        <v>189</v>
      </c>
      <c r="AI208" s="111">
        <f t="shared" si="91"/>
        <v>71.105061332710534</v>
      </c>
      <c r="AJ208" s="110">
        <f t="shared" si="92"/>
        <v>-46.071071484281049</v>
      </c>
      <c r="AK208" s="98"/>
      <c r="AL208" s="98"/>
      <c r="AM208" s="98"/>
      <c r="AN208" s="98"/>
      <c r="AO208" s="98"/>
      <c r="AP208" s="98"/>
      <c r="AQ208" s="141">
        <f t="shared" si="113"/>
        <v>47.652744391007275</v>
      </c>
      <c r="AR208" s="142">
        <f t="shared" si="116"/>
        <v>677.69424691636311</v>
      </c>
      <c r="AS208" s="98"/>
      <c r="AT208" s="142"/>
      <c r="AU208" s="98"/>
      <c r="AV208" s="141">
        <f t="shared" si="118"/>
        <v>70.751578863816192</v>
      </c>
      <c r="AW208" s="142">
        <f t="shared" si="117"/>
        <v>677.69424691636311</v>
      </c>
      <c r="AX208" s="98"/>
      <c r="AY208" s="98"/>
      <c r="AZ208" s="142"/>
      <c r="BA208" s="142"/>
      <c r="BC208" s="141"/>
      <c r="BD208" s="235">
        <v>183</v>
      </c>
      <c r="BE208" s="238">
        <f t="shared" si="93"/>
        <v>64.696606804805697</v>
      </c>
      <c r="BF208" s="237">
        <f t="shared" si="94"/>
        <v>6.4666551888905337</v>
      </c>
      <c r="BG208" s="98"/>
      <c r="BH208" s="235">
        <f t="shared" si="105"/>
        <v>-156.40101315448871</v>
      </c>
      <c r="BI208" s="237">
        <f t="shared" si="107"/>
        <v>-65.315502716365003</v>
      </c>
      <c r="BJ208" s="98"/>
      <c r="BK208" s="98"/>
      <c r="BL208" s="98"/>
      <c r="BM208" s="238">
        <f t="shared" si="106"/>
        <v>-107.62237018643977</v>
      </c>
      <c r="BN208" s="237">
        <f t="shared" si="108"/>
        <v>240.68449728363498</v>
      </c>
      <c r="BO208" s="98"/>
      <c r="BP208" s="98"/>
      <c r="BQ208" s="98"/>
      <c r="BR208" s="98"/>
      <c r="BS208" s="163">
        <f t="shared" si="98"/>
        <v>205.74094144970428</v>
      </c>
      <c r="BT208" s="170">
        <v>-18</v>
      </c>
      <c r="BU208" s="98"/>
      <c r="BV208" s="98"/>
      <c r="BW208" s="98"/>
      <c r="BX208" s="98"/>
      <c r="BY208" s="98"/>
      <c r="BZ208" s="98"/>
      <c r="CA208" s="142"/>
      <c r="CB208" s="141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163">
        <f t="shared" si="97"/>
        <v>205.74094144970428</v>
      </c>
      <c r="CO208" s="170">
        <v>-18</v>
      </c>
      <c r="CP208" s="98"/>
      <c r="CQ208" s="98"/>
      <c r="CR208" s="98"/>
      <c r="CS208" s="98"/>
      <c r="CT208" s="98"/>
      <c r="CU208" s="98"/>
      <c r="CV208" s="142"/>
      <c r="CW208" s="168"/>
    </row>
    <row r="209" spans="2:101" x14ac:dyDescent="0.3">
      <c r="B209" s="141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141">
        <f t="shared" si="111"/>
        <v>10</v>
      </c>
      <c r="N209" s="142">
        <f t="shared" si="114"/>
        <v>-98</v>
      </c>
      <c r="O209" s="98"/>
      <c r="P209" s="98"/>
      <c r="Q209" s="141">
        <f t="shared" si="112"/>
        <v>65</v>
      </c>
      <c r="R209" s="142">
        <f t="shared" si="115"/>
        <v>-118</v>
      </c>
      <c r="S209" s="98"/>
      <c r="T209" s="98"/>
      <c r="U209" s="98"/>
      <c r="V209" s="98"/>
      <c r="W209" s="98"/>
      <c r="X209" s="98"/>
      <c r="Y209" s="98"/>
      <c r="Z209" s="76">
        <v>192</v>
      </c>
      <c r="AA209" s="79">
        <f t="shared" si="89"/>
        <v>12.489079556882075</v>
      </c>
      <c r="AB209" s="78">
        <f t="shared" si="90"/>
        <v>-90.264984307891126</v>
      </c>
      <c r="AC209" s="98"/>
      <c r="AD209" s="86">
        <v>201</v>
      </c>
      <c r="AE209" s="89">
        <f t="shared" si="109"/>
        <v>-60.682727722318113</v>
      </c>
      <c r="AF209" s="88">
        <f t="shared" si="110"/>
        <v>-23.293916720444528</v>
      </c>
      <c r="AG209" s="98"/>
      <c r="AH209" s="108">
        <v>190</v>
      </c>
      <c r="AI209" s="111">
        <f t="shared" si="91"/>
        <v>73.256236113224077</v>
      </c>
      <c r="AJ209" s="110">
        <f t="shared" si="92"/>
        <v>-58.925985079340862</v>
      </c>
      <c r="AK209" s="98"/>
      <c r="AL209" s="98"/>
      <c r="AM209" s="98"/>
      <c r="AN209" s="98"/>
      <c r="AO209" s="98"/>
      <c r="AP209" s="98"/>
      <c r="AQ209" s="141">
        <f t="shared" si="113"/>
        <v>47.476417410298808</v>
      </c>
      <c r="AR209" s="142">
        <f t="shared" si="116"/>
        <v>676.69424691636311</v>
      </c>
      <c r="AS209" s="98"/>
      <c r="AT209" s="142"/>
      <c r="AU209" s="98"/>
      <c r="AV209" s="141">
        <f t="shared" si="118"/>
        <v>70.751578863816192</v>
      </c>
      <c r="AW209" s="142">
        <f t="shared" si="117"/>
        <v>676.69424691636311</v>
      </c>
      <c r="AX209" s="98"/>
      <c r="AY209" s="98"/>
      <c r="AZ209" s="142"/>
      <c r="BA209" s="142"/>
      <c r="BC209" s="141"/>
      <c r="BD209" s="235">
        <v>184</v>
      </c>
      <c r="BE209" s="238">
        <f t="shared" si="93"/>
        <v>64.721133658878983</v>
      </c>
      <c r="BF209" s="237">
        <f t="shared" si="94"/>
        <v>6.0656446695089867</v>
      </c>
      <c r="BG209" s="98"/>
      <c r="BH209" s="235">
        <f t="shared" si="105"/>
        <v>-157.47338186451339</v>
      </c>
      <c r="BI209" s="237">
        <f t="shared" si="107"/>
        <v>-66.315502716365003</v>
      </c>
      <c r="BJ209" s="98"/>
      <c r="BK209" s="98"/>
      <c r="BL209" s="98"/>
      <c r="BM209" s="238">
        <f t="shared" si="106"/>
        <v>-108.37592423654256</v>
      </c>
      <c r="BN209" s="237">
        <f t="shared" si="108"/>
        <v>241.68449728363498</v>
      </c>
      <c r="BO209" s="98"/>
      <c r="BP209" s="98"/>
      <c r="BQ209" s="98"/>
      <c r="BR209" s="98"/>
      <c r="BS209" s="163">
        <f t="shared" si="98"/>
        <v>194.31088914694291</v>
      </c>
      <c r="BT209" s="170">
        <v>-17</v>
      </c>
      <c r="BU209" s="98"/>
      <c r="BV209" s="98"/>
      <c r="BW209" s="98"/>
      <c r="BX209" s="98"/>
      <c r="BY209" s="98"/>
      <c r="BZ209" s="98"/>
      <c r="CA209" s="142"/>
      <c r="CB209" s="141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163">
        <f t="shared" si="97"/>
        <v>194.31088914694291</v>
      </c>
      <c r="CO209" s="170">
        <v>-17</v>
      </c>
      <c r="CP209" s="98"/>
      <c r="CQ209" s="98"/>
      <c r="CR209" s="98"/>
      <c r="CS209" s="98"/>
      <c r="CT209" s="98"/>
      <c r="CU209" s="98"/>
      <c r="CV209" s="142"/>
      <c r="CW209" s="168"/>
    </row>
    <row r="210" spans="2:101" x14ac:dyDescent="0.3">
      <c r="B210" s="141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141">
        <f t="shared" si="111"/>
        <v>10</v>
      </c>
      <c r="N210" s="142">
        <f t="shared" si="114"/>
        <v>-99</v>
      </c>
      <c r="O210" s="98"/>
      <c r="P210" s="98"/>
      <c r="Q210" s="141">
        <f t="shared" si="112"/>
        <v>65</v>
      </c>
      <c r="R210" s="142">
        <f t="shared" si="115"/>
        <v>-119</v>
      </c>
      <c r="S210" s="98"/>
      <c r="T210" s="98"/>
      <c r="U210" s="98"/>
      <c r="V210" s="98"/>
      <c r="W210" s="98"/>
      <c r="X210" s="98"/>
      <c r="Y210" s="98"/>
      <c r="Z210" s="76">
        <v>193</v>
      </c>
      <c r="AA210" s="79">
        <f t="shared" ref="AA210:AA273" si="119">$AB$11*COS($Z210*PI()/180)+$AB$12</f>
        <v>15.310080422539954</v>
      </c>
      <c r="AB210" s="78">
        <f t="shared" ref="AB210:AB273" si="120">$AB$11*SIN($Z210*PI()/180)+$AB$13</f>
        <v>-102.98969690145205</v>
      </c>
      <c r="AC210" s="98"/>
      <c r="AD210" s="86">
        <v>202</v>
      </c>
      <c r="AE210" s="89">
        <f t="shared" si="109"/>
        <v>-60.26695054684118</v>
      </c>
      <c r="AF210" s="88">
        <f t="shared" si="110"/>
        <v>-24.349428572034281</v>
      </c>
      <c r="AG210" s="98"/>
      <c r="AH210" s="108">
        <v>191</v>
      </c>
      <c r="AI210" s="111">
        <f t="shared" si="91"/>
        <v>75.631432436176169</v>
      </c>
      <c r="AJ210" s="110">
        <f t="shared" si="92"/>
        <v>-71.741397632208461</v>
      </c>
      <c r="AK210" s="98"/>
      <c r="AL210" s="98"/>
      <c r="AM210" s="98"/>
      <c r="AN210" s="98"/>
      <c r="AO210" s="98"/>
      <c r="AP210" s="98"/>
      <c r="AQ210" s="141">
        <f t="shared" si="113"/>
        <v>47.300090429590341</v>
      </c>
      <c r="AR210" s="142">
        <f t="shared" si="116"/>
        <v>675.69424691636311</v>
      </c>
      <c r="AS210" s="98"/>
      <c r="AT210" s="142"/>
      <c r="AU210" s="98"/>
      <c r="AV210" s="141">
        <f t="shared" si="118"/>
        <v>70.751578863816192</v>
      </c>
      <c r="AW210" s="142">
        <f t="shared" si="117"/>
        <v>675.69424691636311</v>
      </c>
      <c r="AX210" s="98"/>
      <c r="AY210" s="98"/>
      <c r="AZ210" s="142"/>
      <c r="BA210" s="142"/>
      <c r="BC210" s="141"/>
      <c r="BD210" s="235">
        <v>185</v>
      </c>
      <c r="BE210" s="238">
        <f t="shared" si="93"/>
        <v>64.752655375963457</v>
      </c>
      <c r="BF210" s="237">
        <f t="shared" si="94"/>
        <v>5.6651232785977843</v>
      </c>
      <c r="BG210" s="98"/>
      <c r="BH210" s="235">
        <f t="shared" si="105"/>
        <v>-158.54575057453809</v>
      </c>
      <c r="BI210" s="237">
        <f t="shared" si="107"/>
        <v>-67.315502716365003</v>
      </c>
      <c r="BJ210" s="98"/>
      <c r="BK210" s="98"/>
      <c r="BL210" s="98"/>
      <c r="BM210" s="238">
        <f t="shared" si="106"/>
        <v>-109.12947828664535</v>
      </c>
      <c r="BN210" s="237">
        <f t="shared" si="108"/>
        <v>242.68449728363498</v>
      </c>
      <c r="BO210" s="98"/>
      <c r="BP210" s="98"/>
      <c r="BQ210" s="98"/>
      <c r="BR210" s="98"/>
      <c r="BS210" s="163">
        <f t="shared" si="98"/>
        <v>182.88083684418157</v>
      </c>
      <c r="BT210" s="170">
        <v>-16</v>
      </c>
      <c r="BU210" s="98"/>
      <c r="BV210" s="98"/>
      <c r="BW210" s="98"/>
      <c r="BX210" s="98"/>
      <c r="BY210" s="98"/>
      <c r="BZ210" s="98"/>
      <c r="CA210" s="142"/>
      <c r="CB210" s="141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163">
        <f t="shared" si="97"/>
        <v>182.88083684418157</v>
      </c>
      <c r="CO210" s="170">
        <v>-16</v>
      </c>
      <c r="CP210" s="98"/>
      <c r="CQ210" s="98"/>
      <c r="CR210" s="98"/>
      <c r="CS210" s="98"/>
      <c r="CT210" s="98"/>
      <c r="CU210" s="98"/>
      <c r="CV210" s="142"/>
      <c r="CW210" s="168"/>
    </row>
    <row r="211" spans="2:101" x14ac:dyDescent="0.3">
      <c r="B211" s="141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141">
        <f t="shared" si="111"/>
        <v>10</v>
      </c>
      <c r="N211" s="142">
        <f t="shared" si="114"/>
        <v>-100</v>
      </c>
      <c r="O211" s="98"/>
      <c r="P211" s="98"/>
      <c r="Q211" s="141">
        <f t="shared" si="112"/>
        <v>65</v>
      </c>
      <c r="R211" s="142">
        <f t="shared" si="115"/>
        <v>-120</v>
      </c>
      <c r="S211" s="98"/>
      <c r="T211" s="98"/>
      <c r="U211" s="98"/>
      <c r="V211" s="98"/>
      <c r="W211" s="98"/>
      <c r="X211" s="98"/>
      <c r="Y211" s="98"/>
      <c r="Z211" s="76">
        <v>194</v>
      </c>
      <c r="AA211" s="79">
        <f t="shared" si="119"/>
        <v>18.35272849208252</v>
      </c>
      <c r="AB211" s="78">
        <f t="shared" si="120"/>
        <v>-115.66323820598373</v>
      </c>
      <c r="AC211" s="98"/>
      <c r="AD211" s="86">
        <v>203</v>
      </c>
      <c r="AE211" s="89">
        <f t="shared" si="109"/>
        <v>-59.832815474408626</v>
      </c>
      <c r="AF211" s="88">
        <f t="shared" si="110"/>
        <v>-25.397523351802782</v>
      </c>
      <c r="AG211" s="98"/>
      <c r="AH211" s="108">
        <v>192</v>
      </c>
      <c r="AI211" s="111">
        <f t="shared" ref="AI211:AI274" si="121">$AJ$13*COS($AH211*PI()/180)+$AJ$14</f>
        <v>78.229926793757841</v>
      </c>
      <c r="AJ211" s="110">
        <f t="shared" ref="AJ211:AJ274" si="122">$AJ$13*SIN($AH211*PI()/180)+$AJ$15</f>
        <v>-84.513405444074934</v>
      </c>
      <c r="AK211" s="98"/>
      <c r="AL211" s="98"/>
      <c r="AM211" s="98"/>
      <c r="AN211" s="98"/>
      <c r="AO211" s="98"/>
      <c r="AP211" s="98"/>
      <c r="AQ211" s="141">
        <f t="shared" si="113"/>
        <v>47.123763448881874</v>
      </c>
      <c r="AR211" s="142">
        <f t="shared" si="116"/>
        <v>674.69424691636311</v>
      </c>
      <c r="AS211" s="98"/>
      <c r="AT211" s="142"/>
      <c r="AU211" s="98"/>
      <c r="AV211" s="141">
        <f t="shared" si="118"/>
        <v>70.751578863816192</v>
      </c>
      <c r="AW211" s="142">
        <f t="shared" si="117"/>
        <v>674.69424691636311</v>
      </c>
      <c r="AX211" s="98"/>
      <c r="AY211" s="98"/>
      <c r="AZ211" s="142"/>
      <c r="BA211" s="142"/>
      <c r="BC211" s="141"/>
      <c r="BD211" s="235">
        <v>186</v>
      </c>
      <c r="BE211" s="238">
        <f t="shared" si="93"/>
        <v>64.791162354238764</v>
      </c>
      <c r="BF211" s="237">
        <f t="shared" si="94"/>
        <v>5.2652130188525561</v>
      </c>
      <c r="BG211" s="98"/>
      <c r="BH211" s="235">
        <f t="shared" si="105"/>
        <v>-159.61811928456274</v>
      </c>
      <c r="BI211" s="237">
        <f t="shared" si="107"/>
        <v>-68.315502716365003</v>
      </c>
      <c r="BJ211" s="98"/>
      <c r="BK211" s="98"/>
      <c r="BL211" s="98"/>
      <c r="BM211" s="238">
        <f t="shared" si="106"/>
        <v>-109.88303233674814</v>
      </c>
      <c r="BN211" s="237">
        <f t="shared" si="108"/>
        <v>243.68449728363498</v>
      </c>
      <c r="BO211" s="98"/>
      <c r="BP211" s="98"/>
      <c r="BQ211" s="98"/>
      <c r="BR211" s="98"/>
      <c r="BS211" s="163">
        <f t="shared" si="98"/>
        <v>171.45078454142023</v>
      </c>
      <c r="BT211" s="170">
        <v>-15</v>
      </c>
      <c r="BU211" s="98"/>
      <c r="BV211" s="98"/>
      <c r="BW211" s="98"/>
      <c r="BX211" s="98"/>
      <c r="BY211" s="98"/>
      <c r="BZ211" s="98"/>
      <c r="CA211" s="142"/>
      <c r="CB211" s="141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163">
        <f t="shared" si="97"/>
        <v>171.45078454142023</v>
      </c>
      <c r="CO211" s="170">
        <v>-15</v>
      </c>
      <c r="CP211" s="98"/>
      <c r="CQ211" s="98"/>
      <c r="CR211" s="98"/>
      <c r="CS211" s="98"/>
      <c r="CT211" s="98"/>
      <c r="CU211" s="98"/>
      <c r="CV211" s="142"/>
      <c r="CW211" s="168"/>
    </row>
    <row r="212" spans="2:101" x14ac:dyDescent="0.3">
      <c r="B212" s="141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141">
        <f t="shared" si="111"/>
        <v>10</v>
      </c>
      <c r="N212" s="142">
        <f t="shared" si="114"/>
        <v>-101</v>
      </c>
      <c r="O212" s="98"/>
      <c r="P212" s="98"/>
      <c r="Q212" s="141">
        <f t="shared" si="112"/>
        <v>65</v>
      </c>
      <c r="R212" s="142">
        <f t="shared" si="115"/>
        <v>-121</v>
      </c>
      <c r="S212" s="98"/>
      <c r="T212" s="98"/>
      <c r="U212" s="98"/>
      <c r="V212" s="98"/>
      <c r="W212" s="98"/>
      <c r="X212" s="98"/>
      <c r="Y212" s="98"/>
      <c r="Z212" s="76">
        <v>195</v>
      </c>
      <c r="AA212" s="79">
        <f t="shared" si="119"/>
        <v>21.616096945433014</v>
      </c>
      <c r="AB212" s="78">
        <f t="shared" si="120"/>
        <v>-128.2817477380338</v>
      </c>
      <c r="AC212" s="98"/>
      <c r="AD212" s="86">
        <v>204</v>
      </c>
      <c r="AE212" s="89">
        <f t="shared" si="109"/>
        <v>-59.380454746769068</v>
      </c>
      <c r="AF212" s="88">
        <f t="shared" si="110"/>
        <v>-26.437881799926988</v>
      </c>
      <c r="AG212" s="98"/>
      <c r="AH212" s="108">
        <v>193</v>
      </c>
      <c r="AI212" s="111">
        <f t="shared" si="121"/>
        <v>81.05092765941572</v>
      </c>
      <c r="AJ212" s="110">
        <f t="shared" si="122"/>
        <v>-97.238118037635857</v>
      </c>
      <c r="AK212" s="98"/>
      <c r="AL212" s="98"/>
      <c r="AM212" s="98"/>
      <c r="AN212" s="98"/>
      <c r="AO212" s="98"/>
      <c r="AP212" s="98"/>
      <c r="AQ212" s="141">
        <f t="shared" si="113"/>
        <v>46.947436468173422</v>
      </c>
      <c r="AR212" s="142">
        <f t="shared" si="116"/>
        <v>673.69424691636311</v>
      </c>
      <c r="AS212" s="98"/>
      <c r="AT212" s="142"/>
      <c r="AU212" s="98"/>
      <c r="AV212" s="141">
        <f t="shared" si="118"/>
        <v>70.751578863816192</v>
      </c>
      <c r="AW212" s="142">
        <f t="shared" si="117"/>
        <v>673.69424691636311</v>
      </c>
      <c r="AX212" s="98"/>
      <c r="AY212" s="98"/>
      <c r="AZ212" s="142"/>
      <c r="BA212" s="142"/>
      <c r="BC212" s="141"/>
      <c r="BD212" s="235">
        <v>187</v>
      </c>
      <c r="BE212" s="238">
        <f t="shared" si="93"/>
        <v>64.836642864106267</v>
      </c>
      <c r="BF212" s="237">
        <f t="shared" si="94"/>
        <v>4.8660357068124078</v>
      </c>
      <c r="BG212" s="98"/>
      <c r="BH212" s="235">
        <f t="shared" si="105"/>
        <v>-160.69048799458744</v>
      </c>
      <c r="BI212" s="237">
        <f t="shared" si="107"/>
        <v>-69.315502716365003</v>
      </c>
      <c r="BJ212" s="98"/>
      <c r="BK212" s="98"/>
      <c r="BL212" s="98"/>
      <c r="BM212" s="238">
        <f t="shared" si="106"/>
        <v>-110.63658638685094</v>
      </c>
      <c r="BN212" s="237">
        <f t="shared" si="108"/>
        <v>244.68449728363498</v>
      </c>
      <c r="BO212" s="98"/>
      <c r="BP212" s="98"/>
      <c r="BQ212" s="98"/>
      <c r="BR212" s="98"/>
      <c r="BS212" s="163">
        <f t="shared" si="98"/>
        <v>160.02073223865887</v>
      </c>
      <c r="BT212" s="170">
        <v>-14</v>
      </c>
      <c r="BU212" s="98"/>
      <c r="BV212" s="98"/>
      <c r="BW212" s="98"/>
      <c r="BX212" s="98"/>
      <c r="BY212" s="98"/>
      <c r="BZ212" s="98"/>
      <c r="CA212" s="142"/>
      <c r="CB212" s="141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163">
        <f t="shared" si="97"/>
        <v>160.02073223865887</v>
      </c>
      <c r="CO212" s="170">
        <v>-14</v>
      </c>
      <c r="CP212" s="98"/>
      <c r="CQ212" s="98"/>
      <c r="CR212" s="98"/>
      <c r="CS212" s="98"/>
      <c r="CT212" s="98"/>
      <c r="CU212" s="98"/>
      <c r="CV212" s="142"/>
      <c r="CW212" s="168"/>
    </row>
    <row r="213" spans="2:101" x14ac:dyDescent="0.3">
      <c r="B213" s="141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141">
        <f t="shared" si="111"/>
        <v>10</v>
      </c>
      <c r="N213" s="142">
        <f t="shared" si="114"/>
        <v>-102</v>
      </c>
      <c r="O213" s="98"/>
      <c r="P213" s="98"/>
      <c r="Q213" s="141">
        <f t="shared" si="112"/>
        <v>65</v>
      </c>
      <c r="R213" s="142">
        <f t="shared" si="115"/>
        <v>-122</v>
      </c>
      <c r="S213" s="98"/>
      <c r="T213" s="98"/>
      <c r="U213" s="98"/>
      <c r="V213" s="98"/>
      <c r="W213" s="98"/>
      <c r="X213" s="98"/>
      <c r="Y213" s="98"/>
      <c r="Z213" s="76">
        <v>196</v>
      </c>
      <c r="AA213" s="79">
        <f t="shared" si="119"/>
        <v>25.099191728947858</v>
      </c>
      <c r="AB213" s="78">
        <f t="shared" si="120"/>
        <v>-140.84138177736082</v>
      </c>
      <c r="AC213" s="98"/>
      <c r="AD213" s="86">
        <v>205</v>
      </c>
      <c r="AE213" s="89">
        <f t="shared" si="109"/>
        <v>-58.910006157382256</v>
      </c>
      <c r="AF213" s="88">
        <f t="shared" si="110"/>
        <v>-27.470187013145452</v>
      </c>
      <c r="AG213" s="98"/>
      <c r="AH213" s="108">
        <v>194</v>
      </c>
      <c r="AI213" s="111">
        <f t="shared" si="121"/>
        <v>84.093575728958285</v>
      </c>
      <c r="AJ213" s="110">
        <f t="shared" si="122"/>
        <v>-109.91165934216754</v>
      </c>
      <c r="AK213" s="98"/>
      <c r="AL213" s="98"/>
      <c r="AM213" s="98"/>
      <c r="AN213" s="98"/>
      <c r="AO213" s="98"/>
      <c r="AP213" s="98"/>
      <c r="AQ213" s="141">
        <f t="shared" si="113"/>
        <v>46.771109487464955</v>
      </c>
      <c r="AR213" s="142">
        <f t="shared" si="116"/>
        <v>672.69424691636311</v>
      </c>
      <c r="AS213" s="98"/>
      <c r="AT213" s="142"/>
      <c r="AU213" s="98"/>
      <c r="AV213" s="141">
        <f t="shared" si="118"/>
        <v>70.751578863816192</v>
      </c>
      <c r="AW213" s="142">
        <f t="shared" si="117"/>
        <v>672.69424691636311</v>
      </c>
      <c r="AX213" s="98"/>
      <c r="AY213" s="98"/>
      <c r="AZ213" s="142"/>
      <c r="BA213" s="142"/>
      <c r="BC213" s="141"/>
      <c r="BD213" s="235">
        <v>188</v>
      </c>
      <c r="BE213" s="238">
        <f t="shared" si="93"/>
        <v>64.8890830517621</v>
      </c>
      <c r="BF213" s="237">
        <f t="shared" si="94"/>
        <v>4.4677129357535446</v>
      </c>
      <c r="BG213" s="98"/>
      <c r="BH213" s="235">
        <f t="shared" si="105"/>
        <v>-161.76285670461212</v>
      </c>
      <c r="BI213" s="237">
        <f t="shared" si="107"/>
        <v>-70.315502716365003</v>
      </c>
      <c r="BJ213" s="98"/>
      <c r="BK213" s="98"/>
      <c r="BL213" s="98"/>
      <c r="BM213" s="238">
        <f t="shared" si="106"/>
        <v>-111.39014043695373</v>
      </c>
      <c r="BN213" s="237">
        <f t="shared" si="108"/>
        <v>245.68449728363498</v>
      </c>
      <c r="BO213" s="98"/>
      <c r="BP213" s="98"/>
      <c r="BQ213" s="98"/>
      <c r="BR213" s="98"/>
      <c r="BS213" s="163">
        <f t="shared" si="98"/>
        <v>148.59067993589753</v>
      </c>
      <c r="BT213" s="170">
        <v>-13</v>
      </c>
      <c r="BU213" s="98"/>
      <c r="BV213" s="98"/>
      <c r="BW213" s="98"/>
      <c r="BX213" s="98"/>
      <c r="BY213" s="98"/>
      <c r="BZ213" s="98"/>
      <c r="CA213" s="142"/>
      <c r="CB213" s="141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163">
        <f t="shared" si="97"/>
        <v>148.59067993589753</v>
      </c>
      <c r="CO213" s="170">
        <v>-13</v>
      </c>
      <c r="CP213" s="98"/>
      <c r="CQ213" s="98"/>
      <c r="CR213" s="98"/>
      <c r="CS213" s="98"/>
      <c r="CT213" s="98"/>
      <c r="CU213" s="98"/>
      <c r="CV213" s="142"/>
      <c r="CW213" s="168"/>
    </row>
    <row r="214" spans="2:101" x14ac:dyDescent="0.3">
      <c r="B214" s="141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141">
        <f t="shared" si="111"/>
        <v>10</v>
      </c>
      <c r="N214" s="142">
        <f t="shared" si="114"/>
        <v>-103</v>
      </c>
      <c r="O214" s="98"/>
      <c r="P214" s="98"/>
      <c r="Q214" s="141">
        <f t="shared" si="112"/>
        <v>65</v>
      </c>
      <c r="R214" s="142">
        <f t="shared" si="115"/>
        <v>-123</v>
      </c>
      <c r="S214" s="98"/>
      <c r="T214" s="98"/>
      <c r="U214" s="98"/>
      <c r="V214" s="98"/>
      <c r="W214" s="98"/>
      <c r="X214" s="98"/>
      <c r="Y214" s="98"/>
      <c r="Z214" s="76">
        <v>197</v>
      </c>
      <c r="AA214" s="79">
        <f t="shared" si="119"/>
        <v>28.800951858214148</v>
      </c>
      <c r="AB214" s="78">
        <f t="shared" si="120"/>
        <v>-153.33831453776796</v>
      </c>
      <c r="AC214" s="98"/>
      <c r="AD214" s="86">
        <v>206</v>
      </c>
      <c r="AE214" s="89">
        <f t="shared" si="109"/>
        <v>-58.421613009445863</v>
      </c>
      <c r="AF214" s="88">
        <f t="shared" si="110"/>
        <v>-28.494124541290009</v>
      </c>
      <c r="AG214" s="98"/>
      <c r="AH214" s="108">
        <v>195</v>
      </c>
      <c r="AI214" s="111">
        <f t="shared" si="121"/>
        <v>87.35694418230878</v>
      </c>
      <c r="AJ214" s="110">
        <f t="shared" si="122"/>
        <v>-122.53016887421761</v>
      </c>
      <c r="AK214" s="98"/>
      <c r="AL214" s="98"/>
      <c r="AM214" s="98"/>
      <c r="AN214" s="98"/>
      <c r="AO214" s="98"/>
      <c r="AP214" s="98"/>
      <c r="AQ214" s="141">
        <f t="shared" si="113"/>
        <v>46.594782506756488</v>
      </c>
      <c r="AR214" s="142">
        <f t="shared" si="116"/>
        <v>671.69424691636311</v>
      </c>
      <c r="AS214" s="98"/>
      <c r="AT214" s="142"/>
      <c r="AU214" s="98"/>
      <c r="AV214" s="141">
        <f t="shared" si="118"/>
        <v>70.751578863816192</v>
      </c>
      <c r="AW214" s="142">
        <f t="shared" si="117"/>
        <v>671.69424691636311</v>
      </c>
      <c r="AX214" s="98"/>
      <c r="AY214" s="98"/>
      <c r="AZ214" s="142"/>
      <c r="BA214" s="142"/>
      <c r="BC214" s="141"/>
      <c r="BD214" s="235">
        <v>189</v>
      </c>
      <c r="BE214" s="238">
        <f t="shared" si="93"/>
        <v>64.948466943417088</v>
      </c>
      <c r="BF214" s="237">
        <f t="shared" si="94"/>
        <v>4.0703660386506524</v>
      </c>
      <c r="BG214" s="98"/>
      <c r="BH214" s="235">
        <f t="shared" si="105"/>
        <v>-162.8352254146368</v>
      </c>
      <c r="BI214" s="237">
        <f t="shared" si="107"/>
        <v>-71.315502716365003</v>
      </c>
      <c r="BJ214" s="98"/>
      <c r="BK214" s="98"/>
      <c r="BL214" s="98"/>
      <c r="BM214" s="238">
        <f t="shared" si="106"/>
        <v>-112.14369448705652</v>
      </c>
      <c r="BN214" s="237">
        <f t="shared" si="108"/>
        <v>246.68449728363498</v>
      </c>
      <c r="BO214" s="98"/>
      <c r="BP214" s="98"/>
      <c r="BQ214" s="98"/>
      <c r="BR214" s="98"/>
      <c r="BS214" s="163">
        <f t="shared" si="98"/>
        <v>137.16062763313619</v>
      </c>
      <c r="BT214" s="170">
        <v>-12</v>
      </c>
      <c r="BU214" s="98"/>
      <c r="BV214" s="98"/>
      <c r="BW214" s="98"/>
      <c r="BX214" s="98"/>
      <c r="BY214" s="98"/>
      <c r="BZ214" s="98"/>
      <c r="CA214" s="142"/>
      <c r="CB214" s="141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163">
        <f t="shared" si="97"/>
        <v>137.16062763313619</v>
      </c>
      <c r="CO214" s="170">
        <v>-12</v>
      </c>
      <c r="CP214" s="98"/>
      <c r="CQ214" s="98"/>
      <c r="CR214" s="98"/>
      <c r="CS214" s="98"/>
      <c r="CT214" s="98"/>
      <c r="CU214" s="98"/>
      <c r="CV214" s="142"/>
      <c r="CW214" s="168"/>
    </row>
    <row r="215" spans="2:101" x14ac:dyDescent="0.3">
      <c r="B215" s="141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141">
        <f t="shared" si="111"/>
        <v>10</v>
      </c>
      <c r="N215" s="142">
        <f t="shared" si="114"/>
        <v>-104</v>
      </c>
      <c r="O215" s="98"/>
      <c r="P215" s="98"/>
      <c r="Q215" s="141">
        <f t="shared" si="112"/>
        <v>65</v>
      </c>
      <c r="R215" s="142">
        <f t="shared" si="115"/>
        <v>-124</v>
      </c>
      <c r="S215" s="98"/>
      <c r="T215" s="98"/>
      <c r="U215" s="98"/>
      <c r="V215" s="98"/>
      <c r="W215" s="98"/>
      <c r="X215" s="98"/>
      <c r="Y215" s="98"/>
      <c r="Z215" s="76">
        <v>198</v>
      </c>
      <c r="AA215" s="79">
        <f t="shared" si="119"/>
        <v>32.720249741237126</v>
      </c>
      <c r="AB215" s="78">
        <f t="shared" si="120"/>
        <v>-165.76873933247674</v>
      </c>
      <c r="AC215" s="98"/>
      <c r="AD215" s="86">
        <v>207</v>
      </c>
      <c r="AE215" s="89">
        <f t="shared" si="109"/>
        <v>-57.91542407224393</v>
      </c>
      <c r="AF215" s="88">
        <f t="shared" si="110"/>
        <v>-29.509382483070507</v>
      </c>
      <c r="AG215" s="98"/>
      <c r="AH215" s="108">
        <v>196</v>
      </c>
      <c r="AI215" s="111">
        <f t="shared" si="121"/>
        <v>90.840038965823624</v>
      </c>
      <c r="AJ215" s="110">
        <f t="shared" si="122"/>
        <v>-135.08980291354464</v>
      </c>
      <c r="AK215" s="98"/>
      <c r="AL215" s="98"/>
      <c r="AM215" s="98"/>
      <c r="AN215" s="98"/>
      <c r="AO215" s="98"/>
      <c r="AP215" s="98"/>
      <c r="AQ215" s="141">
        <f t="shared" si="113"/>
        <v>46.418455526048021</v>
      </c>
      <c r="AR215" s="142">
        <f t="shared" si="116"/>
        <v>670.69424691636311</v>
      </c>
      <c r="AS215" s="98"/>
      <c r="AT215" s="142"/>
      <c r="AU215" s="98"/>
      <c r="AV215" s="141">
        <f t="shared" si="118"/>
        <v>70.751578863816192</v>
      </c>
      <c r="AW215" s="142">
        <f t="shared" si="117"/>
        <v>670.69424691636311</v>
      </c>
      <c r="AX215" s="98"/>
      <c r="AY215" s="98"/>
      <c r="AZ215" s="142"/>
      <c r="BA215" s="142"/>
      <c r="BC215" s="141"/>
      <c r="BD215" s="235">
        <v>190</v>
      </c>
      <c r="BE215" s="238">
        <f t="shared" si="93"/>
        <v>65.0147764501626</v>
      </c>
      <c r="BF215" s="237">
        <f t="shared" si="94"/>
        <v>3.67411605121776</v>
      </c>
      <c r="BG215" s="98"/>
      <c r="BH215" s="235">
        <f t="shared" si="105"/>
        <v>-163.9075941246615</v>
      </c>
      <c r="BI215" s="237">
        <f t="shared" si="107"/>
        <v>-72.315502716365003</v>
      </c>
      <c r="BJ215" s="98"/>
      <c r="BK215" s="98"/>
      <c r="BL215" s="98"/>
      <c r="BM215" s="238">
        <f t="shared" si="106"/>
        <v>-112.89724853715931</v>
      </c>
      <c r="BN215" s="237">
        <f t="shared" si="108"/>
        <v>247.68449728363498</v>
      </c>
      <c r="BO215" s="98"/>
      <c r="BP215" s="98"/>
      <c r="BQ215" s="98"/>
      <c r="BR215" s="98"/>
      <c r="BS215" s="163">
        <f t="shared" si="98"/>
        <v>125.73057533037483</v>
      </c>
      <c r="BT215" s="170">
        <v>-11</v>
      </c>
      <c r="BU215" s="98"/>
      <c r="BV215" s="98"/>
      <c r="BW215" s="98"/>
      <c r="BX215" s="98"/>
      <c r="BY215" s="98"/>
      <c r="BZ215" s="98"/>
      <c r="CA215" s="142"/>
      <c r="CB215" s="141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163">
        <f t="shared" si="97"/>
        <v>125.73057533037483</v>
      </c>
      <c r="CO215" s="170">
        <v>-11</v>
      </c>
      <c r="CP215" s="98"/>
      <c r="CQ215" s="98"/>
      <c r="CR215" s="98"/>
      <c r="CS215" s="98"/>
      <c r="CT215" s="98"/>
      <c r="CU215" s="98"/>
      <c r="CV215" s="142"/>
      <c r="CW215" s="168"/>
    </row>
    <row r="216" spans="2:101" x14ac:dyDescent="0.3">
      <c r="B216" s="141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141">
        <f t="shared" si="111"/>
        <v>10</v>
      </c>
      <c r="N216" s="142">
        <f t="shared" si="114"/>
        <v>-105</v>
      </c>
      <c r="O216" s="98"/>
      <c r="P216" s="98"/>
      <c r="Q216" s="141">
        <f t="shared" si="112"/>
        <v>65</v>
      </c>
      <c r="R216" s="142">
        <f t="shared" si="115"/>
        <v>-125</v>
      </c>
      <c r="S216" s="98"/>
      <c r="T216" s="98"/>
      <c r="U216" s="98"/>
      <c r="V216" s="98"/>
      <c r="W216" s="98"/>
      <c r="X216" s="98"/>
      <c r="Y216" s="98"/>
      <c r="Z216" s="76">
        <v>199</v>
      </c>
      <c r="AA216" s="79">
        <f t="shared" si="119"/>
        <v>36.855891521914145</v>
      </c>
      <c r="AB216" s="78">
        <f t="shared" si="120"/>
        <v>-178.12886973367722</v>
      </c>
      <c r="AC216" s="98"/>
      <c r="AD216" s="86">
        <v>208</v>
      </c>
      <c r="AE216" s="89">
        <f t="shared" si="109"/>
        <v>-57.391593535830246</v>
      </c>
      <c r="AF216" s="88">
        <f t="shared" si="110"/>
        <v>-30.515651581082906</v>
      </c>
      <c r="AG216" s="98"/>
      <c r="AH216" s="108">
        <v>197</v>
      </c>
      <c r="AI216" s="111">
        <f t="shared" si="121"/>
        <v>94.541799095089914</v>
      </c>
      <c r="AJ216" s="110">
        <f t="shared" si="122"/>
        <v>-147.58673567395175</v>
      </c>
      <c r="AK216" s="98"/>
      <c r="AL216" s="98"/>
      <c r="AM216" s="98"/>
      <c r="AN216" s="98"/>
      <c r="AO216" s="98"/>
      <c r="AP216" s="98"/>
      <c r="AQ216" s="141">
        <f t="shared" si="113"/>
        <v>46.242128545339554</v>
      </c>
      <c r="AR216" s="142">
        <f t="shared" si="116"/>
        <v>669.69424691636311</v>
      </c>
      <c r="AS216" s="98"/>
      <c r="AT216" s="142"/>
      <c r="AU216" s="98"/>
      <c r="AV216" s="141">
        <f t="shared" si="118"/>
        <v>70.751578863816192</v>
      </c>
      <c r="AW216" s="142">
        <f t="shared" si="117"/>
        <v>669.69424691636311</v>
      </c>
      <c r="AX216" s="98"/>
      <c r="AY216" s="98"/>
      <c r="AZ216" s="142"/>
      <c r="BA216" s="142"/>
      <c r="BC216" s="141"/>
      <c r="BD216" s="235">
        <v>191</v>
      </c>
      <c r="BE216" s="238">
        <f t="shared" si="93"/>
        <v>65.087991373480492</v>
      </c>
      <c r="BF216" s="237">
        <f t="shared" si="94"/>
        <v>3.2790836750396233</v>
      </c>
      <c r="BG216" s="98"/>
      <c r="BH216" s="235">
        <f t="shared" si="105"/>
        <v>-164.97996283468615</v>
      </c>
      <c r="BI216" s="237">
        <f t="shared" si="107"/>
        <v>-73.315502716365003</v>
      </c>
      <c r="BJ216" s="98"/>
      <c r="BK216" s="98"/>
      <c r="BL216" s="98"/>
      <c r="BM216" s="238">
        <f t="shared" si="106"/>
        <v>-113.65080258726211</v>
      </c>
      <c r="BN216" s="237">
        <f t="shared" si="108"/>
        <v>248.68449728363498</v>
      </c>
      <c r="BO216" s="98"/>
      <c r="BP216" s="98"/>
      <c r="BQ216" s="98"/>
      <c r="BR216" s="98"/>
      <c r="BS216" s="163">
        <f t="shared" si="98"/>
        <v>114.30052302761348</v>
      </c>
      <c r="BT216" s="170">
        <v>-10</v>
      </c>
      <c r="BU216" s="98"/>
      <c r="BV216" s="98"/>
      <c r="BW216" s="98"/>
      <c r="BX216" s="98"/>
      <c r="BY216" s="98"/>
      <c r="BZ216" s="98"/>
      <c r="CA216" s="142"/>
      <c r="CB216" s="141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163">
        <f t="shared" si="97"/>
        <v>114.30052302761348</v>
      </c>
      <c r="CO216" s="170">
        <v>-10</v>
      </c>
      <c r="CP216" s="98"/>
      <c r="CQ216" s="98"/>
      <c r="CR216" s="98"/>
      <c r="CS216" s="98"/>
      <c r="CT216" s="98"/>
      <c r="CU216" s="98"/>
      <c r="CV216" s="142"/>
      <c r="CW216" s="168"/>
    </row>
    <row r="217" spans="2:101" x14ac:dyDescent="0.3">
      <c r="B217" s="141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141">
        <f t="shared" si="111"/>
        <v>10</v>
      </c>
      <c r="N217" s="142">
        <f t="shared" si="114"/>
        <v>-106</v>
      </c>
      <c r="O217" s="98"/>
      <c r="P217" s="98"/>
      <c r="Q217" s="141">
        <f t="shared" si="112"/>
        <v>65</v>
      </c>
      <c r="R217" s="142">
        <f t="shared" si="115"/>
        <v>-126</v>
      </c>
      <c r="S217" s="98"/>
      <c r="T217" s="98"/>
      <c r="U217" s="98"/>
      <c r="V217" s="98"/>
      <c r="W217" s="98"/>
      <c r="X217" s="98"/>
      <c r="Y217" s="98"/>
      <c r="Z217" s="76">
        <v>200</v>
      </c>
      <c r="AA217" s="79">
        <f t="shared" si="119"/>
        <v>41.206617443696018</v>
      </c>
      <c r="AB217" s="78">
        <f t="shared" si="120"/>
        <v>-190.41494072591459</v>
      </c>
      <c r="AC217" s="98"/>
      <c r="AD217" s="86">
        <v>209</v>
      </c>
      <c r="AE217" s="89">
        <f t="shared" si="109"/>
        <v>-56.85028096406073</v>
      </c>
      <c r="AF217" s="88">
        <f t="shared" si="110"/>
        <v>-31.512625316011903</v>
      </c>
      <c r="AG217" s="98"/>
      <c r="AH217" s="108">
        <v>198</v>
      </c>
      <c r="AI217" s="111">
        <f t="shared" si="121"/>
        <v>98.461096978112892</v>
      </c>
      <c r="AJ217" s="110">
        <f t="shared" si="122"/>
        <v>-160.01716046866056</v>
      </c>
      <c r="AK217" s="98"/>
      <c r="AL217" s="98"/>
      <c r="AM217" s="98"/>
      <c r="AN217" s="98"/>
      <c r="AO217" s="98"/>
      <c r="AP217" s="98"/>
      <c r="AQ217" s="141">
        <f t="shared" si="113"/>
        <v>46.065801564631087</v>
      </c>
      <c r="AR217" s="142">
        <f t="shared" si="116"/>
        <v>668.69424691636311</v>
      </c>
      <c r="AS217" s="98"/>
      <c r="AT217" s="142"/>
      <c r="AU217" s="98"/>
      <c r="AV217" s="141">
        <f t="shared" si="118"/>
        <v>70.751578863816192</v>
      </c>
      <c r="AW217" s="142">
        <f t="shared" si="117"/>
        <v>668.69424691636311</v>
      </c>
      <c r="AX217" s="98"/>
      <c r="AY217" s="98"/>
      <c r="AZ217" s="142"/>
      <c r="BA217" s="142"/>
      <c r="BC217" s="141"/>
      <c r="BD217" s="235">
        <v>192</v>
      </c>
      <c r="BE217" s="238">
        <f t="shared" ref="BE217:BE280" si="123">$BF$19*COS($BD217*PI()/180)+$BF$20</f>
        <v>65.168089411395869</v>
      </c>
      <c r="BF217" s="237">
        <f t="shared" ref="BF217:BF280" si="124">$BF$19*SIN($BD217*PI()/180)+$BF$21</f>
        <v>2.8853892408047779</v>
      </c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163">
        <f t="shared" si="98"/>
        <v>102.87047072485214</v>
      </c>
      <c r="BT217" s="170">
        <v>-9</v>
      </c>
      <c r="BU217" s="98"/>
      <c r="BV217" s="98"/>
      <c r="BW217" s="98"/>
      <c r="BX217" s="98"/>
      <c r="BY217" s="98"/>
      <c r="BZ217" s="98"/>
      <c r="CA217" s="142"/>
      <c r="CB217" s="141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163">
        <f t="shared" si="97"/>
        <v>102.87047072485214</v>
      </c>
      <c r="CO217" s="170">
        <v>-9</v>
      </c>
      <c r="CP217" s="98"/>
      <c r="CQ217" s="98"/>
      <c r="CR217" s="98"/>
      <c r="CS217" s="98"/>
      <c r="CT217" s="98"/>
      <c r="CU217" s="98"/>
      <c r="CV217" s="142"/>
      <c r="CW217" s="168"/>
    </row>
    <row r="218" spans="2:101" x14ac:dyDescent="0.3">
      <c r="B218" s="141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141">
        <f t="shared" si="111"/>
        <v>10</v>
      </c>
      <c r="N218" s="142">
        <f t="shared" si="114"/>
        <v>-107</v>
      </c>
      <c r="O218" s="98"/>
      <c r="P218" s="98"/>
      <c r="Q218" s="141">
        <f t="shared" si="112"/>
        <v>65</v>
      </c>
      <c r="R218" s="142">
        <f t="shared" si="115"/>
        <v>-127</v>
      </c>
      <c r="S218" s="98"/>
      <c r="T218" s="98"/>
      <c r="U218" s="98"/>
      <c r="V218" s="98"/>
      <c r="W218" s="98"/>
      <c r="X218" s="98"/>
      <c r="Y218" s="98"/>
      <c r="Z218" s="76">
        <v>201</v>
      </c>
      <c r="AA218" s="79">
        <f t="shared" si="119"/>
        <v>45.771102233320789</v>
      </c>
      <c r="AB218" s="78">
        <f t="shared" si="120"/>
        <v>-202.62320985294707</v>
      </c>
      <c r="AC218" s="98"/>
      <c r="AD218" s="86">
        <v>210</v>
      </c>
      <c r="AE218" s="89">
        <f t="shared" si="109"/>
        <v>-56.291651245988511</v>
      </c>
      <c r="AF218" s="88">
        <f t="shared" si="110"/>
        <v>-32.500000000000007</v>
      </c>
      <c r="AG218" s="98"/>
      <c r="AH218" s="108">
        <v>199</v>
      </c>
      <c r="AI218" s="111">
        <f t="shared" si="121"/>
        <v>102.59673875878991</v>
      </c>
      <c r="AJ218" s="110">
        <f t="shared" si="122"/>
        <v>-172.37729086986104</v>
      </c>
      <c r="AK218" s="98"/>
      <c r="AL218" s="98"/>
      <c r="AM218" s="98"/>
      <c r="AN218" s="98"/>
      <c r="AO218" s="98"/>
      <c r="AP218" s="98"/>
      <c r="AQ218" s="141">
        <f t="shared" si="113"/>
        <v>45.88947458392262</v>
      </c>
      <c r="AR218" s="142">
        <f t="shared" si="116"/>
        <v>667.69424691636311</v>
      </c>
      <c r="AS218" s="98"/>
      <c r="AT218" s="142"/>
      <c r="AU218" s="98"/>
      <c r="AV218" s="141">
        <f t="shared" si="118"/>
        <v>70.751578863816192</v>
      </c>
      <c r="AW218" s="142">
        <f t="shared" si="117"/>
        <v>667.69424691636311</v>
      </c>
      <c r="AX218" s="98"/>
      <c r="AY218" s="98"/>
      <c r="AZ218" s="142"/>
      <c r="BA218" s="142"/>
      <c r="BC218" s="141"/>
      <c r="BD218" s="235">
        <v>193</v>
      </c>
      <c r="BE218" s="238">
        <f t="shared" si="123"/>
        <v>65.2550461652705</v>
      </c>
      <c r="BF218" s="237">
        <f t="shared" si="124"/>
        <v>2.4931526716516874</v>
      </c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163">
        <f t="shared" si="98"/>
        <v>91.440418422090787</v>
      </c>
      <c r="BT218" s="170">
        <v>-8</v>
      </c>
      <c r="BU218" s="98"/>
      <c r="BV218" s="98"/>
      <c r="BW218" s="98"/>
      <c r="BX218" s="98"/>
      <c r="BY218" s="98"/>
      <c r="BZ218" s="98"/>
      <c r="CA218" s="142"/>
      <c r="CB218" s="141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163">
        <f t="shared" ref="CN218:CN223" si="125">$CO$19*$CO218+$CQ$19</f>
        <v>91.440418422090787</v>
      </c>
      <c r="CO218" s="170">
        <v>-8</v>
      </c>
      <c r="CP218" s="98"/>
      <c r="CQ218" s="98"/>
      <c r="CR218" s="98"/>
      <c r="CS218" s="98"/>
      <c r="CT218" s="98"/>
      <c r="CU218" s="98"/>
      <c r="CV218" s="142"/>
      <c r="CW218" s="168"/>
    </row>
    <row r="219" spans="2:101" x14ac:dyDescent="0.3">
      <c r="B219" s="141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141">
        <f t="shared" si="111"/>
        <v>10</v>
      </c>
      <c r="N219" s="142">
        <f t="shared" si="114"/>
        <v>-108</v>
      </c>
      <c r="O219" s="98"/>
      <c r="P219" s="98"/>
      <c r="Q219" s="141">
        <f t="shared" si="112"/>
        <v>65</v>
      </c>
      <c r="R219" s="142">
        <f t="shared" si="115"/>
        <v>-128</v>
      </c>
      <c r="S219" s="98"/>
      <c r="T219" s="98"/>
      <c r="U219" s="98"/>
      <c r="V219" s="98"/>
      <c r="W219" s="98"/>
      <c r="X219" s="98"/>
      <c r="Y219" s="98"/>
      <c r="Z219" s="76">
        <v>202</v>
      </c>
      <c r="AA219" s="79">
        <f t="shared" si="119"/>
        <v>50.547955504504102</v>
      </c>
      <c r="AB219" s="78">
        <f t="shared" si="120"/>
        <v>-214.74995835773382</v>
      </c>
      <c r="AC219" s="98"/>
      <c r="AD219" s="86">
        <v>211</v>
      </c>
      <c r="AE219" s="89">
        <f t="shared" si="109"/>
        <v>-55.715874545637298</v>
      </c>
      <c r="AF219" s="88">
        <f t="shared" si="110"/>
        <v>-33.477474869153518</v>
      </c>
      <c r="AG219" s="98"/>
      <c r="AH219" s="108">
        <v>200</v>
      </c>
      <c r="AI219" s="111">
        <f t="shared" si="121"/>
        <v>106.94746468057178</v>
      </c>
      <c r="AJ219" s="110">
        <f t="shared" si="122"/>
        <v>-184.66336186209838</v>
      </c>
      <c r="AK219" s="98"/>
      <c r="AL219" s="98"/>
      <c r="AM219" s="98"/>
      <c r="AN219" s="98"/>
      <c r="AO219" s="98"/>
      <c r="AP219" s="98"/>
      <c r="AQ219" s="141">
        <f t="shared" si="113"/>
        <v>45.713147603214168</v>
      </c>
      <c r="AR219" s="142">
        <f t="shared" si="116"/>
        <v>666.69424691636311</v>
      </c>
      <c r="AS219" s="98"/>
      <c r="AT219" s="142"/>
      <c r="AU219" s="98"/>
      <c r="AV219" s="141">
        <f t="shared" si="118"/>
        <v>70.751578863816192</v>
      </c>
      <c r="AW219" s="142">
        <f t="shared" si="117"/>
        <v>666.69424691636311</v>
      </c>
      <c r="AX219" s="98"/>
      <c r="AY219" s="98"/>
      <c r="AZ219" s="142"/>
      <c r="BA219" s="142"/>
      <c r="BC219" s="141"/>
      <c r="BD219" s="235">
        <v>194</v>
      </c>
      <c r="BE219" s="238">
        <f t="shared" si="123"/>
        <v>65.348835147234738</v>
      </c>
      <c r="BF219" s="237">
        <f t="shared" si="124"/>
        <v>2.1024934466390155</v>
      </c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163">
        <f t="shared" ref="BS219:BS225" si="126">$BT$19*$BT219+$BV$19</f>
        <v>80.010366119329433</v>
      </c>
      <c r="BT219" s="170">
        <v>-7</v>
      </c>
      <c r="BU219" s="98"/>
      <c r="BV219" s="98"/>
      <c r="BW219" s="98"/>
      <c r="BX219" s="98"/>
      <c r="BY219" s="98"/>
      <c r="BZ219" s="98"/>
      <c r="CA219" s="142"/>
      <c r="CB219" s="141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163">
        <f t="shared" si="125"/>
        <v>80.010366119329433</v>
      </c>
      <c r="CO219" s="170">
        <v>-7</v>
      </c>
      <c r="CP219" s="98"/>
      <c r="CQ219" s="98"/>
      <c r="CR219" s="98"/>
      <c r="CS219" s="98"/>
      <c r="CT219" s="98"/>
      <c r="CU219" s="98"/>
      <c r="CV219" s="142"/>
      <c r="CW219" s="168"/>
    </row>
    <row r="220" spans="2:101" x14ac:dyDescent="0.3">
      <c r="B220" s="141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141">
        <f t="shared" si="111"/>
        <v>10</v>
      </c>
      <c r="N220" s="142">
        <f t="shared" si="114"/>
        <v>-109</v>
      </c>
      <c r="O220" s="98"/>
      <c r="P220" s="98"/>
      <c r="Q220" s="141">
        <f t="shared" si="112"/>
        <v>65</v>
      </c>
      <c r="R220" s="142">
        <f t="shared" si="115"/>
        <v>-129</v>
      </c>
      <c r="S220" s="98"/>
      <c r="T220" s="98"/>
      <c r="U220" s="98"/>
      <c r="V220" s="98"/>
      <c r="W220" s="98"/>
      <c r="X220" s="98"/>
      <c r="Y220" s="98"/>
      <c r="Z220" s="76">
        <v>203</v>
      </c>
      <c r="AA220" s="79">
        <f t="shared" si="119"/>
        <v>55.535722181465303</v>
      </c>
      <c r="AB220" s="78">
        <f t="shared" si="120"/>
        <v>-226.79149231520609</v>
      </c>
      <c r="AC220" s="98"/>
      <c r="AD220" s="86">
        <v>212</v>
      </c>
      <c r="AE220" s="89">
        <f t="shared" si="109"/>
        <v>-55.123126250167694</v>
      </c>
      <c r="AF220" s="88">
        <f t="shared" si="110"/>
        <v>-34.444752175158314</v>
      </c>
      <c r="AG220" s="98"/>
      <c r="AH220" s="108">
        <v>201</v>
      </c>
      <c r="AI220" s="111">
        <f t="shared" si="121"/>
        <v>111.51194947019656</v>
      </c>
      <c r="AJ220" s="110">
        <f t="shared" si="122"/>
        <v>-196.87163098913089</v>
      </c>
      <c r="AK220" s="98"/>
      <c r="AL220" s="98"/>
      <c r="AM220" s="98"/>
      <c r="AN220" s="98"/>
      <c r="AO220" s="98"/>
      <c r="AP220" s="98"/>
      <c r="AQ220" s="141">
        <f t="shared" si="113"/>
        <v>45.536820622505701</v>
      </c>
      <c r="AR220" s="142">
        <f t="shared" si="116"/>
        <v>665.69424691636311</v>
      </c>
      <c r="AS220" s="98"/>
      <c r="AT220" s="142"/>
      <c r="AU220" s="98"/>
      <c r="AV220" s="141">
        <f t="shared" si="118"/>
        <v>70.751578863816192</v>
      </c>
      <c r="AW220" s="142">
        <f t="shared" si="117"/>
        <v>665.69424691636311</v>
      </c>
      <c r="AX220" s="98"/>
      <c r="AY220" s="98"/>
      <c r="AZ220" s="142"/>
      <c r="BA220" s="142"/>
      <c r="BC220" s="141"/>
      <c r="BD220" s="235">
        <v>195</v>
      </c>
      <c r="BE220" s="238">
        <f t="shared" si="123"/>
        <v>65.449427788256145</v>
      </c>
      <c r="BF220" s="237">
        <f t="shared" si="124"/>
        <v>1.7135305643510925</v>
      </c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163">
        <f t="shared" si="126"/>
        <v>68.580313816568093</v>
      </c>
      <c r="BT220" s="170">
        <v>-6</v>
      </c>
      <c r="BU220" s="98"/>
      <c r="BV220" s="98"/>
      <c r="BW220" s="98"/>
      <c r="BX220" s="98"/>
      <c r="BY220" s="98"/>
      <c r="BZ220" s="98"/>
      <c r="CA220" s="142"/>
      <c r="CB220" s="141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163">
        <f t="shared" si="125"/>
        <v>68.580313816568093</v>
      </c>
      <c r="CO220" s="170">
        <v>-6</v>
      </c>
      <c r="CP220" s="98"/>
      <c r="CQ220" s="98"/>
      <c r="CR220" s="98"/>
      <c r="CS220" s="98"/>
      <c r="CT220" s="98"/>
      <c r="CU220" s="98"/>
      <c r="CV220" s="142"/>
      <c r="CW220" s="168"/>
    </row>
    <row r="221" spans="2:101" x14ac:dyDescent="0.3">
      <c r="B221" s="141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141">
        <f t="shared" si="111"/>
        <v>10</v>
      </c>
      <c r="N221" s="142">
        <f t="shared" si="114"/>
        <v>-110</v>
      </c>
      <c r="O221" s="98"/>
      <c r="P221" s="98"/>
      <c r="Q221" s="141">
        <f t="shared" si="112"/>
        <v>65</v>
      </c>
      <c r="R221" s="142">
        <f t="shared" si="115"/>
        <v>-130</v>
      </c>
      <c r="S221" s="98"/>
      <c r="T221" s="98"/>
      <c r="U221" s="98"/>
      <c r="V221" s="98"/>
      <c r="W221" s="98"/>
      <c r="X221" s="98"/>
      <c r="Y221" s="98"/>
      <c r="Z221" s="76">
        <v>204</v>
      </c>
      <c r="AA221" s="79">
        <f t="shared" si="119"/>
        <v>60.732882942156948</v>
      </c>
      <c r="AB221" s="78">
        <f t="shared" si="120"/>
        <v>-238.74414375747148</v>
      </c>
      <c r="AC221" s="98"/>
      <c r="AD221" s="86">
        <v>213</v>
      </c>
      <c r="AE221" s="89">
        <f t="shared" si="109"/>
        <v>-54.51358691645256</v>
      </c>
      <c r="AF221" s="88">
        <f t="shared" si="110"/>
        <v>-35.401537275976757</v>
      </c>
      <c r="AG221" s="98"/>
      <c r="AH221" s="108">
        <v>202</v>
      </c>
      <c r="AI221" s="111">
        <f t="shared" si="121"/>
        <v>116.28880274137987</v>
      </c>
      <c r="AJ221" s="110">
        <f t="shared" si="122"/>
        <v>-208.99837949391764</v>
      </c>
      <c r="AK221" s="98"/>
      <c r="AL221" s="98"/>
      <c r="AM221" s="98"/>
      <c r="AN221" s="98"/>
      <c r="AO221" s="98"/>
      <c r="AP221" s="98"/>
      <c r="AQ221" s="141">
        <f t="shared" si="113"/>
        <v>45.360493641797234</v>
      </c>
      <c r="AR221" s="142">
        <f t="shared" si="116"/>
        <v>664.69424691636311</v>
      </c>
      <c r="AS221" s="98"/>
      <c r="AT221" s="142"/>
      <c r="AU221" s="98"/>
      <c r="AV221" s="141">
        <f t="shared" si="118"/>
        <v>70.751578863816192</v>
      </c>
      <c r="AW221" s="142">
        <f t="shared" si="117"/>
        <v>664.69424691636311</v>
      </c>
      <c r="AX221" s="98"/>
      <c r="AY221" s="98"/>
      <c r="AZ221" s="142"/>
      <c r="BA221" s="142"/>
      <c r="BC221" s="141"/>
      <c r="BD221" s="235">
        <v>196</v>
      </c>
      <c r="BE221" s="238">
        <f t="shared" si="123"/>
        <v>65.556793446841795</v>
      </c>
      <c r="BF221" s="237">
        <f t="shared" si="124"/>
        <v>1.3263825066498223</v>
      </c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163">
        <f t="shared" si="126"/>
        <v>57.15026151380674</v>
      </c>
      <c r="BT221" s="170">
        <v>-5</v>
      </c>
      <c r="BU221" s="98"/>
      <c r="BV221" s="98"/>
      <c r="BW221" s="98"/>
      <c r="BX221" s="98"/>
      <c r="BY221" s="98"/>
      <c r="BZ221" s="98"/>
      <c r="CA221" s="142"/>
      <c r="CB221" s="141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163">
        <f t="shared" si="125"/>
        <v>57.15026151380674</v>
      </c>
      <c r="CO221" s="170">
        <v>-5</v>
      </c>
      <c r="CP221" s="98"/>
      <c r="CQ221" s="98"/>
      <c r="CR221" s="98"/>
      <c r="CS221" s="98"/>
      <c r="CT221" s="98"/>
      <c r="CU221" s="98"/>
      <c r="CV221" s="142"/>
      <c r="CW221" s="168"/>
    </row>
    <row r="222" spans="2:101" x14ac:dyDescent="0.3">
      <c r="B222" s="141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141">
        <f t="shared" si="111"/>
        <v>10</v>
      </c>
      <c r="N222" s="142">
        <f t="shared" si="114"/>
        <v>-111</v>
      </c>
      <c r="O222" s="98"/>
      <c r="P222" s="98"/>
      <c r="Q222" s="141">
        <f t="shared" si="112"/>
        <v>65</v>
      </c>
      <c r="R222" s="142">
        <f t="shared" si="115"/>
        <v>-131</v>
      </c>
      <c r="S222" s="98"/>
      <c r="T222" s="98"/>
      <c r="U222" s="98"/>
      <c r="V222" s="98"/>
      <c r="W222" s="98"/>
      <c r="X222" s="98"/>
      <c r="Y222" s="98"/>
      <c r="Z222" s="76">
        <v>205</v>
      </c>
      <c r="AA222" s="79">
        <f t="shared" si="119"/>
        <v>66.137854681065392</v>
      </c>
      <c r="AB222" s="78">
        <f t="shared" si="120"/>
        <v>-250.60427179111304</v>
      </c>
      <c r="AC222" s="98"/>
      <c r="AD222" s="86">
        <v>214</v>
      </c>
      <c r="AE222" s="89">
        <f t="shared" si="109"/>
        <v>-53.887442216077723</v>
      </c>
      <c r="AF222" s="88">
        <f t="shared" si="110"/>
        <v>-36.347538725598532</v>
      </c>
      <c r="AG222" s="98"/>
      <c r="AH222" s="108">
        <v>203</v>
      </c>
      <c r="AI222" s="111">
        <f t="shared" si="121"/>
        <v>121.27656941834107</v>
      </c>
      <c r="AJ222" s="110">
        <f t="shared" si="122"/>
        <v>-221.03991345138991</v>
      </c>
      <c r="AK222" s="98"/>
      <c r="AL222" s="98"/>
      <c r="AM222" s="98"/>
      <c r="AN222" s="98"/>
      <c r="AO222" s="98"/>
      <c r="AP222" s="98"/>
      <c r="AQ222" s="141">
        <f t="shared" si="113"/>
        <v>45.184166661088767</v>
      </c>
      <c r="AR222" s="142">
        <f t="shared" si="116"/>
        <v>663.69424691636311</v>
      </c>
      <c r="AS222" s="98"/>
      <c r="AT222" s="142"/>
      <c r="AU222" s="98"/>
      <c r="AV222" s="141">
        <f t="shared" si="118"/>
        <v>70.751578863816192</v>
      </c>
      <c r="AW222" s="142">
        <f t="shared" si="117"/>
        <v>663.69424691636311</v>
      </c>
      <c r="AX222" s="98"/>
      <c r="AY222" s="98"/>
      <c r="AZ222" s="142"/>
      <c r="BA222" s="142"/>
      <c r="BC222" s="141"/>
      <c r="BD222" s="235">
        <v>197</v>
      </c>
      <c r="BE222" s="238">
        <f t="shared" si="123"/>
        <v>65.670899418372016</v>
      </c>
      <c r="BF222" s="237">
        <f t="shared" si="124"/>
        <v>0.94116720258398612</v>
      </c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163">
        <f t="shared" si="126"/>
        <v>45.720209211045393</v>
      </c>
      <c r="BT222" s="170">
        <v>-4</v>
      </c>
      <c r="BU222" s="98"/>
      <c r="BV222" s="98"/>
      <c r="BW222" s="98"/>
      <c r="BX222" s="98"/>
      <c r="BY222" s="98"/>
      <c r="BZ222" s="98"/>
      <c r="CA222" s="142"/>
      <c r="CB222" s="141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163">
        <f t="shared" si="125"/>
        <v>45.720209211045393</v>
      </c>
      <c r="CO222" s="170">
        <v>-4</v>
      </c>
      <c r="CP222" s="98"/>
      <c r="CQ222" s="98"/>
      <c r="CR222" s="98"/>
      <c r="CS222" s="98"/>
      <c r="CT222" s="98"/>
      <c r="CU222" s="98"/>
      <c r="CV222" s="142"/>
      <c r="CW222" s="168"/>
    </row>
    <row r="223" spans="2:101" x14ac:dyDescent="0.3">
      <c r="B223" s="141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141">
        <f t="shared" si="111"/>
        <v>10</v>
      </c>
      <c r="N223" s="142">
        <f t="shared" si="114"/>
        <v>-112</v>
      </c>
      <c r="O223" s="98"/>
      <c r="P223" s="98"/>
      <c r="Q223" s="141">
        <f t="shared" si="112"/>
        <v>65</v>
      </c>
      <c r="R223" s="142">
        <f t="shared" si="115"/>
        <v>-132</v>
      </c>
      <c r="S223" s="98"/>
      <c r="T223" s="98"/>
      <c r="U223" s="98"/>
      <c r="V223" s="98"/>
      <c r="W223" s="98"/>
      <c r="X223" s="98"/>
      <c r="Y223" s="98"/>
      <c r="Z223" s="76">
        <v>206</v>
      </c>
      <c r="AA223" s="79">
        <f t="shared" si="119"/>
        <v>71.748990991439769</v>
      </c>
      <c r="AB223" s="78">
        <f t="shared" si="120"/>
        <v>-262.36826370623953</v>
      </c>
      <c r="AC223" s="98"/>
      <c r="AD223" s="86">
        <v>215</v>
      </c>
      <c r="AE223" s="89">
        <f t="shared" si="109"/>
        <v>-53.24488287878448</v>
      </c>
      <c r="AF223" s="88">
        <f t="shared" si="110"/>
        <v>-37.28246836281798</v>
      </c>
      <c r="AG223" s="98"/>
      <c r="AH223" s="108">
        <v>204</v>
      </c>
      <c r="AI223" s="111">
        <f t="shared" si="121"/>
        <v>126.47373017903271</v>
      </c>
      <c r="AJ223" s="110">
        <f t="shared" si="122"/>
        <v>-232.9925648936553</v>
      </c>
      <c r="AK223" s="98"/>
      <c r="AL223" s="98"/>
      <c r="AM223" s="98"/>
      <c r="AN223" s="98"/>
      <c r="AO223" s="98"/>
      <c r="AP223" s="98"/>
      <c r="AQ223" s="141">
        <f t="shared" si="113"/>
        <v>45.0078396803803</v>
      </c>
      <c r="AR223" s="142">
        <f t="shared" si="116"/>
        <v>662.69424691636311</v>
      </c>
      <c r="AS223" s="98"/>
      <c r="AT223" s="142"/>
      <c r="AU223" s="98"/>
      <c r="AV223" s="141">
        <f t="shared" si="118"/>
        <v>70.751578863816192</v>
      </c>
      <c r="AW223" s="142">
        <f t="shared" si="117"/>
        <v>662.69424691636311</v>
      </c>
      <c r="AX223" s="98"/>
      <c r="AY223" s="98"/>
      <c r="AZ223" s="142"/>
      <c r="BA223" s="142"/>
      <c r="BC223" s="141"/>
      <c r="BD223" s="235">
        <v>198</v>
      </c>
      <c r="BE223" s="238">
        <f t="shared" si="123"/>
        <v>65.791710945062519</v>
      </c>
      <c r="BF223" s="237">
        <f t="shared" si="124"/>
        <v>0.55800199246683935</v>
      </c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163">
        <f t="shared" si="126"/>
        <v>34.290156908284047</v>
      </c>
      <c r="BT223" s="170">
        <v>-3</v>
      </c>
      <c r="BU223" s="98"/>
      <c r="BV223" s="98"/>
      <c r="BW223" s="98"/>
      <c r="BX223" s="98"/>
      <c r="BY223" s="98"/>
      <c r="BZ223" s="98"/>
      <c r="CA223" s="142"/>
      <c r="CB223" s="141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163">
        <f t="shared" si="125"/>
        <v>34.290156908284047</v>
      </c>
      <c r="CO223" s="170">
        <v>-3</v>
      </c>
      <c r="CP223" s="98"/>
      <c r="CQ223" s="98"/>
      <c r="CR223" s="98"/>
      <c r="CS223" s="98"/>
      <c r="CT223" s="98"/>
      <c r="CU223" s="98"/>
      <c r="CV223" s="142"/>
      <c r="CW223" s="168"/>
    </row>
    <row r="224" spans="2:101" x14ac:dyDescent="0.3">
      <c r="B224" s="141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141">
        <f t="shared" si="111"/>
        <v>10</v>
      </c>
      <c r="N224" s="142">
        <f t="shared" si="114"/>
        <v>-113</v>
      </c>
      <c r="O224" s="98"/>
      <c r="P224" s="98"/>
      <c r="Q224" s="141">
        <f t="shared" si="112"/>
        <v>65</v>
      </c>
      <c r="R224" s="142">
        <f t="shared" si="115"/>
        <v>-133</v>
      </c>
      <c r="S224" s="98"/>
      <c r="T224" s="98"/>
      <c r="U224" s="98"/>
      <c r="V224" s="98"/>
      <c r="W224" s="98"/>
      <c r="X224" s="98"/>
      <c r="Y224" s="98"/>
      <c r="Z224" s="76">
        <v>207</v>
      </c>
      <c r="AA224" s="79">
        <f t="shared" si="119"/>
        <v>77.564582666803517</v>
      </c>
      <c r="AB224" s="78">
        <f t="shared" si="120"/>
        <v>-274.03253607695348</v>
      </c>
      <c r="AC224" s="98"/>
      <c r="AD224" s="86">
        <v>216</v>
      </c>
      <c r="AE224" s="89">
        <f t="shared" si="109"/>
        <v>-52.586104634371594</v>
      </c>
      <c r="AF224" s="88">
        <f t="shared" si="110"/>
        <v>-38.206041399010743</v>
      </c>
      <c r="AG224" s="98"/>
      <c r="AH224" s="108">
        <v>205</v>
      </c>
      <c r="AI224" s="111">
        <f t="shared" si="121"/>
        <v>131.87870191794116</v>
      </c>
      <c r="AJ224" s="110">
        <f t="shared" si="122"/>
        <v>-244.85269292729686</v>
      </c>
      <c r="AK224" s="98"/>
      <c r="AL224" s="98"/>
      <c r="AM224" s="98"/>
      <c r="AN224" s="98"/>
      <c r="AO224" s="98"/>
      <c r="AP224" s="98"/>
      <c r="AQ224" s="141">
        <f t="shared" si="113"/>
        <v>44.831512699671833</v>
      </c>
      <c r="AR224" s="142">
        <f t="shared" si="116"/>
        <v>661.69424691636311</v>
      </c>
      <c r="AS224" s="98"/>
      <c r="AT224" s="142"/>
      <c r="AU224" s="98"/>
      <c r="AV224" s="141">
        <f t="shared" si="118"/>
        <v>70.751578863816192</v>
      </c>
      <c r="AW224" s="142">
        <f t="shared" si="117"/>
        <v>661.69424691636311</v>
      </c>
      <c r="AX224" s="98"/>
      <c r="AY224" s="98"/>
      <c r="AZ224" s="142"/>
      <c r="BA224" s="142"/>
      <c r="BC224" s="141"/>
      <c r="BD224" s="235">
        <v>199</v>
      </c>
      <c r="BE224" s="238">
        <f t="shared" si="123"/>
        <v>65.919191226551931</v>
      </c>
      <c r="BF224" s="237">
        <f t="shared" si="124"/>
        <v>0.17700359213322603</v>
      </c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163">
        <f t="shared" si="126"/>
        <v>22.860104605522697</v>
      </c>
      <c r="BT224" s="170">
        <v>-2</v>
      </c>
      <c r="BU224" s="98"/>
      <c r="BV224" s="98"/>
      <c r="BW224" s="98"/>
      <c r="BX224" s="98"/>
      <c r="BY224" s="98"/>
      <c r="BZ224" s="98"/>
      <c r="CA224" s="142"/>
      <c r="CB224" s="141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163">
        <f>$CO$19*$CO224+$CQ$19</f>
        <v>22.860104605522697</v>
      </c>
      <c r="CO224" s="170">
        <v>-2</v>
      </c>
      <c r="CP224" s="98"/>
      <c r="CQ224" s="98"/>
      <c r="CR224" s="98"/>
      <c r="CS224" s="98"/>
      <c r="CT224" s="98"/>
      <c r="CU224" s="98"/>
      <c r="CV224" s="142"/>
      <c r="CW224" s="168"/>
    </row>
    <row r="225" spans="2:101" ht="15" thickBot="1" x14ac:dyDescent="0.35">
      <c r="B225" s="141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141">
        <f t="shared" si="111"/>
        <v>10</v>
      </c>
      <c r="N225" s="142">
        <f t="shared" si="114"/>
        <v>-114</v>
      </c>
      <c r="O225" s="98"/>
      <c r="P225" s="98"/>
      <c r="Q225" s="141">
        <f t="shared" si="112"/>
        <v>65</v>
      </c>
      <c r="R225" s="142">
        <f t="shared" si="115"/>
        <v>-134</v>
      </c>
      <c r="S225" s="98"/>
      <c r="T225" s="98"/>
      <c r="U225" s="98"/>
      <c r="V225" s="98"/>
      <c r="W225" s="98"/>
      <c r="X225" s="98"/>
      <c r="Y225" s="98"/>
      <c r="Z225" s="76">
        <v>208</v>
      </c>
      <c r="AA225" s="79">
        <f t="shared" si="119"/>
        <v>83.58285822159587</v>
      </c>
      <c r="AB225" s="78">
        <f t="shared" si="120"/>
        <v>-285.59353585289705</v>
      </c>
      <c r="AC225" s="98"/>
      <c r="AD225" s="86">
        <v>217</v>
      </c>
      <c r="AE225" s="89">
        <f t="shared" si="109"/>
        <v>-51.911308153074046</v>
      </c>
      <c r="AF225" s="88">
        <f t="shared" si="110"/>
        <v>-39.117976504883124</v>
      </c>
      <c r="AG225" s="98"/>
      <c r="AH225" s="108">
        <v>206</v>
      </c>
      <c r="AI225" s="111">
        <f t="shared" si="121"/>
        <v>137.48983822831553</v>
      </c>
      <c r="AJ225" s="110">
        <f t="shared" si="122"/>
        <v>-256.61668484242335</v>
      </c>
      <c r="AK225" s="98"/>
      <c r="AL225" s="98"/>
      <c r="AM225" s="98"/>
      <c r="AN225" s="98"/>
      <c r="AO225" s="98"/>
      <c r="AP225" s="98"/>
      <c r="AQ225" s="141">
        <f t="shared" si="113"/>
        <v>44.655185718963367</v>
      </c>
      <c r="AR225" s="142">
        <f t="shared" si="116"/>
        <v>660.69424691636311</v>
      </c>
      <c r="AS225" s="98"/>
      <c r="AT225" s="142"/>
      <c r="AU225" s="98"/>
      <c r="AV225" s="141">
        <f t="shared" si="118"/>
        <v>70.751578863816192</v>
      </c>
      <c r="AW225" s="142">
        <f t="shared" si="117"/>
        <v>660.69424691636311</v>
      </c>
      <c r="AX225" s="98"/>
      <c r="AY225" s="98"/>
      <c r="AZ225" s="142"/>
      <c r="BA225" s="142"/>
      <c r="BC225" s="141"/>
      <c r="BD225" s="235">
        <v>200</v>
      </c>
      <c r="BE225" s="238">
        <f t="shared" si="123"/>
        <v>66.053301431111578</v>
      </c>
      <c r="BF225" s="237">
        <f t="shared" si="124"/>
        <v>-0.20171194261331671</v>
      </c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163">
        <f t="shared" si="126"/>
        <v>11.430052302761348</v>
      </c>
      <c r="BT225" s="170">
        <v>-1</v>
      </c>
      <c r="BU225" s="98"/>
      <c r="BV225" s="98"/>
      <c r="BW225" s="98"/>
      <c r="BX225" s="98"/>
      <c r="BY225" s="98"/>
      <c r="BZ225" s="98"/>
      <c r="CA225" s="142"/>
      <c r="CB225" s="141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163">
        <f>$CO$19*$CO225+$CQ$19</f>
        <v>11.430052302761348</v>
      </c>
      <c r="CO225" s="170">
        <v>-1</v>
      </c>
      <c r="CP225" s="98"/>
      <c r="CQ225" s="98"/>
      <c r="CR225" s="98"/>
      <c r="CS225" s="98"/>
      <c r="CT225" s="98"/>
      <c r="CU225" s="98"/>
      <c r="CV225" s="142"/>
      <c r="CW225" s="168"/>
    </row>
    <row r="226" spans="2:101" ht="15" thickBot="1" x14ac:dyDescent="0.35">
      <c r="B226" s="141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141">
        <f t="shared" si="111"/>
        <v>10</v>
      </c>
      <c r="N226" s="142">
        <f t="shared" si="114"/>
        <v>-115</v>
      </c>
      <c r="O226" s="98"/>
      <c r="P226" s="98"/>
      <c r="Q226" s="141">
        <f t="shared" si="112"/>
        <v>65</v>
      </c>
      <c r="R226" s="142">
        <f t="shared" si="115"/>
        <v>-135</v>
      </c>
      <c r="S226" s="98"/>
      <c r="T226" s="98"/>
      <c r="U226" s="98"/>
      <c r="V226" s="98"/>
      <c r="W226" s="98"/>
      <c r="X226" s="98"/>
      <c r="Y226" s="98"/>
      <c r="Z226" s="76">
        <v>209</v>
      </c>
      <c r="AA226" s="79">
        <f t="shared" si="119"/>
        <v>89.801984430781886</v>
      </c>
      <c r="AB226" s="78">
        <f t="shared" si="120"/>
        <v>-297.04774144154345</v>
      </c>
      <c r="AC226" s="98"/>
      <c r="AD226" s="86">
        <v>218</v>
      </c>
      <c r="AE226" s="89">
        <f t="shared" si="109"/>
        <v>-51.220698984436943</v>
      </c>
      <c r="AF226" s="88">
        <f t="shared" si="110"/>
        <v>-40.017995896167761</v>
      </c>
      <c r="AG226" s="98"/>
      <c r="AH226" s="108">
        <v>207</v>
      </c>
      <c r="AI226" s="111">
        <f t="shared" si="121"/>
        <v>143.30542990367928</v>
      </c>
      <c r="AJ226" s="110">
        <f t="shared" si="122"/>
        <v>-268.2809572131373</v>
      </c>
      <c r="AK226" s="98"/>
      <c r="AL226" s="98"/>
      <c r="AM226" s="98"/>
      <c r="AN226" s="98"/>
      <c r="AO226" s="98"/>
      <c r="AP226" s="98"/>
      <c r="AQ226" s="141">
        <f t="shared" si="113"/>
        <v>44.4788587382549</v>
      </c>
      <c r="AR226" s="142">
        <f t="shared" si="116"/>
        <v>659.69424691636311</v>
      </c>
      <c r="AS226" s="98"/>
      <c r="AT226" s="142"/>
      <c r="AU226" s="98"/>
      <c r="AV226" s="141">
        <f t="shared" si="118"/>
        <v>70.751578863816192</v>
      </c>
      <c r="AW226" s="142">
        <f t="shared" si="117"/>
        <v>659.69424691636311</v>
      </c>
      <c r="AX226" s="98"/>
      <c r="AY226" s="98"/>
      <c r="AZ226" s="142"/>
      <c r="BA226" s="142"/>
      <c r="BC226" s="141"/>
      <c r="BD226" s="235">
        <v>201</v>
      </c>
      <c r="BE226" s="238">
        <f t="shared" si="123"/>
        <v>66.194000707474004</v>
      </c>
      <c r="BF226" s="237">
        <f t="shared" si="124"/>
        <v>-0.57802925135221628</v>
      </c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164">
        <f>$BT$19*$BT226+$BV$19</f>
        <v>0</v>
      </c>
      <c r="BT226" s="165">
        <f>BT26</f>
        <v>0</v>
      </c>
      <c r="BU226" s="98"/>
      <c r="BV226" s="98"/>
      <c r="BW226" s="98"/>
      <c r="BX226" s="98"/>
      <c r="BY226" s="98"/>
      <c r="BZ226" s="98"/>
      <c r="CA226" s="142"/>
      <c r="CB226" s="141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164">
        <f>$CO$19*$CO226+$CQ$19</f>
        <v>0</v>
      </c>
      <c r="CO226" s="165">
        <f>CO26</f>
        <v>0</v>
      </c>
      <c r="CP226" s="98"/>
      <c r="CQ226" s="98"/>
      <c r="CR226" s="98"/>
      <c r="CS226" s="98"/>
      <c r="CT226" s="98"/>
      <c r="CU226" s="98"/>
      <c r="CV226" s="142"/>
      <c r="CW226" s="168"/>
    </row>
    <row r="227" spans="2:101" x14ac:dyDescent="0.3">
      <c r="B227" s="141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141">
        <f t="shared" si="111"/>
        <v>10</v>
      </c>
      <c r="N227" s="142">
        <f t="shared" si="114"/>
        <v>-116</v>
      </c>
      <c r="O227" s="98"/>
      <c r="P227" s="98"/>
      <c r="Q227" s="141">
        <f t="shared" si="112"/>
        <v>65</v>
      </c>
      <c r="R227" s="142">
        <f t="shared" si="115"/>
        <v>-136</v>
      </c>
      <c r="S227" s="98"/>
      <c r="T227" s="98"/>
      <c r="U227" s="98"/>
      <c r="V227" s="98"/>
      <c r="W227" s="98"/>
      <c r="X227" s="98"/>
      <c r="Y227" s="98"/>
      <c r="Z227" s="76">
        <v>210</v>
      </c>
      <c r="AA227" s="79">
        <f t="shared" si="119"/>
        <v>96.220066888272527</v>
      </c>
      <c r="AB227" s="78">
        <f t="shared" si="120"/>
        <v>-308.39166378091176</v>
      </c>
      <c r="AC227" s="98"/>
      <c r="AD227" s="86">
        <v>219</v>
      </c>
      <c r="AE227" s="89">
        <f t="shared" si="109"/>
        <v>-50.514487494703104</v>
      </c>
      <c r="AF227" s="88">
        <f t="shared" si="110"/>
        <v>-40.905825418239445</v>
      </c>
      <c r="AG227" s="98"/>
      <c r="AH227" s="108">
        <v>208</v>
      </c>
      <c r="AI227" s="111">
        <f t="shared" si="121"/>
        <v>149.32370545847164</v>
      </c>
      <c r="AJ227" s="110">
        <f t="shared" si="122"/>
        <v>-279.84195698908087</v>
      </c>
      <c r="AK227" s="98"/>
      <c r="AL227" s="98"/>
      <c r="AM227" s="98"/>
      <c r="AN227" s="98"/>
      <c r="AO227" s="98"/>
      <c r="AP227" s="98"/>
      <c r="AQ227" s="141">
        <f t="shared" si="113"/>
        <v>44.302531757546447</v>
      </c>
      <c r="AR227" s="142">
        <f t="shared" si="116"/>
        <v>658.69424691636311</v>
      </c>
      <c r="AS227" s="98"/>
      <c r="AT227" s="142"/>
      <c r="AU227" s="98"/>
      <c r="AV227" s="141">
        <f t="shared" si="118"/>
        <v>70.751578863816192</v>
      </c>
      <c r="AW227" s="142">
        <f t="shared" si="117"/>
        <v>658.69424691636311</v>
      </c>
      <c r="AX227" s="98"/>
      <c r="AY227" s="98"/>
      <c r="AZ227" s="142"/>
      <c r="BA227" s="142"/>
      <c r="BC227" s="141"/>
      <c r="BD227" s="235">
        <v>202</v>
      </c>
      <c r="BE227" s="238">
        <f t="shared" si="123"/>
        <v>66.341246197276632</v>
      </c>
      <c r="BF227" s="237">
        <f t="shared" si="124"/>
        <v>-0.95183370418574142</v>
      </c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163">
        <f>$BT$19*$BT227+$BV$19</f>
        <v>-11.430052302761348</v>
      </c>
      <c r="BT227" s="161">
        <v>1</v>
      </c>
      <c r="BU227" s="98"/>
      <c r="BV227" s="98"/>
      <c r="BW227" s="98"/>
      <c r="BX227" s="98"/>
      <c r="BY227" s="98"/>
      <c r="BZ227" s="98"/>
      <c r="CA227" s="142"/>
      <c r="CB227" s="141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163">
        <f>$CO$19*$CO227+$CQ$19</f>
        <v>-11.430052302761348</v>
      </c>
      <c r="CO227" s="161">
        <v>1</v>
      </c>
      <c r="CP227" s="98"/>
      <c r="CQ227" s="98"/>
      <c r="CR227" s="98"/>
      <c r="CS227" s="98"/>
      <c r="CT227" s="98"/>
      <c r="CU227" s="98"/>
      <c r="CV227" s="142"/>
      <c r="CW227" s="168"/>
    </row>
    <row r="228" spans="2:101" x14ac:dyDescent="0.3">
      <c r="B228" s="141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141">
        <f t="shared" si="111"/>
        <v>10</v>
      </c>
      <c r="N228" s="142">
        <f t="shared" si="114"/>
        <v>-117</v>
      </c>
      <c r="O228" s="98"/>
      <c r="P228" s="98"/>
      <c r="Q228" s="141">
        <f t="shared" si="112"/>
        <v>65</v>
      </c>
      <c r="R228" s="142">
        <f t="shared" si="115"/>
        <v>-137</v>
      </c>
      <c r="S228" s="98"/>
      <c r="T228" s="98"/>
      <c r="U228" s="98"/>
      <c r="V228" s="98"/>
      <c r="W228" s="98"/>
      <c r="X228" s="98"/>
      <c r="Y228" s="98"/>
      <c r="Z228" s="76">
        <v>211</v>
      </c>
      <c r="AA228" s="79">
        <f t="shared" si="119"/>
        <v>102.83515058397779</v>
      </c>
      <c r="AB228" s="78">
        <f t="shared" si="120"/>
        <v>-319.62184740236592</v>
      </c>
      <c r="AC228" s="98"/>
      <c r="AD228" s="86">
        <v>220</v>
      </c>
      <c r="AE228" s="89">
        <f t="shared" si="109"/>
        <v>-49.792888802733572</v>
      </c>
      <c r="AF228" s="88">
        <f t="shared" si="110"/>
        <v>-41.781194629625048</v>
      </c>
      <c r="AG228" s="98"/>
      <c r="AH228" s="108">
        <v>209</v>
      </c>
      <c r="AI228" s="111">
        <f t="shared" si="121"/>
        <v>155.54283166765765</v>
      </c>
      <c r="AJ228" s="110">
        <f t="shared" si="122"/>
        <v>-291.29616257772727</v>
      </c>
      <c r="AK228" s="98"/>
      <c r="AL228" s="98"/>
      <c r="AM228" s="98"/>
      <c r="AN228" s="98"/>
      <c r="AO228" s="98"/>
      <c r="AP228" s="98"/>
      <c r="AQ228" s="141">
        <f t="shared" si="113"/>
        <v>44.12620477683798</v>
      </c>
      <c r="AR228" s="142">
        <f t="shared" si="116"/>
        <v>657.69424691636311</v>
      </c>
      <c r="AS228" s="98"/>
      <c r="AT228" s="142"/>
      <c r="AU228" s="98"/>
      <c r="AV228" s="141">
        <f t="shared" si="118"/>
        <v>70.751578863816192</v>
      </c>
      <c r="AW228" s="142">
        <f t="shared" si="117"/>
        <v>657.69424691636311</v>
      </c>
      <c r="AX228" s="98"/>
      <c r="AY228" s="98"/>
      <c r="AZ228" s="142"/>
      <c r="BA228" s="142"/>
      <c r="BC228" s="141"/>
      <c r="BD228" s="235">
        <v>203</v>
      </c>
      <c r="BE228" s="238">
        <f t="shared" si="123"/>
        <v>66.494993048116896</v>
      </c>
      <c r="BF228" s="237">
        <f t="shared" si="124"/>
        <v>-1.3230114366564454</v>
      </c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163">
        <f t="shared" ref="BS228:BS289" si="127">$BT$19*$BT228+$BV$19</f>
        <v>-22.860104605522697</v>
      </c>
      <c r="BT228" s="161">
        <v>2</v>
      </c>
      <c r="BU228" s="98"/>
      <c r="BV228" s="98"/>
      <c r="BW228" s="98"/>
      <c r="BX228" s="98"/>
      <c r="BY228" s="98"/>
      <c r="BZ228" s="98"/>
      <c r="CA228" s="142"/>
      <c r="CB228" s="141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163">
        <f>$CO$19*$CO228+$CQ$19</f>
        <v>-22.860104605522697</v>
      </c>
      <c r="CO228" s="161">
        <v>2</v>
      </c>
      <c r="CP228" s="98"/>
      <c r="CQ228" s="98"/>
      <c r="CR228" s="98"/>
      <c r="CS228" s="98"/>
      <c r="CT228" s="98"/>
      <c r="CU228" s="98"/>
      <c r="CV228" s="142"/>
      <c r="CW228" s="168"/>
    </row>
    <row r="229" spans="2:101" x14ac:dyDescent="0.3">
      <c r="B229" s="141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141">
        <f t="shared" si="111"/>
        <v>10</v>
      </c>
      <c r="N229" s="142">
        <f t="shared" si="114"/>
        <v>-118</v>
      </c>
      <c r="O229" s="98"/>
      <c r="P229" s="98"/>
      <c r="Q229" s="141">
        <f t="shared" si="112"/>
        <v>65</v>
      </c>
      <c r="R229" s="142">
        <f t="shared" si="115"/>
        <v>-138</v>
      </c>
      <c r="S229" s="98"/>
      <c r="T229" s="98"/>
      <c r="U229" s="98"/>
      <c r="V229" s="98"/>
      <c r="W229" s="98"/>
      <c r="X229" s="98"/>
      <c r="Y229" s="98"/>
      <c r="Z229" s="76">
        <v>212</v>
      </c>
      <c r="AA229" s="79">
        <f t="shared" si="119"/>
        <v>109.64522049932236</v>
      </c>
      <c r="AB229" s="78">
        <f t="shared" si="120"/>
        <v>-330.73487148318583</v>
      </c>
      <c r="AC229" s="98"/>
      <c r="AD229" s="86">
        <v>221</v>
      </c>
      <c r="AE229" s="89">
        <f t="shared" si="109"/>
        <v>-49.056122714480175</v>
      </c>
      <c r="AF229" s="88">
        <f t="shared" si="110"/>
        <v>-42.643836884382978</v>
      </c>
      <c r="AG229" s="98"/>
      <c r="AH229" s="108">
        <v>210</v>
      </c>
      <c r="AI229" s="111">
        <f t="shared" si="121"/>
        <v>161.96091412514829</v>
      </c>
      <c r="AJ229" s="110">
        <f t="shared" si="122"/>
        <v>-302.64008491709558</v>
      </c>
      <c r="AK229" s="98"/>
      <c r="AL229" s="98"/>
      <c r="AM229" s="98"/>
      <c r="AN229" s="98"/>
      <c r="AO229" s="98"/>
      <c r="AP229" s="98"/>
      <c r="AQ229" s="141">
        <f t="shared" si="113"/>
        <v>43.949877796129513</v>
      </c>
      <c r="AR229" s="142">
        <f t="shared" si="116"/>
        <v>656.69424691636311</v>
      </c>
      <c r="AS229" s="98"/>
      <c r="AT229" s="142"/>
      <c r="AU229" s="98"/>
      <c r="AV229" s="141">
        <f t="shared" si="118"/>
        <v>70.751578863816192</v>
      </c>
      <c r="AW229" s="142">
        <f t="shared" si="117"/>
        <v>656.69424691636311</v>
      </c>
      <c r="AX229" s="98"/>
      <c r="AY229" s="98"/>
      <c r="AZ229" s="142"/>
      <c r="BA229" s="142"/>
      <c r="BC229" s="141"/>
      <c r="BD229" s="235">
        <v>204</v>
      </c>
      <c r="BE229" s="238">
        <f t="shared" si="123"/>
        <v>66.655194427214624</v>
      </c>
      <c r="BF229" s="237">
        <f t="shared" si="124"/>
        <v>-1.691449384431337</v>
      </c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163">
        <f t="shared" si="127"/>
        <v>-34.290156908284047</v>
      </c>
      <c r="BT229" s="161">
        <v>3</v>
      </c>
      <c r="BU229" s="98"/>
      <c r="BV229" s="98"/>
      <c r="BW229" s="98"/>
      <c r="BX229" s="98"/>
      <c r="BY229" s="98"/>
      <c r="BZ229" s="98"/>
      <c r="CA229" s="142"/>
      <c r="CB229" s="141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163">
        <f t="shared" ref="CN229:CN292" si="128">$CO$19*$CO229+$CQ$19</f>
        <v>-34.290156908284047</v>
      </c>
      <c r="CO229" s="161">
        <v>3</v>
      </c>
      <c r="CP229" s="98"/>
      <c r="CQ229" s="98"/>
      <c r="CR229" s="98"/>
      <c r="CS229" s="98"/>
      <c r="CT229" s="98"/>
      <c r="CU229" s="98"/>
      <c r="CV229" s="142"/>
      <c r="CW229" s="168"/>
    </row>
    <row r="230" spans="2:101" x14ac:dyDescent="0.3">
      <c r="B230" s="141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141">
        <f t="shared" si="111"/>
        <v>10</v>
      </c>
      <c r="N230" s="142">
        <f t="shared" si="114"/>
        <v>-119</v>
      </c>
      <c r="O230" s="98"/>
      <c r="P230" s="98"/>
      <c r="Q230" s="141">
        <f t="shared" si="112"/>
        <v>65</v>
      </c>
      <c r="R230" s="142">
        <f t="shared" si="115"/>
        <v>-139</v>
      </c>
      <c r="S230" s="98"/>
      <c r="T230" s="98"/>
      <c r="U230" s="98"/>
      <c r="V230" s="98"/>
      <c r="W230" s="98"/>
      <c r="X230" s="98"/>
      <c r="Y230" s="98"/>
      <c r="Z230" s="76">
        <v>213</v>
      </c>
      <c r="AA230" s="79">
        <f t="shared" si="119"/>
        <v>116.64820222103924</v>
      </c>
      <c r="AB230" s="78">
        <f t="shared" si="120"/>
        <v>-341.72735088858235</v>
      </c>
      <c r="AC230" s="98"/>
      <c r="AD230" s="86">
        <v>222</v>
      </c>
      <c r="AE230" s="89">
        <f t="shared" si="109"/>
        <v>-48.304413656030626</v>
      </c>
      <c r="AF230" s="88">
        <f t="shared" si="110"/>
        <v>-43.493489413325783</v>
      </c>
      <c r="AG230" s="98"/>
      <c r="AH230" s="108">
        <v>211</v>
      </c>
      <c r="AI230" s="111">
        <f t="shared" si="121"/>
        <v>168.57599782085356</v>
      </c>
      <c r="AJ230" s="110">
        <f t="shared" si="122"/>
        <v>-313.87026853854974</v>
      </c>
      <c r="AK230" s="98"/>
      <c r="AL230" s="98"/>
      <c r="AM230" s="98"/>
      <c r="AN230" s="98"/>
      <c r="AO230" s="98"/>
      <c r="AP230" s="98"/>
      <c r="AQ230" s="141">
        <f t="shared" si="113"/>
        <v>43.773550815421046</v>
      </c>
      <c r="AR230" s="142">
        <f t="shared" si="116"/>
        <v>655.69424691636311</v>
      </c>
      <c r="AS230" s="98"/>
      <c r="AT230" s="142"/>
      <c r="AU230" s="98"/>
      <c r="AV230" s="141">
        <f t="shared" si="118"/>
        <v>70.751578863816192</v>
      </c>
      <c r="AW230" s="142">
        <f t="shared" si="117"/>
        <v>655.69424691636311</v>
      </c>
      <c r="AX230" s="98"/>
      <c r="AY230" s="98"/>
      <c r="AZ230" s="142"/>
      <c r="BA230" s="142"/>
      <c r="BC230" s="141"/>
      <c r="BD230" s="235">
        <v>205</v>
      </c>
      <c r="BE230" s="238">
        <f t="shared" si="123"/>
        <v>66.821801535677864</v>
      </c>
      <c r="BF230" s="237">
        <f t="shared" si="124"/>
        <v>-2.0570353177423968</v>
      </c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163">
        <f t="shared" si="127"/>
        <v>-45.720209211045393</v>
      </c>
      <c r="BT230" s="161">
        <v>4</v>
      </c>
      <c r="BU230" s="98"/>
      <c r="BV230" s="98"/>
      <c r="BW230" s="98"/>
      <c r="BX230" s="98"/>
      <c r="BY230" s="98"/>
      <c r="BZ230" s="98"/>
      <c r="CA230" s="142"/>
      <c r="CB230" s="141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163">
        <f t="shared" si="128"/>
        <v>-45.720209211045393</v>
      </c>
      <c r="CO230" s="161">
        <v>4</v>
      </c>
      <c r="CP230" s="98"/>
      <c r="CQ230" s="98"/>
      <c r="CR230" s="98"/>
      <c r="CS230" s="98"/>
      <c r="CT230" s="98"/>
      <c r="CU230" s="98"/>
      <c r="CV230" s="142"/>
      <c r="CW230" s="168"/>
    </row>
    <row r="231" spans="2:101" x14ac:dyDescent="0.3">
      <c r="B231" s="141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141">
        <f t="shared" si="111"/>
        <v>10</v>
      </c>
      <c r="N231" s="142">
        <f t="shared" si="114"/>
        <v>-120</v>
      </c>
      <c r="O231" s="98"/>
      <c r="P231" s="98"/>
      <c r="Q231" s="141">
        <f t="shared" si="112"/>
        <v>65</v>
      </c>
      <c r="R231" s="142">
        <f t="shared" si="115"/>
        <v>-140</v>
      </c>
      <c r="S231" s="98"/>
      <c r="T231" s="98"/>
      <c r="U231" s="98"/>
      <c r="V231" s="98"/>
      <c r="W231" s="98"/>
      <c r="X231" s="98"/>
      <c r="Y231" s="98"/>
      <c r="Z231" s="76">
        <v>214</v>
      </c>
      <c r="AA231" s="79">
        <f t="shared" si="119"/>
        <v>123.84196257305655</v>
      </c>
      <c r="AB231" s="78">
        <f t="shared" si="120"/>
        <v>-352.5959372028417</v>
      </c>
      <c r="AC231" s="98"/>
      <c r="AD231" s="86">
        <v>223</v>
      </c>
      <c r="AE231" s="89">
        <f t="shared" si="109"/>
        <v>-47.537990605246087</v>
      </c>
      <c r="AF231" s="88">
        <f t="shared" si="110"/>
        <v>-44.329893404062396</v>
      </c>
      <c r="AG231" s="98"/>
      <c r="AH231" s="108">
        <v>212</v>
      </c>
      <c r="AI231" s="111">
        <f t="shared" si="121"/>
        <v>175.38606773619813</v>
      </c>
      <c r="AJ231" s="110">
        <f t="shared" si="122"/>
        <v>-324.98329261936965</v>
      </c>
      <c r="AK231" s="98"/>
      <c r="AL231" s="98"/>
      <c r="AM231" s="98"/>
      <c r="AN231" s="98"/>
      <c r="AO231" s="98"/>
      <c r="AP231" s="98"/>
      <c r="AQ231" s="141">
        <f t="shared" si="113"/>
        <v>43.59722383471258</v>
      </c>
      <c r="AR231" s="142">
        <f t="shared" si="116"/>
        <v>654.69424691636311</v>
      </c>
      <c r="AS231" s="98"/>
      <c r="AT231" s="142"/>
      <c r="AU231" s="98"/>
      <c r="AV231" s="141">
        <f t="shared" si="118"/>
        <v>70.751578863816192</v>
      </c>
      <c r="AW231" s="142">
        <f t="shared" si="117"/>
        <v>654.69424691636311</v>
      </c>
      <c r="AX231" s="98"/>
      <c r="AY231" s="98"/>
      <c r="AZ231" s="142"/>
      <c r="BA231" s="142"/>
      <c r="BC231" s="141"/>
      <c r="BD231" s="235">
        <v>206</v>
      </c>
      <c r="BE231" s="238">
        <f t="shared" si="123"/>
        <v>66.99476362336739</v>
      </c>
      <c r="BF231" s="237">
        <f t="shared" si="124"/>
        <v>-2.419657875572808</v>
      </c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163">
        <f t="shared" si="127"/>
        <v>-57.15026151380674</v>
      </c>
      <c r="BT231" s="161">
        <v>5</v>
      </c>
      <c r="BU231" s="98"/>
      <c r="BV231" s="98"/>
      <c r="BW231" s="98"/>
      <c r="BX231" s="98"/>
      <c r="BY231" s="98"/>
      <c r="BZ231" s="98"/>
      <c r="CA231" s="142"/>
      <c r="CB231" s="141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163">
        <f t="shared" si="128"/>
        <v>-57.15026151380674</v>
      </c>
      <c r="CO231" s="161">
        <v>5</v>
      </c>
      <c r="CP231" s="98"/>
      <c r="CQ231" s="98"/>
      <c r="CR231" s="98"/>
      <c r="CS231" s="98"/>
      <c r="CT231" s="98"/>
      <c r="CU231" s="98"/>
      <c r="CV231" s="142"/>
      <c r="CW231" s="168"/>
    </row>
    <row r="232" spans="2:101" x14ac:dyDescent="0.3">
      <c r="B232" s="141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141">
        <f t="shared" si="111"/>
        <v>10</v>
      </c>
      <c r="N232" s="142">
        <f t="shared" si="114"/>
        <v>-121</v>
      </c>
      <c r="O232" s="98"/>
      <c r="P232" s="98"/>
      <c r="Q232" s="141">
        <f t="shared" si="112"/>
        <v>65</v>
      </c>
      <c r="R232" s="142">
        <f t="shared" si="115"/>
        <v>-141</v>
      </c>
      <c r="S232" s="98"/>
      <c r="T232" s="98"/>
      <c r="U232" s="98"/>
      <c r="V232" s="98"/>
      <c r="W232" s="98"/>
      <c r="X232" s="98"/>
      <c r="Y232" s="98"/>
      <c r="Z232" s="76">
        <v>215</v>
      </c>
      <c r="AA232" s="79">
        <f t="shared" si="119"/>
        <v>131.22431026628374</v>
      </c>
      <c r="AB232" s="78">
        <f t="shared" si="120"/>
        <v>-363.33731974928639</v>
      </c>
      <c r="AC232" s="98"/>
      <c r="AD232" s="86">
        <v>224</v>
      </c>
      <c r="AE232" s="89">
        <f t="shared" si="109"/>
        <v>-46.757087022012321</v>
      </c>
      <c r="AF232" s="88">
        <f t="shared" si="110"/>
        <v>-45.152794079834827</v>
      </c>
      <c r="AG232" s="98"/>
      <c r="AH232" s="108">
        <v>213</v>
      </c>
      <c r="AI232" s="111">
        <f t="shared" si="121"/>
        <v>182.38904945791501</v>
      </c>
      <c r="AJ232" s="110">
        <f t="shared" si="122"/>
        <v>-335.97577202476617</v>
      </c>
      <c r="AK232" s="98"/>
      <c r="AL232" s="98"/>
      <c r="AM232" s="98"/>
      <c r="AN232" s="98"/>
      <c r="AO232" s="98"/>
      <c r="AP232" s="98"/>
      <c r="AQ232" s="141">
        <f t="shared" si="113"/>
        <v>43.420896854004113</v>
      </c>
      <c r="AR232" s="142">
        <f t="shared" si="116"/>
        <v>653.69424691636311</v>
      </c>
      <c r="AS232" s="98"/>
      <c r="AT232" s="142"/>
      <c r="AU232" s="98"/>
      <c r="AV232" s="141">
        <f t="shared" si="118"/>
        <v>70.751578863816192</v>
      </c>
      <c r="AW232" s="142">
        <f t="shared" si="117"/>
        <v>653.69424691636311</v>
      </c>
      <c r="AX232" s="98"/>
      <c r="AY232" s="98"/>
      <c r="AZ232" s="142"/>
      <c r="BA232" s="142"/>
      <c r="BC232" s="141"/>
      <c r="BD232" s="235">
        <v>207</v>
      </c>
      <c r="BE232" s="238">
        <f t="shared" si="123"/>
        <v>67.17402800435579</v>
      </c>
      <c r="BF232" s="237">
        <f t="shared" si="124"/>
        <v>-2.779206599578659</v>
      </c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163">
        <f t="shared" si="127"/>
        <v>-68.580313816568093</v>
      </c>
      <c r="BT232" s="161">
        <v>6</v>
      </c>
      <c r="BU232" s="98"/>
      <c r="BV232" s="98"/>
      <c r="BW232" s="98"/>
      <c r="BX232" s="98"/>
      <c r="BY232" s="98"/>
      <c r="BZ232" s="98"/>
      <c r="CA232" s="142"/>
      <c r="CB232" s="141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163">
        <f t="shared" si="128"/>
        <v>-68.580313816568093</v>
      </c>
      <c r="CO232" s="161">
        <v>6</v>
      </c>
      <c r="CP232" s="98"/>
      <c r="CQ232" s="98"/>
      <c r="CR232" s="98"/>
      <c r="CS232" s="98"/>
      <c r="CT232" s="98"/>
      <c r="CU232" s="98"/>
      <c r="CV232" s="142"/>
      <c r="CW232" s="168"/>
    </row>
    <row r="233" spans="2:101" x14ac:dyDescent="0.3">
      <c r="B233" s="141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141">
        <f t="shared" si="111"/>
        <v>10</v>
      </c>
      <c r="N233" s="142">
        <f t="shared" si="114"/>
        <v>-122</v>
      </c>
      <c r="O233" s="98"/>
      <c r="P233" s="98"/>
      <c r="Q233" s="141">
        <f t="shared" si="112"/>
        <v>65</v>
      </c>
      <c r="R233" s="142">
        <f t="shared" si="115"/>
        <v>-142</v>
      </c>
      <c r="S233" s="98"/>
      <c r="T233" s="98"/>
      <c r="U233" s="98"/>
      <c r="V233" s="98"/>
      <c r="W233" s="98"/>
      <c r="X233" s="98"/>
      <c r="Y233" s="98"/>
      <c r="Z233" s="76">
        <v>216</v>
      </c>
      <c r="AA233" s="79">
        <f t="shared" si="119"/>
        <v>138.79299656609908</v>
      </c>
      <c r="AB233" s="78">
        <f t="shared" si="120"/>
        <v>-373.94822659873887</v>
      </c>
      <c r="AC233" s="98"/>
      <c r="AD233" s="86">
        <v>225</v>
      </c>
      <c r="AE233" s="89">
        <f t="shared" si="109"/>
        <v>-45.961940777125598</v>
      </c>
      <c r="AF233" s="88">
        <f t="shared" si="110"/>
        <v>-45.961940777125584</v>
      </c>
      <c r="AG233" s="98"/>
      <c r="AH233" s="108">
        <v>214</v>
      </c>
      <c r="AI233" s="111">
        <f t="shared" si="121"/>
        <v>189.58280980993231</v>
      </c>
      <c r="AJ233" s="110">
        <f t="shared" si="122"/>
        <v>-346.84435833902552</v>
      </c>
      <c r="AK233" s="98"/>
      <c r="AL233" s="98"/>
      <c r="AM233" s="98"/>
      <c r="AN233" s="98"/>
      <c r="AO233" s="98"/>
      <c r="AP233" s="98"/>
      <c r="AQ233" s="141">
        <f t="shared" si="113"/>
        <v>43.244569873295646</v>
      </c>
      <c r="AR233" s="142">
        <f t="shared" si="116"/>
        <v>652.69424691636311</v>
      </c>
      <c r="AS233" s="98"/>
      <c r="AT233" s="142"/>
      <c r="AU233" s="98"/>
      <c r="AV233" s="141">
        <f t="shared" si="118"/>
        <v>70.751578863816192</v>
      </c>
      <c r="AW233" s="142">
        <f t="shared" si="117"/>
        <v>652.69424691636311</v>
      </c>
      <c r="AX233" s="98"/>
      <c r="AY233" s="98"/>
      <c r="AZ233" s="142"/>
      <c r="BA233" s="142"/>
      <c r="BC233" s="141"/>
      <c r="BD233" s="235">
        <v>208</v>
      </c>
      <c r="BE233" s="238">
        <f t="shared" si="123"/>
        <v>67.359540072976046</v>
      </c>
      <c r="BF233" s="237">
        <f t="shared" si="124"/>
        <v>-3.1355719677356131</v>
      </c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163">
        <f t="shared" si="127"/>
        <v>-80.010366119329433</v>
      </c>
      <c r="BT233" s="161">
        <v>7</v>
      </c>
      <c r="BU233" s="98"/>
      <c r="BV233" s="98"/>
      <c r="BW233" s="98"/>
      <c r="BX233" s="98"/>
      <c r="BY233" s="98"/>
      <c r="BZ233" s="98"/>
      <c r="CA233" s="142"/>
      <c r="CB233" s="141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163">
        <f t="shared" si="128"/>
        <v>-80.010366119329433</v>
      </c>
      <c r="CO233" s="161">
        <v>7</v>
      </c>
      <c r="CP233" s="98"/>
      <c r="CQ233" s="98"/>
      <c r="CR233" s="98"/>
      <c r="CS233" s="98"/>
      <c r="CT233" s="98"/>
      <c r="CU233" s="98"/>
      <c r="CV233" s="142"/>
      <c r="CW233" s="168"/>
    </row>
    <row r="234" spans="2:101" x14ac:dyDescent="0.3">
      <c r="B234" s="141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141">
        <f t="shared" si="111"/>
        <v>10</v>
      </c>
      <c r="N234" s="142">
        <f t="shared" si="114"/>
        <v>-123</v>
      </c>
      <c r="O234" s="98"/>
      <c r="P234" s="98"/>
      <c r="Q234" s="141">
        <f t="shared" si="112"/>
        <v>65</v>
      </c>
      <c r="R234" s="142">
        <f t="shared" si="115"/>
        <v>-143</v>
      </c>
      <c r="S234" s="98"/>
      <c r="T234" s="98"/>
      <c r="U234" s="98"/>
      <c r="V234" s="98"/>
      <c r="W234" s="98"/>
      <c r="X234" s="98"/>
      <c r="Y234" s="98"/>
      <c r="Z234" s="76">
        <v>217</v>
      </c>
      <c r="AA234" s="79">
        <f t="shared" si="119"/>
        <v>146.54571597733582</v>
      </c>
      <c r="AB234" s="78">
        <f t="shared" si="120"/>
        <v>-384.42542556618224</v>
      </c>
      <c r="AC234" s="98"/>
      <c r="AD234" s="86">
        <v>226</v>
      </c>
      <c r="AE234" s="89">
        <f t="shared" si="109"/>
        <v>-45.152794079834841</v>
      </c>
      <c r="AF234" s="88">
        <f t="shared" si="110"/>
        <v>-46.757087022012307</v>
      </c>
      <c r="AG234" s="98"/>
      <c r="AH234" s="108">
        <v>215</v>
      </c>
      <c r="AI234" s="111">
        <f t="shared" si="121"/>
        <v>196.9651575031595</v>
      </c>
      <c r="AJ234" s="110">
        <f t="shared" si="122"/>
        <v>-357.58574088547022</v>
      </c>
      <c r="AK234" s="98"/>
      <c r="AL234" s="98"/>
      <c r="AM234" s="98"/>
      <c r="AN234" s="98"/>
      <c r="AO234" s="98"/>
      <c r="AP234" s="98"/>
      <c r="AQ234" s="141">
        <f t="shared" si="113"/>
        <v>43.068242892587193</v>
      </c>
      <c r="AR234" s="142">
        <f t="shared" si="116"/>
        <v>651.69424691636311</v>
      </c>
      <c r="AS234" s="98"/>
      <c r="AT234" s="142"/>
      <c r="AU234" s="98"/>
      <c r="AV234" s="141">
        <f t="shared" si="118"/>
        <v>70.751578863816192</v>
      </c>
      <c r="AW234" s="142">
        <f t="shared" si="117"/>
        <v>651.69424691636311</v>
      </c>
      <c r="AX234" s="98"/>
      <c r="AY234" s="98"/>
      <c r="AZ234" s="142"/>
      <c r="BA234" s="142"/>
      <c r="BC234" s="141"/>
      <c r="BD234" s="235">
        <v>209</v>
      </c>
      <c r="BE234" s="238">
        <f t="shared" si="123"/>
        <v>67.55124332045493</v>
      </c>
      <c r="BF234" s="237">
        <f t="shared" si="124"/>
        <v>-3.4886454277003036</v>
      </c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163">
        <f t="shared" si="127"/>
        <v>-91.440418422090787</v>
      </c>
      <c r="BT234" s="161">
        <v>8</v>
      </c>
      <c r="BU234" s="98"/>
      <c r="BV234" s="98"/>
      <c r="BW234" s="98"/>
      <c r="BX234" s="98"/>
      <c r="BY234" s="98"/>
      <c r="BZ234" s="98"/>
      <c r="CA234" s="142"/>
      <c r="CB234" s="141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163">
        <f t="shared" si="128"/>
        <v>-91.440418422090787</v>
      </c>
      <c r="CO234" s="161">
        <v>8</v>
      </c>
      <c r="CP234" s="98"/>
      <c r="CQ234" s="98"/>
      <c r="CR234" s="98"/>
      <c r="CS234" s="98"/>
      <c r="CT234" s="98"/>
      <c r="CU234" s="98"/>
      <c r="CV234" s="142"/>
      <c r="CW234" s="168"/>
    </row>
    <row r="235" spans="2:101" x14ac:dyDescent="0.3">
      <c r="B235" s="141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141">
        <f t="shared" si="111"/>
        <v>10</v>
      </c>
      <c r="N235" s="142">
        <f t="shared" si="114"/>
        <v>-124</v>
      </c>
      <c r="O235" s="98"/>
      <c r="P235" s="98"/>
      <c r="Q235" s="141">
        <f t="shared" si="112"/>
        <v>65</v>
      </c>
      <c r="R235" s="142">
        <f t="shared" si="115"/>
        <v>-144</v>
      </c>
      <c r="S235" s="98"/>
      <c r="T235" s="98"/>
      <c r="U235" s="98"/>
      <c r="V235" s="98"/>
      <c r="W235" s="98"/>
      <c r="X235" s="98"/>
      <c r="Y235" s="98"/>
      <c r="Z235" s="76">
        <v>218</v>
      </c>
      <c r="AA235" s="79">
        <f t="shared" si="119"/>
        <v>154.4801069465592</v>
      </c>
      <c r="AB235" s="78">
        <f t="shared" si="120"/>
        <v>-394.76572519531618</v>
      </c>
      <c r="AC235" s="98"/>
      <c r="AD235" s="86">
        <v>227</v>
      </c>
      <c r="AE235" s="89">
        <f t="shared" si="109"/>
        <v>-44.329893404062432</v>
      </c>
      <c r="AF235" s="88">
        <f t="shared" si="110"/>
        <v>-47.537990605246058</v>
      </c>
      <c r="AG235" s="98"/>
      <c r="AH235" s="108">
        <v>216</v>
      </c>
      <c r="AI235" s="111">
        <f t="shared" si="121"/>
        <v>204.53384380297484</v>
      </c>
      <c r="AJ235" s="110">
        <f t="shared" si="122"/>
        <v>-368.19664773492269</v>
      </c>
      <c r="AK235" s="98"/>
      <c r="AL235" s="98"/>
      <c r="AM235" s="98"/>
      <c r="AN235" s="98"/>
      <c r="AO235" s="98"/>
      <c r="AP235" s="98"/>
      <c r="AQ235" s="141">
        <f t="shared" si="113"/>
        <v>42.891915911878726</v>
      </c>
      <c r="AR235" s="142">
        <f t="shared" si="116"/>
        <v>650.69424691636311</v>
      </c>
      <c r="AS235" s="98"/>
      <c r="AT235" s="142"/>
      <c r="AU235" s="98"/>
      <c r="AV235" s="141">
        <f t="shared" si="118"/>
        <v>70.751578863816192</v>
      </c>
      <c r="AW235" s="142">
        <f t="shared" si="117"/>
        <v>650.69424691636311</v>
      </c>
      <c r="AX235" s="98"/>
      <c r="AY235" s="98"/>
      <c r="AZ235" s="142"/>
      <c r="BA235" s="142"/>
      <c r="BC235" s="141"/>
      <c r="BD235" s="235">
        <v>210</v>
      </c>
      <c r="BE235" s="238">
        <f t="shared" si="123"/>
        <v>67.749079352126216</v>
      </c>
      <c r="BF235" s="237">
        <f t="shared" si="124"/>
        <v>-3.8383194298765488</v>
      </c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163">
        <f t="shared" si="127"/>
        <v>-102.87047072485214</v>
      </c>
      <c r="BT235" s="161">
        <v>9</v>
      </c>
      <c r="BU235" s="98"/>
      <c r="BV235" s="98"/>
      <c r="BW235" s="98"/>
      <c r="BX235" s="98"/>
      <c r="BY235" s="98"/>
      <c r="BZ235" s="98"/>
      <c r="CA235" s="142"/>
      <c r="CB235" s="141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163">
        <f t="shared" si="128"/>
        <v>-102.87047072485214</v>
      </c>
      <c r="CO235" s="161">
        <v>9</v>
      </c>
      <c r="CP235" s="98"/>
      <c r="CQ235" s="98"/>
      <c r="CR235" s="98"/>
      <c r="CS235" s="98"/>
      <c r="CT235" s="98"/>
      <c r="CU235" s="98"/>
      <c r="CV235" s="142"/>
      <c r="CW235" s="168"/>
    </row>
    <row r="236" spans="2:101" x14ac:dyDescent="0.3">
      <c r="B236" s="141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141">
        <f t="shared" si="111"/>
        <v>10</v>
      </c>
      <c r="N236" s="142">
        <f t="shared" si="114"/>
        <v>-125</v>
      </c>
      <c r="O236" s="98"/>
      <c r="P236" s="98"/>
      <c r="Q236" s="141">
        <f t="shared" si="112"/>
        <v>65</v>
      </c>
      <c r="R236" s="142">
        <f t="shared" si="115"/>
        <v>-145</v>
      </c>
      <c r="S236" s="98"/>
      <c r="T236" s="98"/>
      <c r="U236" s="98"/>
      <c r="V236" s="98"/>
      <c r="W236" s="98"/>
      <c r="X236" s="98"/>
      <c r="Y236" s="98"/>
      <c r="Z236" s="76">
        <v>219</v>
      </c>
      <c r="AA236" s="79">
        <f t="shared" si="119"/>
        <v>162.59375258141813</v>
      </c>
      <c r="AB236" s="78">
        <f t="shared" si="120"/>
        <v>-404.96597573070568</v>
      </c>
      <c r="AC236" s="98"/>
      <c r="AD236" s="86">
        <v>228</v>
      </c>
      <c r="AE236" s="89">
        <f t="shared" si="109"/>
        <v>-43.493489413325797</v>
      </c>
      <c r="AF236" s="88">
        <f t="shared" si="110"/>
        <v>-48.304413656030611</v>
      </c>
      <c r="AG236" s="98"/>
      <c r="AH236" s="108">
        <v>217</v>
      </c>
      <c r="AI236" s="111">
        <f t="shared" si="121"/>
        <v>212.28656321421158</v>
      </c>
      <c r="AJ236" s="110">
        <f t="shared" si="122"/>
        <v>-378.67384670236606</v>
      </c>
      <c r="AK236" s="98"/>
      <c r="AL236" s="98"/>
      <c r="AM236" s="98"/>
      <c r="AN236" s="98"/>
      <c r="AO236" s="98"/>
      <c r="AP236" s="98"/>
      <c r="AQ236" s="141">
        <f t="shared" si="113"/>
        <v>42.715588931170259</v>
      </c>
      <c r="AR236" s="142">
        <f t="shared" si="116"/>
        <v>649.69424691636311</v>
      </c>
      <c r="AS236" s="98"/>
      <c r="AT236" s="142"/>
      <c r="AU236" s="98"/>
      <c r="AV236" s="141">
        <f t="shared" si="118"/>
        <v>70.751578863816192</v>
      </c>
      <c r="AW236" s="142">
        <f t="shared" si="117"/>
        <v>649.69424691636311</v>
      </c>
      <c r="AX236" s="98"/>
      <c r="AY236" s="98"/>
      <c r="AZ236" s="142"/>
      <c r="BA236" s="142"/>
      <c r="BC236" s="141"/>
      <c r="BD236" s="235">
        <v>211</v>
      </c>
      <c r="BE236" s="238">
        <f t="shared" si="123"/>
        <v>67.95298790521818</v>
      </c>
      <c r="BF236" s="237">
        <f t="shared" si="124"/>
        <v>-4.1844874601759052</v>
      </c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163">
        <f t="shared" si="127"/>
        <v>-114.30052302761348</v>
      </c>
      <c r="BT236" s="161">
        <v>10</v>
      </c>
      <c r="BU236" s="98"/>
      <c r="BV236" s="98"/>
      <c r="BW236" s="98"/>
      <c r="BX236" s="98"/>
      <c r="BY236" s="98"/>
      <c r="BZ236" s="98"/>
      <c r="CA236" s="142"/>
      <c r="CB236" s="141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163">
        <f t="shared" si="128"/>
        <v>-114.30052302761348</v>
      </c>
      <c r="CO236" s="161">
        <v>10</v>
      </c>
      <c r="CP236" s="98"/>
      <c r="CQ236" s="98"/>
      <c r="CR236" s="98"/>
      <c r="CS236" s="98"/>
      <c r="CT236" s="98"/>
      <c r="CU236" s="98"/>
      <c r="CV236" s="142"/>
      <c r="CW236" s="168"/>
    </row>
    <row r="237" spans="2:101" ht="15" thickBot="1" x14ac:dyDescent="0.35">
      <c r="B237" s="141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141">
        <f t="shared" si="111"/>
        <v>10</v>
      </c>
      <c r="N237" s="142">
        <f t="shared" si="114"/>
        <v>-126</v>
      </c>
      <c r="O237" s="98"/>
      <c r="P237" s="98"/>
      <c r="Q237" s="141">
        <f t="shared" si="112"/>
        <v>65</v>
      </c>
      <c r="R237" s="142">
        <f t="shared" si="115"/>
        <v>-146</v>
      </c>
      <c r="S237" s="98"/>
      <c r="T237" s="98"/>
      <c r="U237" s="98"/>
      <c r="V237" s="98"/>
      <c r="W237" s="98"/>
      <c r="X237" s="98"/>
      <c r="Y237" s="98"/>
      <c r="Z237" s="76">
        <v>220</v>
      </c>
      <c r="AA237" s="79">
        <f t="shared" si="119"/>
        <v>170.88418138685302</v>
      </c>
      <c r="AB237" s="78">
        <f t="shared" si="120"/>
        <v>-415.0230700772243</v>
      </c>
      <c r="AC237" s="98"/>
      <c r="AD237" s="86">
        <v>229</v>
      </c>
      <c r="AE237" s="89">
        <f t="shared" si="109"/>
        <v>-42.643836884382992</v>
      </c>
      <c r="AF237" s="88">
        <f t="shared" si="110"/>
        <v>-49.056122714480161</v>
      </c>
      <c r="AG237" s="98"/>
      <c r="AH237" s="108">
        <v>218</v>
      </c>
      <c r="AI237" s="111">
        <f t="shared" si="121"/>
        <v>220.22095418343497</v>
      </c>
      <c r="AJ237" s="110">
        <f t="shared" si="122"/>
        <v>-389.0141463315</v>
      </c>
      <c r="AK237" s="98"/>
      <c r="AL237" s="98"/>
      <c r="AM237" s="98"/>
      <c r="AN237" s="98"/>
      <c r="AO237" s="98"/>
      <c r="AP237" s="98"/>
      <c r="AQ237" s="143">
        <f t="shared" si="113"/>
        <v>42.539261950461793</v>
      </c>
      <c r="AR237" s="144">
        <f t="shared" si="116"/>
        <v>648.69424691636311</v>
      </c>
      <c r="AS237" s="11"/>
      <c r="AT237" s="144"/>
      <c r="AU237" s="98"/>
      <c r="AV237" s="141">
        <f t="shared" si="118"/>
        <v>70.751578863816192</v>
      </c>
      <c r="AW237" s="142">
        <f t="shared" si="117"/>
        <v>648.69424691636311</v>
      </c>
      <c r="AX237" s="98"/>
      <c r="AY237" s="98"/>
      <c r="AZ237" s="142"/>
      <c r="BA237" s="142"/>
      <c r="BC237" s="141"/>
      <c r="BD237" s="235">
        <v>212</v>
      </c>
      <c r="BE237" s="238">
        <f t="shared" si="123"/>
        <v>68.162906867210211</v>
      </c>
      <c r="BF237" s="237">
        <f t="shared" si="124"/>
        <v>-4.5270440724629459</v>
      </c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163">
        <f t="shared" si="127"/>
        <v>-125.73057533037483</v>
      </c>
      <c r="BT237" s="161">
        <v>11</v>
      </c>
      <c r="BU237" s="98"/>
      <c r="BV237" s="98"/>
      <c r="BW237" s="98"/>
      <c r="BX237" s="98"/>
      <c r="BY237" s="98"/>
      <c r="BZ237" s="98"/>
      <c r="CA237" s="142"/>
      <c r="CB237" s="141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163">
        <f t="shared" si="128"/>
        <v>-125.73057533037483</v>
      </c>
      <c r="CO237" s="161">
        <v>11</v>
      </c>
      <c r="CP237" s="98"/>
      <c r="CQ237" s="98"/>
      <c r="CR237" s="98"/>
      <c r="CS237" s="98"/>
      <c r="CT237" s="98"/>
      <c r="CU237" s="98"/>
      <c r="CV237" s="142"/>
      <c r="CW237" s="168"/>
    </row>
    <row r="238" spans="2:101" x14ac:dyDescent="0.3">
      <c r="B238" s="141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141">
        <f t="shared" si="111"/>
        <v>10</v>
      </c>
      <c r="N238" s="142">
        <f t="shared" si="114"/>
        <v>-127</v>
      </c>
      <c r="O238" s="98"/>
      <c r="P238" s="98"/>
      <c r="Q238" s="141">
        <f t="shared" si="112"/>
        <v>65</v>
      </c>
      <c r="R238" s="142">
        <f t="shared" si="115"/>
        <v>-147</v>
      </c>
      <c r="S238" s="98"/>
      <c r="T238" s="98"/>
      <c r="U238" s="98"/>
      <c r="V238" s="98"/>
      <c r="W238" s="98"/>
      <c r="X238" s="98"/>
      <c r="Y238" s="98"/>
      <c r="Z238" s="76">
        <v>221</v>
      </c>
      <c r="AA238" s="79">
        <f t="shared" si="119"/>
        <v>179.3488680179388</v>
      </c>
      <c r="AB238" s="78">
        <f t="shared" si="120"/>
        <v>-424.93394474650989</v>
      </c>
      <c r="AC238" s="98"/>
      <c r="AD238" s="86">
        <v>230</v>
      </c>
      <c r="AE238" s="89">
        <f t="shared" si="109"/>
        <v>-41.781194629625062</v>
      </c>
      <c r="AF238" s="88">
        <f t="shared" si="110"/>
        <v>-49.792888802733565</v>
      </c>
      <c r="AG238" s="98"/>
      <c r="AH238" s="108">
        <v>219</v>
      </c>
      <c r="AI238" s="111">
        <f t="shared" si="121"/>
        <v>228.3345998182939</v>
      </c>
      <c r="AJ238" s="110">
        <f t="shared" si="122"/>
        <v>-399.2143968668895</v>
      </c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141">
        <f>$AV$19</f>
        <v>70.751578863816192</v>
      </c>
      <c r="AW238" s="142">
        <f t="shared" si="117"/>
        <v>647.69424691636311</v>
      </c>
      <c r="AX238" s="98"/>
      <c r="AY238" s="98"/>
      <c r="AZ238" s="142"/>
      <c r="BA238" s="142"/>
      <c r="BC238" s="141"/>
      <c r="BD238" s="235">
        <v>213</v>
      </c>
      <c r="BE238" s="238">
        <f t="shared" si="123"/>
        <v>68.378772294753006</v>
      </c>
      <c r="BF238" s="237">
        <f t="shared" si="124"/>
        <v>-4.8658849206751551</v>
      </c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163">
        <f t="shared" si="127"/>
        <v>-137.16062763313619</v>
      </c>
      <c r="BT238" s="161">
        <v>12</v>
      </c>
      <c r="BU238" s="98"/>
      <c r="BV238" s="98"/>
      <c r="BW238" s="98"/>
      <c r="BX238" s="98"/>
      <c r="BY238" s="98"/>
      <c r="BZ238" s="98"/>
      <c r="CA238" s="142"/>
      <c r="CB238" s="141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163">
        <f t="shared" si="128"/>
        <v>-137.16062763313619</v>
      </c>
      <c r="CO238" s="161">
        <v>12</v>
      </c>
      <c r="CP238" s="98"/>
      <c r="CQ238" s="98"/>
      <c r="CR238" s="98"/>
      <c r="CS238" s="98"/>
      <c r="CT238" s="98"/>
      <c r="CU238" s="98"/>
      <c r="CV238" s="142"/>
      <c r="CW238" s="168"/>
    </row>
    <row r="239" spans="2:101" x14ac:dyDescent="0.3">
      <c r="B239" s="141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141">
        <f t="shared" si="111"/>
        <v>10</v>
      </c>
      <c r="N239" s="142">
        <f t="shared" si="114"/>
        <v>-128</v>
      </c>
      <c r="O239" s="98"/>
      <c r="P239" s="98"/>
      <c r="Q239" s="141">
        <f t="shared" si="112"/>
        <v>65</v>
      </c>
      <c r="R239" s="142">
        <f t="shared" si="115"/>
        <v>-148</v>
      </c>
      <c r="S239" s="98"/>
      <c r="T239" s="98"/>
      <c r="U239" s="98"/>
      <c r="V239" s="98"/>
      <c r="W239" s="98"/>
      <c r="X239" s="98"/>
      <c r="Y239" s="98"/>
      <c r="Z239" s="76">
        <v>222</v>
      </c>
      <c r="AA239" s="79">
        <f t="shared" si="119"/>
        <v>187.98523404912839</v>
      </c>
      <c r="AB239" s="78">
        <f t="shared" si="120"/>
        <v>-434.69558079012876</v>
      </c>
      <c r="AC239" s="98"/>
      <c r="AD239" s="86">
        <v>231</v>
      </c>
      <c r="AE239" s="89">
        <f t="shared" si="109"/>
        <v>-40.905825418239417</v>
      </c>
      <c r="AF239" s="88">
        <f t="shared" si="110"/>
        <v>-50.514487494703125</v>
      </c>
      <c r="AG239" s="98"/>
      <c r="AH239" s="108">
        <v>220</v>
      </c>
      <c r="AI239" s="111">
        <f t="shared" si="121"/>
        <v>236.62502862372878</v>
      </c>
      <c r="AJ239" s="110">
        <f t="shared" si="122"/>
        <v>-409.27149121340813</v>
      </c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141">
        <f t="shared" ref="AV239:AV302" si="129">$AV$19</f>
        <v>70.751578863816192</v>
      </c>
      <c r="AW239" s="142">
        <f t="shared" si="117"/>
        <v>646.69424691636311</v>
      </c>
      <c r="AX239" s="98"/>
      <c r="AY239" s="98"/>
      <c r="AZ239" s="142"/>
      <c r="BA239" s="142"/>
      <c r="BC239" s="141"/>
      <c r="BD239" s="235">
        <v>214</v>
      </c>
      <c r="BE239" s="238">
        <f t="shared" si="123"/>
        <v>68.600518433146149</v>
      </c>
      <c r="BF239" s="237">
        <f t="shared" si="124"/>
        <v>-5.2009067906077249</v>
      </c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163">
        <f t="shared" si="127"/>
        <v>-148.59067993589753</v>
      </c>
      <c r="BT239" s="161">
        <v>13</v>
      </c>
      <c r="BU239" s="98"/>
      <c r="BV239" s="98"/>
      <c r="BW239" s="98"/>
      <c r="BX239" s="98"/>
      <c r="BY239" s="98"/>
      <c r="BZ239" s="98"/>
      <c r="CA239" s="142"/>
      <c r="CB239" s="141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163">
        <f t="shared" si="128"/>
        <v>-148.59067993589753</v>
      </c>
      <c r="CO239" s="161">
        <v>13</v>
      </c>
      <c r="CP239" s="98"/>
      <c r="CQ239" s="98"/>
      <c r="CR239" s="98"/>
      <c r="CS239" s="98"/>
      <c r="CT239" s="98"/>
      <c r="CU239" s="98"/>
      <c r="CV239" s="142"/>
      <c r="CW239" s="168"/>
    </row>
    <row r="240" spans="2:101" x14ac:dyDescent="0.3">
      <c r="B240" s="141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141">
        <f t="shared" si="111"/>
        <v>10</v>
      </c>
      <c r="N240" s="142">
        <f t="shared" si="114"/>
        <v>-129</v>
      </c>
      <c r="O240" s="98"/>
      <c r="P240" s="98"/>
      <c r="Q240" s="141">
        <f t="shared" si="112"/>
        <v>65</v>
      </c>
      <c r="R240" s="142">
        <f t="shared" si="115"/>
        <v>-149</v>
      </c>
      <c r="S240" s="98"/>
      <c r="T240" s="98"/>
      <c r="U240" s="98"/>
      <c r="V240" s="98"/>
      <c r="W240" s="98"/>
      <c r="X240" s="98"/>
      <c r="Y240" s="98"/>
      <c r="Z240" s="76">
        <v>223</v>
      </c>
      <c r="AA240" s="79">
        <f t="shared" si="119"/>
        <v>196.79064875966628</v>
      </c>
      <c r="AB240" s="78">
        <f t="shared" si="120"/>
        <v>-444.30500471917907</v>
      </c>
      <c r="AC240" s="98"/>
      <c r="AD240" s="86">
        <v>232</v>
      </c>
      <c r="AE240" s="89">
        <f t="shared" si="109"/>
        <v>-40.017995896167776</v>
      </c>
      <c r="AF240" s="88">
        <f t="shared" si="110"/>
        <v>-51.220698984436936</v>
      </c>
      <c r="AG240" s="98"/>
      <c r="AH240" s="108">
        <v>221</v>
      </c>
      <c r="AI240" s="111">
        <f t="shared" si="121"/>
        <v>245.08971525481456</v>
      </c>
      <c r="AJ240" s="110">
        <f t="shared" si="122"/>
        <v>-419.18236588269372</v>
      </c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141">
        <f t="shared" si="129"/>
        <v>70.751578863816192</v>
      </c>
      <c r="AW240" s="142">
        <f t="shared" si="117"/>
        <v>645.69424691636311</v>
      </c>
      <c r="AX240" s="98"/>
      <c r="AY240" s="98"/>
      <c r="AZ240" s="142"/>
      <c r="BA240" s="142"/>
      <c r="BC240" s="141"/>
      <c r="BD240" s="235">
        <v>215</v>
      </c>
      <c r="BE240" s="238">
        <f t="shared" si="123"/>
        <v>68.828077736367817</v>
      </c>
      <c r="BF240" s="237">
        <f t="shared" si="124"/>
        <v>-5.5320076313536557</v>
      </c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163">
        <f t="shared" si="127"/>
        <v>-160.02073223865887</v>
      </c>
      <c r="BT240" s="161">
        <v>14</v>
      </c>
      <c r="BU240" s="98"/>
      <c r="BV240" s="98"/>
      <c r="BW240" s="98"/>
      <c r="BX240" s="98"/>
      <c r="BY240" s="98"/>
      <c r="BZ240" s="98"/>
      <c r="CA240" s="142"/>
      <c r="CB240" s="141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163">
        <f t="shared" si="128"/>
        <v>-160.02073223865887</v>
      </c>
      <c r="CO240" s="161">
        <v>14</v>
      </c>
      <c r="CP240" s="98"/>
      <c r="CQ240" s="98"/>
      <c r="CR240" s="98"/>
      <c r="CS240" s="98"/>
      <c r="CT240" s="98"/>
      <c r="CU240" s="98"/>
      <c r="CV240" s="142"/>
      <c r="CW240" s="168"/>
    </row>
    <row r="241" spans="2:101" x14ac:dyDescent="0.3">
      <c r="B241" s="141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141">
        <f t="shared" si="111"/>
        <v>10</v>
      </c>
      <c r="N241" s="142">
        <f t="shared" si="114"/>
        <v>-130</v>
      </c>
      <c r="O241" s="98"/>
      <c r="P241" s="98"/>
      <c r="Q241" s="141">
        <f t="shared" si="112"/>
        <v>65</v>
      </c>
      <c r="R241" s="142">
        <f t="shared" si="115"/>
        <v>-150</v>
      </c>
      <c r="S241" s="98"/>
      <c r="T241" s="98"/>
      <c r="U241" s="98"/>
      <c r="V241" s="98"/>
      <c r="W241" s="98"/>
      <c r="X241" s="98"/>
      <c r="Y241" s="98"/>
      <c r="Z241" s="76">
        <v>224</v>
      </c>
      <c r="AA241" s="79">
        <f t="shared" si="119"/>
        <v>205.76242993493179</v>
      </c>
      <c r="AB241" s="78">
        <f t="shared" si="120"/>
        <v>-453.75928941004395</v>
      </c>
      <c r="AC241" s="98"/>
      <c r="AD241" s="86">
        <v>233</v>
      </c>
      <c r="AE241" s="89">
        <f t="shared" si="109"/>
        <v>-39.117976504883138</v>
      </c>
      <c r="AF241" s="88">
        <f t="shared" si="110"/>
        <v>-51.911308153074032</v>
      </c>
      <c r="AG241" s="98"/>
      <c r="AH241" s="108">
        <v>222</v>
      </c>
      <c r="AI241" s="111">
        <f t="shared" si="121"/>
        <v>253.72608128600416</v>
      </c>
      <c r="AJ241" s="110">
        <f t="shared" si="122"/>
        <v>-428.94400192631258</v>
      </c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141">
        <f t="shared" si="129"/>
        <v>70.751578863816192</v>
      </c>
      <c r="AW241" s="142">
        <f t="shared" si="117"/>
        <v>644.69424691636311</v>
      </c>
      <c r="AX241" s="98"/>
      <c r="AY241" s="98"/>
      <c r="AZ241" s="142"/>
      <c r="BA241" s="142"/>
      <c r="BC241" s="141"/>
      <c r="BD241" s="235">
        <v>216</v>
      </c>
      <c r="BE241" s="238">
        <f t="shared" si="123"/>
        <v>69.061380887649818</v>
      </c>
      <c r="BF241" s="237">
        <f t="shared" si="124"/>
        <v>-5.8590865863894148</v>
      </c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163">
        <f t="shared" si="127"/>
        <v>-171.45078454142023</v>
      </c>
      <c r="BT241" s="161">
        <v>15</v>
      </c>
      <c r="BU241" s="98"/>
      <c r="BV241" s="98"/>
      <c r="BW241" s="98"/>
      <c r="BX241" s="98"/>
      <c r="BY241" s="98"/>
      <c r="BZ241" s="98"/>
      <c r="CA241" s="142"/>
      <c r="CB241" s="141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163">
        <f t="shared" si="128"/>
        <v>-171.45078454142023</v>
      </c>
      <c r="CO241" s="161">
        <v>15</v>
      </c>
      <c r="CP241" s="98"/>
      <c r="CQ241" s="98"/>
      <c r="CR241" s="98"/>
      <c r="CS241" s="98"/>
      <c r="CT241" s="98"/>
      <c r="CU241" s="98"/>
      <c r="CV241" s="142"/>
      <c r="CW241" s="168"/>
    </row>
    <row r="242" spans="2:101" x14ac:dyDescent="0.3">
      <c r="B242" s="141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141">
        <f t="shared" si="111"/>
        <v>10</v>
      </c>
      <c r="N242" s="142">
        <f t="shared" si="114"/>
        <v>-131</v>
      </c>
      <c r="O242" s="98"/>
      <c r="P242" s="98"/>
      <c r="Q242" s="141">
        <f t="shared" si="112"/>
        <v>65</v>
      </c>
      <c r="R242" s="142">
        <f t="shared" si="115"/>
        <v>-151</v>
      </c>
      <c r="S242" s="98"/>
      <c r="T242" s="98"/>
      <c r="U242" s="98"/>
      <c r="V242" s="98"/>
      <c r="W242" s="98"/>
      <c r="X242" s="98"/>
      <c r="Y242" s="98"/>
      <c r="Z242" s="76">
        <v>225</v>
      </c>
      <c r="AA242" s="79">
        <f t="shared" si="119"/>
        <v>214.89784468346716</v>
      </c>
      <c r="AB242" s="78">
        <f t="shared" si="120"/>
        <v>-463.05555499602008</v>
      </c>
      <c r="AC242" s="98"/>
      <c r="AD242" s="86">
        <v>234</v>
      </c>
      <c r="AE242" s="89">
        <f t="shared" si="109"/>
        <v>-38.206041399010758</v>
      </c>
      <c r="AF242" s="88">
        <f t="shared" si="110"/>
        <v>-52.58610463437158</v>
      </c>
      <c r="AG242" s="98"/>
      <c r="AH242" s="108">
        <v>223</v>
      </c>
      <c r="AI242" s="111">
        <f t="shared" si="121"/>
        <v>262.53149599654205</v>
      </c>
      <c r="AJ242" s="110">
        <f t="shared" si="122"/>
        <v>-438.55342585536289</v>
      </c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141">
        <f t="shared" si="129"/>
        <v>70.751578863816192</v>
      </c>
      <c r="AW242" s="142">
        <f t="shared" si="117"/>
        <v>643.69424691636311</v>
      </c>
      <c r="AX242" s="98"/>
      <c r="AY242" s="98"/>
      <c r="AZ242" s="142"/>
      <c r="BA242" s="142"/>
      <c r="BC242" s="141"/>
      <c r="BD242" s="235">
        <v>217</v>
      </c>
      <c r="BE242" s="238">
        <f t="shared" si="123"/>
        <v>69.300356820592214</v>
      </c>
      <c r="BF242" s="237">
        <f t="shared" si="124"/>
        <v>-6.1820440242968004</v>
      </c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163">
        <f t="shared" si="127"/>
        <v>-182.88083684418157</v>
      </c>
      <c r="BT242" s="161">
        <v>16</v>
      </c>
      <c r="BU242" s="98"/>
      <c r="BV242" s="98"/>
      <c r="BW242" s="98"/>
      <c r="BX242" s="98"/>
      <c r="BY242" s="98"/>
      <c r="BZ242" s="98"/>
      <c r="CA242" s="142"/>
      <c r="CB242" s="141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163">
        <f t="shared" si="128"/>
        <v>-182.88083684418157</v>
      </c>
      <c r="CO242" s="161">
        <v>16</v>
      </c>
      <c r="CP242" s="98"/>
      <c r="CQ242" s="98"/>
      <c r="CR242" s="98"/>
      <c r="CS242" s="98"/>
      <c r="CT242" s="98"/>
      <c r="CU242" s="98"/>
      <c r="CV242" s="142"/>
      <c r="CW242" s="168"/>
    </row>
    <row r="243" spans="2:101" x14ac:dyDescent="0.3">
      <c r="B243" s="141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141">
        <f t="shared" si="111"/>
        <v>10</v>
      </c>
      <c r="N243" s="142">
        <f t="shared" si="114"/>
        <v>-132</v>
      </c>
      <c r="O243" s="98"/>
      <c r="P243" s="98"/>
      <c r="Q243" s="141">
        <f t="shared" si="112"/>
        <v>65</v>
      </c>
      <c r="R243" s="142">
        <f t="shared" si="115"/>
        <v>-152</v>
      </c>
      <c r="S243" s="98"/>
      <c r="T243" s="98"/>
      <c r="U243" s="98"/>
      <c r="V243" s="98"/>
      <c r="W243" s="98"/>
      <c r="X243" s="98"/>
      <c r="Y243" s="98"/>
      <c r="Z243" s="76">
        <v>226</v>
      </c>
      <c r="AA243" s="79">
        <f t="shared" si="119"/>
        <v>224.19411026944329</v>
      </c>
      <c r="AB243" s="78">
        <f t="shared" si="120"/>
        <v>-472.19096974455533</v>
      </c>
      <c r="AC243" s="98"/>
      <c r="AD243" s="86">
        <v>235</v>
      </c>
      <c r="AE243" s="89">
        <f t="shared" si="109"/>
        <v>-37.282468362818015</v>
      </c>
      <c r="AF243" s="88">
        <f t="shared" si="110"/>
        <v>-53.244882878784452</v>
      </c>
      <c r="AG243" s="98"/>
      <c r="AH243" s="108">
        <v>224</v>
      </c>
      <c r="AI243" s="111">
        <f t="shared" si="121"/>
        <v>271.50327717180755</v>
      </c>
      <c r="AJ243" s="110">
        <f t="shared" si="122"/>
        <v>-448.00771054622777</v>
      </c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141">
        <f t="shared" si="129"/>
        <v>70.751578863816192</v>
      </c>
      <c r="AW243" s="142">
        <f t="shared" si="117"/>
        <v>642.69424691636311</v>
      </c>
      <c r="AX243" s="98"/>
      <c r="AY243" s="98"/>
      <c r="AZ243" s="142"/>
      <c r="BA243" s="142"/>
      <c r="BC243" s="141"/>
      <c r="BD243" s="235">
        <v>218</v>
      </c>
      <c r="BE243" s="238">
        <f t="shared" si="123"/>
        <v>69.544932740810822</v>
      </c>
      <c r="BF243" s="237">
        <f t="shared" si="124"/>
        <v>-6.5007815691116715</v>
      </c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163">
        <f t="shared" si="127"/>
        <v>-194.31088914694291</v>
      </c>
      <c r="BT243" s="161">
        <v>17</v>
      </c>
      <c r="BU243" s="98"/>
      <c r="BV243" s="98"/>
      <c r="BW243" s="98"/>
      <c r="BX243" s="98"/>
      <c r="BY243" s="98"/>
      <c r="BZ243" s="98"/>
      <c r="CA243" s="142"/>
      <c r="CB243" s="141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163">
        <f t="shared" si="128"/>
        <v>-194.31088914694291</v>
      </c>
      <c r="CO243" s="161">
        <v>17</v>
      </c>
      <c r="CP243" s="98"/>
      <c r="CQ243" s="98"/>
      <c r="CR243" s="98"/>
      <c r="CS243" s="98"/>
      <c r="CT243" s="98"/>
      <c r="CU243" s="98"/>
      <c r="CV243" s="142"/>
      <c r="CW243" s="168"/>
    </row>
    <row r="244" spans="2:101" x14ac:dyDescent="0.3">
      <c r="B244" s="141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141">
        <f t="shared" si="111"/>
        <v>10</v>
      </c>
      <c r="N244" s="142">
        <f t="shared" si="114"/>
        <v>-133</v>
      </c>
      <c r="O244" s="98"/>
      <c r="P244" s="98"/>
      <c r="Q244" s="141">
        <f t="shared" si="112"/>
        <v>65</v>
      </c>
      <c r="R244" s="142">
        <f t="shared" si="115"/>
        <v>-153</v>
      </c>
      <c r="S244" s="98"/>
      <c r="T244" s="98"/>
      <c r="U244" s="98"/>
      <c r="V244" s="98"/>
      <c r="W244" s="98"/>
      <c r="X244" s="98"/>
      <c r="Y244" s="98"/>
      <c r="Z244" s="76">
        <v>227</v>
      </c>
      <c r="AA244" s="79">
        <f t="shared" si="119"/>
        <v>233.64839496030783</v>
      </c>
      <c r="AB244" s="78">
        <f t="shared" si="120"/>
        <v>-481.16275091982072</v>
      </c>
      <c r="AC244" s="98"/>
      <c r="AD244" s="86">
        <v>236</v>
      </c>
      <c r="AE244" s="89">
        <f t="shared" si="109"/>
        <v>-36.347538725598568</v>
      </c>
      <c r="AF244" s="88">
        <f t="shared" si="110"/>
        <v>-53.887442216077694</v>
      </c>
      <c r="AG244" s="98"/>
      <c r="AH244" s="108">
        <v>225</v>
      </c>
      <c r="AI244" s="111">
        <f t="shared" si="121"/>
        <v>280.63869192034292</v>
      </c>
      <c r="AJ244" s="110">
        <f t="shared" si="122"/>
        <v>-457.3039761322039</v>
      </c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141">
        <f t="shared" si="129"/>
        <v>70.751578863816192</v>
      </c>
      <c r="AW244" s="142">
        <f t="shared" si="117"/>
        <v>641.69424691636311</v>
      </c>
      <c r="AX244" s="98"/>
      <c r="AY244" s="98"/>
      <c r="AZ244" s="142"/>
      <c r="BA244" s="142"/>
      <c r="BC244" s="141"/>
      <c r="BD244" s="235">
        <v>219</v>
      </c>
      <c r="BE244" s="238">
        <f t="shared" si="123"/>
        <v>69.795034148111085</v>
      </c>
      <c r="BF244" s="237">
        <f t="shared" si="124"/>
        <v>-6.8152021302902188</v>
      </c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163">
        <f t="shared" si="127"/>
        <v>-205.74094144970428</v>
      </c>
      <c r="BT244" s="161">
        <v>18</v>
      </c>
      <c r="BU244" s="98"/>
      <c r="BV244" s="98"/>
      <c r="BW244" s="98"/>
      <c r="BX244" s="98"/>
      <c r="BY244" s="98"/>
      <c r="BZ244" s="98"/>
      <c r="CA244" s="142"/>
      <c r="CB244" s="141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163">
        <f t="shared" si="128"/>
        <v>-205.74094144970428</v>
      </c>
      <c r="CO244" s="161">
        <v>18</v>
      </c>
      <c r="CP244" s="98"/>
      <c r="CQ244" s="98"/>
      <c r="CR244" s="98"/>
      <c r="CS244" s="98"/>
      <c r="CT244" s="98"/>
      <c r="CU244" s="98"/>
      <c r="CV244" s="142"/>
      <c r="CW244" s="168"/>
    </row>
    <row r="245" spans="2:101" x14ac:dyDescent="0.3">
      <c r="B245" s="141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141">
        <f t="shared" si="111"/>
        <v>10</v>
      </c>
      <c r="N245" s="142">
        <f t="shared" si="114"/>
        <v>-134</v>
      </c>
      <c r="O245" s="98"/>
      <c r="P245" s="98"/>
      <c r="Q245" s="141">
        <f t="shared" si="112"/>
        <v>65</v>
      </c>
      <c r="R245" s="142">
        <f t="shared" si="115"/>
        <v>-154</v>
      </c>
      <c r="S245" s="98"/>
      <c r="T245" s="98"/>
      <c r="U245" s="98"/>
      <c r="V245" s="98"/>
      <c r="W245" s="98"/>
      <c r="X245" s="98"/>
      <c r="Y245" s="98"/>
      <c r="Z245" s="76">
        <v>228</v>
      </c>
      <c r="AA245" s="79">
        <f t="shared" si="119"/>
        <v>243.25781888935842</v>
      </c>
      <c r="AB245" s="78">
        <f t="shared" si="120"/>
        <v>-489.96816563035884</v>
      </c>
      <c r="AC245" s="98"/>
      <c r="AD245" s="86">
        <v>237</v>
      </c>
      <c r="AE245" s="89">
        <f t="shared" si="109"/>
        <v>-35.40153727597675</v>
      </c>
      <c r="AF245" s="88">
        <f t="shared" si="110"/>
        <v>-54.51358691645256</v>
      </c>
      <c r="AG245" s="98"/>
      <c r="AH245" s="108">
        <v>226</v>
      </c>
      <c r="AI245" s="111">
        <f t="shared" si="121"/>
        <v>289.93495750631905</v>
      </c>
      <c r="AJ245" s="110">
        <f t="shared" si="122"/>
        <v>-466.43939088073915</v>
      </c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141">
        <f t="shared" si="129"/>
        <v>70.751578863816192</v>
      </c>
      <c r="AW245" s="142">
        <f t="shared" si="117"/>
        <v>640.69424691636311</v>
      </c>
      <c r="AX245" s="98"/>
      <c r="AY245" s="98"/>
      <c r="AZ245" s="142"/>
      <c r="BA245" s="142"/>
      <c r="BC245" s="141"/>
      <c r="BD245" s="235">
        <v>220</v>
      </c>
      <c r="BE245" s="238">
        <f t="shared" si="123"/>
        <v>70.050584859181541</v>
      </c>
      <c r="BF245" s="237">
        <f t="shared" si="124"/>
        <v>-7.1252099322836067</v>
      </c>
      <c r="BG245" s="98"/>
      <c r="BH245" s="98"/>
      <c r="BI245" s="98"/>
      <c r="BJ245" s="98"/>
      <c r="BK245" s="98"/>
      <c r="BL245" s="98"/>
      <c r="BM245" s="98"/>
      <c r="BN245" s="98"/>
      <c r="BO245" s="98"/>
      <c r="BP245" s="98"/>
      <c r="BQ245" s="98"/>
      <c r="BR245" s="98"/>
      <c r="BS245" s="163">
        <f t="shared" si="127"/>
        <v>-217.17099375246562</v>
      </c>
      <c r="BT245" s="161">
        <v>19</v>
      </c>
      <c r="BU245" s="98"/>
      <c r="BV245" s="98"/>
      <c r="BW245" s="98"/>
      <c r="BX245" s="98"/>
      <c r="BY245" s="98"/>
      <c r="BZ245" s="98"/>
      <c r="CA245" s="142"/>
      <c r="CB245" s="141"/>
      <c r="CC245" s="98"/>
      <c r="CD245" s="98"/>
      <c r="CE245" s="98"/>
      <c r="CF245" s="98"/>
      <c r="CG245" s="98"/>
      <c r="CH245" s="98"/>
      <c r="CI245" s="98"/>
      <c r="CJ245" s="98"/>
      <c r="CK245" s="98"/>
      <c r="CL245" s="98"/>
      <c r="CM245" s="98"/>
      <c r="CN245" s="163">
        <f t="shared" si="128"/>
        <v>-217.17099375246562</v>
      </c>
      <c r="CO245" s="161">
        <v>19</v>
      </c>
      <c r="CP245" s="98"/>
      <c r="CQ245" s="98"/>
      <c r="CR245" s="98"/>
      <c r="CS245" s="98"/>
      <c r="CT245" s="98"/>
      <c r="CU245" s="98"/>
      <c r="CV245" s="142"/>
      <c r="CW245" s="168"/>
    </row>
    <row r="246" spans="2:101" x14ac:dyDescent="0.3">
      <c r="B246" s="141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141">
        <f t="shared" si="111"/>
        <v>10</v>
      </c>
      <c r="N246" s="142">
        <f t="shared" si="114"/>
        <v>-135</v>
      </c>
      <c r="O246" s="98"/>
      <c r="P246" s="98"/>
      <c r="Q246" s="141">
        <f t="shared" si="112"/>
        <v>65</v>
      </c>
      <c r="R246" s="142">
        <f t="shared" si="115"/>
        <v>-155</v>
      </c>
      <c r="S246" s="98"/>
      <c r="T246" s="98"/>
      <c r="U246" s="98"/>
      <c r="V246" s="98"/>
      <c r="W246" s="98"/>
      <c r="X246" s="98"/>
      <c r="Y246" s="98"/>
      <c r="Z246" s="76">
        <v>229</v>
      </c>
      <c r="AA246" s="79">
        <f t="shared" si="119"/>
        <v>253.01945493297728</v>
      </c>
      <c r="AB246" s="78">
        <f t="shared" si="120"/>
        <v>-498.60453166154832</v>
      </c>
      <c r="AC246" s="98"/>
      <c r="AD246" s="86">
        <v>238</v>
      </c>
      <c r="AE246" s="89">
        <f t="shared" si="109"/>
        <v>-34.444752175158328</v>
      </c>
      <c r="AF246" s="88">
        <f t="shared" si="110"/>
        <v>-55.123126250167687</v>
      </c>
      <c r="AG246" s="98"/>
      <c r="AH246" s="108">
        <v>227</v>
      </c>
      <c r="AI246" s="111">
        <f t="shared" si="121"/>
        <v>299.38924219718359</v>
      </c>
      <c r="AJ246" s="110">
        <f t="shared" si="122"/>
        <v>-475.41117205600455</v>
      </c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141">
        <f t="shared" si="129"/>
        <v>70.751578863816192</v>
      </c>
      <c r="AW246" s="142">
        <f t="shared" si="117"/>
        <v>639.69424691636311</v>
      </c>
      <c r="AX246" s="98"/>
      <c r="AY246" s="98"/>
      <c r="AZ246" s="142"/>
      <c r="BA246" s="142"/>
      <c r="BC246" s="141"/>
      <c r="BD246" s="235">
        <v>221</v>
      </c>
      <c r="BE246" s="238">
        <f t="shared" si="123"/>
        <v>70.311507030800044</v>
      </c>
      <c r="BF246" s="237">
        <f t="shared" si="124"/>
        <v>-7.4307105437122676</v>
      </c>
      <c r="BG246" s="98"/>
      <c r="BH246" s="98"/>
      <c r="BI246" s="98"/>
      <c r="BJ246" s="98"/>
      <c r="BK246" s="98"/>
      <c r="BL246" s="98"/>
      <c r="BM246" s="98"/>
      <c r="BN246" s="98"/>
      <c r="BO246" s="98"/>
      <c r="BP246" s="98"/>
      <c r="BQ246" s="98"/>
      <c r="BR246" s="98"/>
      <c r="BS246" s="163">
        <f t="shared" si="127"/>
        <v>-228.60104605522696</v>
      </c>
      <c r="BT246" s="161">
        <v>20</v>
      </c>
      <c r="BU246" s="98"/>
      <c r="BV246" s="98"/>
      <c r="BW246" s="98"/>
      <c r="BX246" s="98"/>
      <c r="BY246" s="98"/>
      <c r="BZ246" s="98"/>
      <c r="CA246" s="142"/>
      <c r="CB246" s="141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163">
        <f t="shared" si="128"/>
        <v>-228.60104605522696</v>
      </c>
      <c r="CO246" s="161">
        <v>20</v>
      </c>
      <c r="CP246" s="98"/>
      <c r="CQ246" s="98"/>
      <c r="CR246" s="98"/>
      <c r="CS246" s="98"/>
      <c r="CT246" s="98"/>
      <c r="CU246" s="98"/>
      <c r="CV246" s="142"/>
      <c r="CW246" s="168"/>
    </row>
    <row r="247" spans="2:101" x14ac:dyDescent="0.3">
      <c r="B247" s="141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141">
        <f t="shared" si="111"/>
        <v>10</v>
      </c>
      <c r="N247" s="142">
        <f t="shared" si="114"/>
        <v>-136</v>
      </c>
      <c r="O247" s="98"/>
      <c r="P247" s="98"/>
      <c r="Q247" s="141">
        <f t="shared" si="112"/>
        <v>65</v>
      </c>
      <c r="R247" s="142">
        <f t="shared" si="115"/>
        <v>-156</v>
      </c>
      <c r="S247" s="98"/>
      <c r="T247" s="98"/>
      <c r="U247" s="98"/>
      <c r="V247" s="98"/>
      <c r="W247" s="98"/>
      <c r="X247" s="98"/>
      <c r="Y247" s="98"/>
      <c r="Z247" s="76">
        <v>230</v>
      </c>
      <c r="AA247" s="79">
        <f t="shared" si="119"/>
        <v>262.93032960226287</v>
      </c>
      <c r="AB247" s="78">
        <f t="shared" si="120"/>
        <v>-507.06921829263422</v>
      </c>
      <c r="AC247" s="98"/>
      <c r="AD247" s="86">
        <v>239</v>
      </c>
      <c r="AE247" s="89">
        <f t="shared" si="109"/>
        <v>-33.477474869153539</v>
      </c>
      <c r="AF247" s="88">
        <f t="shared" si="110"/>
        <v>-55.715874545637284</v>
      </c>
      <c r="AG247" s="98"/>
      <c r="AH247" s="108">
        <v>228</v>
      </c>
      <c r="AI247" s="111">
        <f t="shared" si="121"/>
        <v>308.99866612623418</v>
      </c>
      <c r="AJ247" s="110">
        <f t="shared" si="122"/>
        <v>-484.21658676654266</v>
      </c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141">
        <f t="shared" si="129"/>
        <v>70.751578863816192</v>
      </c>
      <c r="AW247" s="142">
        <f t="shared" si="117"/>
        <v>638.69424691636311</v>
      </c>
      <c r="AX247" s="98"/>
      <c r="AY247" s="98"/>
      <c r="AZ247" s="142"/>
      <c r="BA247" s="142"/>
      <c r="BC247" s="141"/>
      <c r="BD247" s="235">
        <v>222</v>
      </c>
      <c r="BE247" s="238">
        <f t="shared" si="123"/>
        <v>70.577721183545492</v>
      </c>
      <c r="BF247" s="237">
        <f t="shared" si="124"/>
        <v>-7.7316109061304914</v>
      </c>
      <c r="BG247" s="98"/>
      <c r="BH247" s="98"/>
      <c r="BI247" s="98"/>
      <c r="BJ247" s="98"/>
      <c r="BK247" s="98"/>
      <c r="BL247" s="98"/>
      <c r="BM247" s="98"/>
      <c r="BN247" s="98"/>
      <c r="BO247" s="98"/>
      <c r="BP247" s="98"/>
      <c r="BQ247" s="98"/>
      <c r="BR247" s="98"/>
      <c r="BS247" s="163">
        <f t="shared" si="127"/>
        <v>-240.03109835798833</v>
      </c>
      <c r="BT247" s="161">
        <v>21</v>
      </c>
      <c r="BU247" s="98"/>
      <c r="BV247" s="98"/>
      <c r="BW247" s="98"/>
      <c r="BX247" s="98"/>
      <c r="BY247" s="98"/>
      <c r="BZ247" s="98"/>
      <c r="CA247" s="142"/>
      <c r="CB247" s="141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163">
        <f t="shared" si="128"/>
        <v>-240.03109835798833</v>
      </c>
      <c r="CO247" s="161">
        <v>21</v>
      </c>
      <c r="CP247" s="98"/>
      <c r="CQ247" s="98"/>
      <c r="CR247" s="98"/>
      <c r="CS247" s="98"/>
      <c r="CT247" s="98"/>
      <c r="CU247" s="98"/>
      <c r="CV247" s="142"/>
      <c r="CW247" s="168"/>
    </row>
    <row r="248" spans="2:101" x14ac:dyDescent="0.3">
      <c r="B248" s="141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141">
        <f t="shared" si="111"/>
        <v>10</v>
      </c>
      <c r="N248" s="142">
        <f t="shared" si="114"/>
        <v>-137</v>
      </c>
      <c r="O248" s="98"/>
      <c r="P248" s="98"/>
      <c r="Q248" s="141">
        <f t="shared" si="112"/>
        <v>65</v>
      </c>
      <c r="R248" s="142">
        <f t="shared" si="115"/>
        <v>-157</v>
      </c>
      <c r="S248" s="98"/>
      <c r="T248" s="98"/>
      <c r="U248" s="98"/>
      <c r="V248" s="98"/>
      <c r="W248" s="98"/>
      <c r="X248" s="98"/>
      <c r="Y248" s="98"/>
      <c r="Z248" s="76">
        <v>231</v>
      </c>
      <c r="AA248" s="79">
        <f t="shared" si="119"/>
        <v>272.98742394878201</v>
      </c>
      <c r="AB248" s="78">
        <f t="shared" si="120"/>
        <v>-515.35964709806944</v>
      </c>
      <c r="AC248" s="98"/>
      <c r="AD248" s="86">
        <v>240</v>
      </c>
      <c r="AE248" s="89">
        <f t="shared" si="109"/>
        <v>-32.500000000000028</v>
      </c>
      <c r="AF248" s="88">
        <f t="shared" si="110"/>
        <v>-56.291651245988497</v>
      </c>
      <c r="AG248" s="98"/>
      <c r="AH248" s="108">
        <v>229</v>
      </c>
      <c r="AI248" s="111">
        <f t="shared" si="121"/>
        <v>318.76030216985305</v>
      </c>
      <c r="AJ248" s="110">
        <f t="shared" si="122"/>
        <v>-492.85295279773214</v>
      </c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141">
        <f t="shared" si="129"/>
        <v>70.751578863816192</v>
      </c>
      <c r="AW248" s="142">
        <f t="shared" si="117"/>
        <v>637.69424691636311</v>
      </c>
      <c r="AX248" s="98"/>
      <c r="AY248" s="98"/>
      <c r="AZ248" s="142"/>
      <c r="BA248" s="142"/>
      <c r="BC248" s="141"/>
      <c r="BD248" s="235">
        <v>223</v>
      </c>
      <c r="BE248" s="238">
        <f t="shared" si="123"/>
        <v>70.849146226008074</v>
      </c>
      <c r="BF248" s="237">
        <f t="shared" si="124"/>
        <v>-8.0278193623730019</v>
      </c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163">
        <f t="shared" si="127"/>
        <v>-251.46115066074967</v>
      </c>
      <c r="BT248" s="161">
        <v>22</v>
      </c>
      <c r="BU248" s="98"/>
      <c r="BV248" s="98"/>
      <c r="BW248" s="98"/>
      <c r="BX248" s="98"/>
      <c r="BY248" s="98"/>
      <c r="BZ248" s="98"/>
      <c r="CA248" s="142"/>
      <c r="CB248" s="141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163">
        <f t="shared" si="128"/>
        <v>-251.46115066074967</v>
      </c>
      <c r="CO248" s="161">
        <v>22</v>
      </c>
      <c r="CP248" s="98"/>
      <c r="CQ248" s="98"/>
      <c r="CR248" s="98"/>
      <c r="CS248" s="98"/>
      <c r="CT248" s="98"/>
      <c r="CU248" s="98"/>
      <c r="CV248" s="142"/>
      <c r="CW248" s="168"/>
    </row>
    <row r="249" spans="2:101" x14ac:dyDescent="0.3">
      <c r="B249" s="141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141">
        <f t="shared" si="111"/>
        <v>10</v>
      </c>
      <c r="N249" s="142">
        <f t="shared" si="114"/>
        <v>-138</v>
      </c>
      <c r="O249" s="98"/>
      <c r="P249" s="98"/>
      <c r="Q249" s="141">
        <f t="shared" si="112"/>
        <v>65</v>
      </c>
      <c r="R249" s="142">
        <f t="shared" si="115"/>
        <v>-158</v>
      </c>
      <c r="S249" s="98"/>
      <c r="T249" s="98"/>
      <c r="U249" s="98"/>
      <c r="V249" s="98"/>
      <c r="W249" s="98"/>
      <c r="X249" s="98"/>
      <c r="Y249" s="98"/>
      <c r="Z249" s="76">
        <v>232</v>
      </c>
      <c r="AA249" s="79">
        <f t="shared" si="119"/>
        <v>283.187674484171</v>
      </c>
      <c r="AB249" s="78">
        <f t="shared" si="120"/>
        <v>-523.47329273292803</v>
      </c>
      <c r="AC249" s="98"/>
      <c r="AD249" s="86">
        <v>241</v>
      </c>
      <c r="AE249" s="89">
        <f t="shared" si="109"/>
        <v>-31.512625316011896</v>
      </c>
      <c r="AF249" s="88">
        <f t="shared" si="110"/>
        <v>-56.850280964060737</v>
      </c>
      <c r="AG249" s="98"/>
      <c r="AH249" s="108">
        <v>230</v>
      </c>
      <c r="AI249" s="111">
        <f t="shared" si="121"/>
        <v>328.67117683913864</v>
      </c>
      <c r="AJ249" s="110">
        <f t="shared" si="122"/>
        <v>-501.31763942881804</v>
      </c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141">
        <f t="shared" si="129"/>
        <v>70.751578863816192</v>
      </c>
      <c r="AW249" s="142">
        <f t="shared" si="117"/>
        <v>636.69424691636311</v>
      </c>
      <c r="AX249" s="98"/>
      <c r="AY249" s="98"/>
      <c r="AZ249" s="142"/>
      <c r="BA249" s="142"/>
      <c r="BC249" s="141"/>
      <c r="BD249" s="235">
        <v>224</v>
      </c>
      <c r="BE249" s="238">
        <f t="shared" si="123"/>
        <v>71.125699479490521</v>
      </c>
      <c r="BF249" s="237">
        <f t="shared" si="124"/>
        <v>-8.3192456844746037</v>
      </c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163">
        <f t="shared" si="127"/>
        <v>-262.89120296351103</v>
      </c>
      <c r="BT249" s="161">
        <v>23</v>
      </c>
      <c r="BU249" s="98"/>
      <c r="BV249" s="98"/>
      <c r="BW249" s="98"/>
      <c r="BX249" s="98"/>
      <c r="BY249" s="98"/>
      <c r="BZ249" s="98"/>
      <c r="CA249" s="142"/>
      <c r="CB249" s="141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163">
        <f t="shared" si="128"/>
        <v>-262.89120296351103</v>
      </c>
      <c r="CO249" s="161">
        <v>23</v>
      </c>
      <c r="CP249" s="98"/>
      <c r="CQ249" s="98"/>
      <c r="CR249" s="98"/>
      <c r="CS249" s="98"/>
      <c r="CT249" s="98"/>
      <c r="CU249" s="98"/>
      <c r="CV249" s="142"/>
      <c r="CW249" s="168"/>
    </row>
    <row r="250" spans="2:101" x14ac:dyDescent="0.3">
      <c r="B250" s="141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141">
        <f t="shared" si="111"/>
        <v>10</v>
      </c>
      <c r="N250" s="142">
        <f t="shared" si="114"/>
        <v>-139</v>
      </c>
      <c r="O250" s="98"/>
      <c r="P250" s="98"/>
      <c r="Q250" s="141">
        <f t="shared" si="112"/>
        <v>65</v>
      </c>
      <c r="R250" s="142">
        <f t="shared" si="115"/>
        <v>-159</v>
      </c>
      <c r="S250" s="98"/>
      <c r="T250" s="98"/>
      <c r="U250" s="98"/>
      <c r="V250" s="98"/>
      <c r="W250" s="98"/>
      <c r="X250" s="98"/>
      <c r="Y250" s="98"/>
      <c r="Z250" s="76">
        <v>233</v>
      </c>
      <c r="AA250" s="79">
        <f t="shared" si="119"/>
        <v>293.52797411330494</v>
      </c>
      <c r="AB250" s="78">
        <f t="shared" si="120"/>
        <v>-531.40768370215142</v>
      </c>
      <c r="AC250" s="98"/>
      <c r="AD250" s="86">
        <v>242</v>
      </c>
      <c r="AE250" s="89">
        <f t="shared" si="109"/>
        <v>-30.515651581082899</v>
      </c>
      <c r="AF250" s="88">
        <f t="shared" si="110"/>
        <v>-57.391593535830253</v>
      </c>
      <c r="AG250" s="98"/>
      <c r="AH250" s="108">
        <v>231</v>
      </c>
      <c r="AI250" s="111">
        <f t="shared" si="121"/>
        <v>338.72827118565777</v>
      </c>
      <c r="AJ250" s="110">
        <f t="shared" si="122"/>
        <v>-509.60806823425327</v>
      </c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141">
        <f t="shared" si="129"/>
        <v>70.751578863816192</v>
      </c>
      <c r="AW250" s="142">
        <f t="shared" si="117"/>
        <v>635.69424691636311</v>
      </c>
      <c r="AX250" s="98"/>
      <c r="AY250" s="98"/>
      <c r="AZ250" s="142"/>
      <c r="BA250" s="142"/>
      <c r="BC250" s="141"/>
      <c r="BD250" s="235">
        <v>225</v>
      </c>
      <c r="BE250" s="238">
        <f t="shared" si="123"/>
        <v>71.407296703192799</v>
      </c>
      <c r="BF250" s="237">
        <f t="shared" si="124"/>
        <v>-8.6058011011544568</v>
      </c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163">
        <f t="shared" si="127"/>
        <v>-274.32125526627237</v>
      </c>
      <c r="BT250" s="161">
        <v>24</v>
      </c>
      <c r="BU250" s="98"/>
      <c r="BV250" s="98"/>
      <c r="BW250" s="98"/>
      <c r="BX250" s="98"/>
      <c r="BY250" s="98"/>
      <c r="BZ250" s="98"/>
      <c r="CA250" s="142"/>
      <c r="CB250" s="141"/>
      <c r="CC250" s="98"/>
      <c r="CD250" s="98"/>
      <c r="CE250" s="98"/>
      <c r="CF250" s="98"/>
      <c r="CG250" s="98"/>
      <c r="CH250" s="98"/>
      <c r="CI250" s="98"/>
      <c r="CJ250" s="98"/>
      <c r="CK250" s="98"/>
      <c r="CL250" s="98"/>
      <c r="CM250" s="98"/>
      <c r="CN250" s="163">
        <f t="shared" si="128"/>
        <v>-274.32125526627237</v>
      </c>
      <c r="CO250" s="161">
        <v>24</v>
      </c>
      <c r="CP250" s="98"/>
      <c r="CQ250" s="98"/>
      <c r="CR250" s="98"/>
      <c r="CS250" s="98"/>
      <c r="CT250" s="98"/>
      <c r="CU250" s="98"/>
      <c r="CV250" s="142"/>
      <c r="CW250" s="168"/>
    </row>
    <row r="251" spans="2:101" x14ac:dyDescent="0.3">
      <c r="B251" s="141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141">
        <f t="shared" si="111"/>
        <v>10</v>
      </c>
      <c r="N251" s="142">
        <f t="shared" si="114"/>
        <v>-140</v>
      </c>
      <c r="O251" s="98"/>
      <c r="P251" s="98"/>
      <c r="Q251" s="141">
        <f t="shared" si="112"/>
        <v>65</v>
      </c>
      <c r="R251" s="142">
        <f t="shared" si="115"/>
        <v>-160</v>
      </c>
      <c r="S251" s="98"/>
      <c r="T251" s="98"/>
      <c r="U251" s="98"/>
      <c r="V251" s="98"/>
      <c r="W251" s="98"/>
      <c r="X251" s="98"/>
      <c r="Y251" s="98"/>
      <c r="Z251" s="76">
        <v>234</v>
      </c>
      <c r="AA251" s="79">
        <f t="shared" si="119"/>
        <v>304.00517308074831</v>
      </c>
      <c r="AB251" s="78">
        <f t="shared" si="120"/>
        <v>-539.16040311338816</v>
      </c>
      <c r="AC251" s="98"/>
      <c r="AD251" s="86">
        <v>243</v>
      </c>
      <c r="AE251" s="89">
        <f t="shared" si="109"/>
        <v>-29.509382483070549</v>
      </c>
      <c r="AF251" s="88">
        <f t="shared" si="110"/>
        <v>-57.915424072243908</v>
      </c>
      <c r="AG251" s="98"/>
      <c r="AH251" s="108">
        <v>232</v>
      </c>
      <c r="AI251" s="111">
        <f t="shared" si="121"/>
        <v>348.92852172104676</v>
      </c>
      <c r="AJ251" s="110">
        <f t="shared" si="122"/>
        <v>-517.7217138691118</v>
      </c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141">
        <f t="shared" si="129"/>
        <v>70.751578863816192</v>
      </c>
      <c r="AW251" s="142">
        <f t="shared" si="117"/>
        <v>634.69424691636311</v>
      </c>
      <c r="AX251" s="98"/>
      <c r="AY251" s="98"/>
      <c r="AZ251" s="142"/>
      <c r="BA251" s="142"/>
      <c r="BC251" s="141"/>
      <c r="BD251" s="235">
        <v>226</v>
      </c>
      <c r="BE251" s="238">
        <f t="shared" si="123"/>
        <v>71.693852119872645</v>
      </c>
      <c r="BF251" s="237">
        <f t="shared" si="124"/>
        <v>-8.8873983248567239</v>
      </c>
      <c r="BG251" s="98"/>
      <c r="BH251" s="98"/>
      <c r="BI251" s="98"/>
      <c r="BJ251" s="98"/>
      <c r="BK251" s="98"/>
      <c r="BL251" s="98"/>
      <c r="BM251" s="98"/>
      <c r="BN251" s="98"/>
      <c r="BO251" s="98"/>
      <c r="BP251" s="98"/>
      <c r="BQ251" s="98"/>
      <c r="BR251" s="98"/>
      <c r="BS251" s="163">
        <f t="shared" si="127"/>
        <v>-285.75130756903371</v>
      </c>
      <c r="BT251" s="161">
        <v>25</v>
      </c>
      <c r="BU251" s="98"/>
      <c r="BV251" s="98"/>
      <c r="BW251" s="98"/>
      <c r="BX251" s="98"/>
      <c r="BY251" s="98"/>
      <c r="BZ251" s="98"/>
      <c r="CA251" s="142"/>
      <c r="CB251" s="141"/>
      <c r="CC251" s="98"/>
      <c r="CD251" s="98"/>
      <c r="CE251" s="98"/>
      <c r="CF251" s="98"/>
      <c r="CG251" s="98"/>
      <c r="CH251" s="98"/>
      <c r="CI251" s="98"/>
      <c r="CJ251" s="98"/>
      <c r="CK251" s="98"/>
      <c r="CL251" s="98"/>
      <c r="CM251" s="98"/>
      <c r="CN251" s="163">
        <f t="shared" si="128"/>
        <v>-285.75130756903371</v>
      </c>
      <c r="CO251" s="161">
        <v>25</v>
      </c>
      <c r="CP251" s="98"/>
      <c r="CQ251" s="98"/>
      <c r="CR251" s="98"/>
      <c r="CS251" s="98"/>
      <c r="CT251" s="98"/>
      <c r="CU251" s="98"/>
      <c r="CV251" s="142"/>
      <c r="CW251" s="168"/>
    </row>
    <row r="252" spans="2:101" x14ac:dyDescent="0.3">
      <c r="B252" s="141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141">
        <f t="shared" si="111"/>
        <v>10</v>
      </c>
      <c r="N252" s="142">
        <f t="shared" si="114"/>
        <v>-141</v>
      </c>
      <c r="O252" s="98"/>
      <c r="P252" s="98"/>
      <c r="Q252" s="141">
        <f t="shared" si="112"/>
        <v>65</v>
      </c>
      <c r="R252" s="142">
        <f t="shared" si="115"/>
        <v>-161</v>
      </c>
      <c r="S252" s="98"/>
      <c r="T252" s="98"/>
      <c r="U252" s="98"/>
      <c r="V252" s="98"/>
      <c r="W252" s="98"/>
      <c r="X252" s="98"/>
      <c r="Y252" s="98"/>
      <c r="Z252" s="76">
        <v>235</v>
      </c>
      <c r="AA252" s="79">
        <f t="shared" si="119"/>
        <v>314.61607993020056</v>
      </c>
      <c r="AB252" s="78">
        <f t="shared" si="120"/>
        <v>-546.72908941320327</v>
      </c>
      <c r="AC252" s="98"/>
      <c r="AD252" s="86">
        <v>244</v>
      </c>
      <c r="AE252" s="89">
        <f t="shared" si="109"/>
        <v>-28.494124541290052</v>
      </c>
      <c r="AF252" s="88">
        <f t="shared" si="110"/>
        <v>-58.421613009445842</v>
      </c>
      <c r="AG252" s="98"/>
      <c r="AH252" s="108">
        <v>233</v>
      </c>
      <c r="AI252" s="111">
        <f t="shared" si="121"/>
        <v>359.2688213501807</v>
      </c>
      <c r="AJ252" s="110">
        <f t="shared" si="122"/>
        <v>-525.65610483833518</v>
      </c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141">
        <f t="shared" si="129"/>
        <v>70.751578863816192</v>
      </c>
      <c r="AW252" s="142">
        <f t="shared" si="117"/>
        <v>633.69424691636311</v>
      </c>
      <c r="AX252" s="98"/>
      <c r="AY252" s="98"/>
      <c r="AZ252" s="142"/>
      <c r="BA252" s="142"/>
      <c r="BC252" s="141"/>
      <c r="BD252" s="235">
        <v>227</v>
      </c>
      <c r="BE252" s="238">
        <f t="shared" si="123"/>
        <v>71.985278441974245</v>
      </c>
      <c r="BF252" s="237">
        <f t="shared" si="124"/>
        <v>-9.1639515783391747</v>
      </c>
      <c r="BG252" s="98"/>
      <c r="BH252" s="98"/>
      <c r="BI252" s="98"/>
      <c r="BJ252" s="98"/>
      <c r="BK252" s="98"/>
      <c r="BL252" s="98"/>
      <c r="BM252" s="98"/>
      <c r="BN252" s="98"/>
      <c r="BO252" s="98"/>
      <c r="BP252" s="98"/>
      <c r="BQ252" s="98"/>
      <c r="BR252" s="98"/>
      <c r="BS252" s="163">
        <f t="shared" si="127"/>
        <v>-297.18135987179505</v>
      </c>
      <c r="BT252" s="161">
        <v>26</v>
      </c>
      <c r="BU252" s="98"/>
      <c r="BV252" s="98"/>
      <c r="BW252" s="98"/>
      <c r="BX252" s="98"/>
      <c r="BY252" s="98"/>
      <c r="BZ252" s="98"/>
      <c r="CA252" s="142"/>
      <c r="CB252" s="141"/>
      <c r="CC252" s="98"/>
      <c r="CD252" s="98"/>
      <c r="CE252" s="98"/>
      <c r="CF252" s="98"/>
      <c r="CG252" s="98"/>
      <c r="CH252" s="98"/>
      <c r="CI252" s="98"/>
      <c r="CJ252" s="98"/>
      <c r="CK252" s="98"/>
      <c r="CL252" s="98"/>
      <c r="CM252" s="98"/>
      <c r="CN252" s="163">
        <f t="shared" si="128"/>
        <v>-297.18135987179505</v>
      </c>
      <c r="CO252" s="161">
        <v>26</v>
      </c>
      <c r="CP252" s="98"/>
      <c r="CQ252" s="98"/>
      <c r="CR252" s="98"/>
      <c r="CS252" s="98"/>
      <c r="CT252" s="98"/>
      <c r="CU252" s="98"/>
      <c r="CV252" s="142"/>
      <c r="CW252" s="168"/>
    </row>
    <row r="253" spans="2:101" x14ac:dyDescent="0.3">
      <c r="B253" s="141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141">
        <f t="shared" si="111"/>
        <v>10</v>
      </c>
      <c r="N253" s="142">
        <f t="shared" si="114"/>
        <v>-142</v>
      </c>
      <c r="O253" s="98"/>
      <c r="P253" s="98"/>
      <c r="Q253" s="141">
        <f t="shared" si="112"/>
        <v>65</v>
      </c>
      <c r="R253" s="142">
        <f t="shared" si="115"/>
        <v>-162</v>
      </c>
      <c r="S253" s="98"/>
      <c r="T253" s="98"/>
      <c r="U253" s="98"/>
      <c r="V253" s="98"/>
      <c r="W253" s="98"/>
      <c r="X253" s="98"/>
      <c r="Y253" s="98"/>
      <c r="Z253" s="76">
        <v>236</v>
      </c>
      <c r="AA253" s="79">
        <f t="shared" si="119"/>
        <v>325.3574624766452</v>
      </c>
      <c r="AB253" s="78">
        <f t="shared" si="120"/>
        <v>-554.11143710643046</v>
      </c>
      <c r="AC253" s="98"/>
      <c r="AD253" s="86">
        <v>245</v>
      </c>
      <c r="AE253" s="89">
        <f t="shared" si="109"/>
        <v>-27.470187013145495</v>
      </c>
      <c r="AF253" s="88">
        <f t="shared" si="110"/>
        <v>-58.910006157382234</v>
      </c>
      <c r="AG253" s="98"/>
      <c r="AH253" s="108">
        <v>234</v>
      </c>
      <c r="AI253" s="111">
        <f t="shared" si="121"/>
        <v>369.74602031762407</v>
      </c>
      <c r="AJ253" s="110">
        <f t="shared" si="122"/>
        <v>-533.40882424957192</v>
      </c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141">
        <f t="shared" si="129"/>
        <v>70.751578863816192</v>
      </c>
      <c r="AW253" s="142">
        <f t="shared" si="117"/>
        <v>632.69424691636311</v>
      </c>
      <c r="AX253" s="98"/>
      <c r="AY253" s="98"/>
      <c r="AZ253" s="142"/>
      <c r="BA253" s="142"/>
      <c r="BC253" s="141"/>
      <c r="BD253" s="235">
        <v>228</v>
      </c>
      <c r="BE253" s="238">
        <f t="shared" si="123"/>
        <v>72.28148689821677</v>
      </c>
      <c r="BF253" s="237">
        <f t="shared" si="124"/>
        <v>-9.4353766208017706</v>
      </c>
      <c r="BG253" s="98"/>
      <c r="BH253" s="98"/>
      <c r="BI253" s="98"/>
      <c r="BJ253" s="98"/>
      <c r="BK253" s="98"/>
      <c r="BL253" s="98"/>
      <c r="BM253" s="98"/>
      <c r="BN253" s="98"/>
      <c r="BO253" s="98"/>
      <c r="BP253" s="98"/>
      <c r="BQ253" s="98"/>
      <c r="BR253" s="98"/>
      <c r="BS253" s="163">
        <f t="shared" si="127"/>
        <v>-308.61141217455639</v>
      </c>
      <c r="BT253" s="161">
        <v>27</v>
      </c>
      <c r="BU253" s="98"/>
      <c r="BV253" s="98"/>
      <c r="BW253" s="98"/>
      <c r="BX253" s="98"/>
      <c r="BY253" s="98"/>
      <c r="BZ253" s="98"/>
      <c r="CA253" s="142"/>
      <c r="CB253" s="141"/>
      <c r="CC253" s="98"/>
      <c r="CD253" s="98"/>
      <c r="CE253" s="98"/>
      <c r="CF253" s="98"/>
      <c r="CG253" s="98"/>
      <c r="CH253" s="98"/>
      <c r="CI253" s="98"/>
      <c r="CJ253" s="98"/>
      <c r="CK253" s="98"/>
      <c r="CL253" s="98"/>
      <c r="CM253" s="98"/>
      <c r="CN253" s="163">
        <f t="shared" si="128"/>
        <v>-308.61141217455639</v>
      </c>
      <c r="CO253" s="161">
        <v>27</v>
      </c>
      <c r="CP253" s="98"/>
      <c r="CQ253" s="98"/>
      <c r="CR253" s="98"/>
      <c r="CS253" s="98"/>
      <c r="CT253" s="98"/>
      <c r="CU253" s="98"/>
      <c r="CV253" s="142"/>
      <c r="CW253" s="168"/>
    </row>
    <row r="254" spans="2:101" x14ac:dyDescent="0.3">
      <c r="B254" s="141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141">
        <f t="shared" si="111"/>
        <v>10</v>
      </c>
      <c r="N254" s="142">
        <f t="shared" si="114"/>
        <v>-143</v>
      </c>
      <c r="O254" s="98"/>
      <c r="P254" s="98"/>
      <c r="Q254" s="141">
        <f t="shared" si="112"/>
        <v>65</v>
      </c>
      <c r="R254" s="142">
        <f t="shared" si="115"/>
        <v>-163</v>
      </c>
      <c r="S254" s="98"/>
      <c r="T254" s="98"/>
      <c r="U254" s="98"/>
      <c r="V254" s="98"/>
      <c r="W254" s="98"/>
      <c r="X254" s="98"/>
      <c r="Y254" s="98"/>
      <c r="Z254" s="76">
        <v>237</v>
      </c>
      <c r="AA254" s="79">
        <f t="shared" si="119"/>
        <v>336.22604879090505</v>
      </c>
      <c r="AB254" s="78">
        <f t="shared" si="120"/>
        <v>-561.30519745844811</v>
      </c>
      <c r="AC254" s="98"/>
      <c r="AD254" s="86">
        <v>246</v>
      </c>
      <c r="AE254" s="89">
        <f t="shared" si="109"/>
        <v>-26.437881799927005</v>
      </c>
      <c r="AF254" s="88">
        <f t="shared" si="110"/>
        <v>-59.380454746769061</v>
      </c>
      <c r="AG254" s="98"/>
      <c r="AH254" s="108">
        <v>235</v>
      </c>
      <c r="AI254" s="111">
        <f t="shared" si="121"/>
        <v>380.35692716707632</v>
      </c>
      <c r="AJ254" s="110">
        <f t="shared" si="122"/>
        <v>-540.97751054938703</v>
      </c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141">
        <f t="shared" si="129"/>
        <v>70.751578863816192</v>
      </c>
      <c r="AW254" s="142">
        <f t="shared" si="117"/>
        <v>631.69424691636311</v>
      </c>
      <c r="AX254" s="98"/>
      <c r="AY254" s="98"/>
      <c r="AZ254" s="142"/>
      <c r="BA254" s="142"/>
      <c r="BC254" s="141"/>
      <c r="BD254" s="235">
        <v>229</v>
      </c>
      <c r="BE254" s="238">
        <f t="shared" si="123"/>
        <v>72.582387260634988</v>
      </c>
      <c r="BF254" s="237">
        <f t="shared" si="124"/>
        <v>-9.7015907735472116</v>
      </c>
      <c r="BG254" s="98"/>
      <c r="BH254" s="98"/>
      <c r="BI254" s="98"/>
      <c r="BJ254" s="98"/>
      <c r="BK254" s="98"/>
      <c r="BL254" s="98"/>
      <c r="BM254" s="98"/>
      <c r="BN254" s="98"/>
      <c r="BO254" s="98"/>
      <c r="BP254" s="98"/>
      <c r="BQ254" s="98"/>
      <c r="BR254" s="98"/>
      <c r="BS254" s="163">
        <f t="shared" si="127"/>
        <v>-320.04146447731773</v>
      </c>
      <c r="BT254" s="161">
        <v>28</v>
      </c>
      <c r="BU254" s="98"/>
      <c r="BV254" s="98"/>
      <c r="BW254" s="98"/>
      <c r="BX254" s="98"/>
      <c r="BY254" s="98"/>
      <c r="BZ254" s="98"/>
      <c r="CA254" s="142"/>
      <c r="CB254" s="141"/>
      <c r="CC254" s="98"/>
      <c r="CD254" s="98"/>
      <c r="CE254" s="98"/>
      <c r="CF254" s="98"/>
      <c r="CG254" s="98"/>
      <c r="CH254" s="98"/>
      <c r="CI254" s="98"/>
      <c r="CJ254" s="98"/>
      <c r="CK254" s="98"/>
      <c r="CL254" s="98"/>
      <c r="CM254" s="98"/>
      <c r="CN254" s="163">
        <f t="shared" si="128"/>
        <v>-320.04146447731773</v>
      </c>
      <c r="CO254" s="161">
        <v>28</v>
      </c>
      <c r="CP254" s="98"/>
      <c r="CQ254" s="98"/>
      <c r="CR254" s="98"/>
      <c r="CS254" s="98"/>
      <c r="CT254" s="98"/>
      <c r="CU254" s="98"/>
      <c r="CV254" s="142"/>
      <c r="CW254" s="168"/>
    </row>
    <row r="255" spans="2:101" x14ac:dyDescent="0.3">
      <c r="B255" s="141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141">
        <f t="shared" si="111"/>
        <v>10</v>
      </c>
      <c r="N255" s="142">
        <f t="shared" si="114"/>
        <v>-144</v>
      </c>
      <c r="O255" s="98"/>
      <c r="P255" s="98"/>
      <c r="Q255" s="141">
        <f t="shared" si="112"/>
        <v>65</v>
      </c>
      <c r="R255" s="142">
        <f t="shared" si="115"/>
        <v>-164</v>
      </c>
      <c r="S255" s="98"/>
      <c r="T255" s="98"/>
      <c r="U255" s="98"/>
      <c r="V255" s="98"/>
      <c r="W255" s="98"/>
      <c r="X255" s="98"/>
      <c r="Y255" s="98"/>
      <c r="Z255" s="76">
        <v>238</v>
      </c>
      <c r="AA255" s="79">
        <f t="shared" si="119"/>
        <v>347.21852819630135</v>
      </c>
      <c r="AB255" s="78">
        <f t="shared" si="120"/>
        <v>-568.30817918016498</v>
      </c>
      <c r="AC255" s="98"/>
      <c r="AD255" s="86">
        <v>247</v>
      </c>
      <c r="AE255" s="89">
        <f t="shared" si="109"/>
        <v>-25.3975233518028</v>
      </c>
      <c r="AF255" s="88">
        <f t="shared" si="110"/>
        <v>-59.832815474408619</v>
      </c>
      <c r="AG255" s="98"/>
      <c r="AH255" s="108">
        <v>236</v>
      </c>
      <c r="AI255" s="111">
        <f t="shared" si="121"/>
        <v>391.09830971352096</v>
      </c>
      <c r="AJ255" s="110">
        <f t="shared" si="122"/>
        <v>-548.35985824261422</v>
      </c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141">
        <f t="shared" si="129"/>
        <v>70.751578863816192</v>
      </c>
      <c r="AW255" s="142">
        <f t="shared" si="117"/>
        <v>630.69424691636311</v>
      </c>
      <c r="AX255" s="98"/>
      <c r="AY255" s="98"/>
      <c r="AZ255" s="142"/>
      <c r="BA255" s="142"/>
      <c r="BC255" s="141"/>
      <c r="BD255" s="235">
        <v>230</v>
      </c>
      <c r="BE255" s="238">
        <f t="shared" si="123"/>
        <v>72.887887872063644</v>
      </c>
      <c r="BF255" s="237">
        <f t="shared" si="124"/>
        <v>-9.9625129451657113</v>
      </c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163">
        <f t="shared" si="127"/>
        <v>-331.47151678007913</v>
      </c>
      <c r="BT255" s="161">
        <v>29</v>
      </c>
      <c r="BU255" s="98"/>
      <c r="BV255" s="98"/>
      <c r="BW255" s="98"/>
      <c r="BX255" s="98"/>
      <c r="BY255" s="98"/>
      <c r="BZ255" s="98"/>
      <c r="CA255" s="142"/>
      <c r="CB255" s="141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163">
        <f t="shared" si="128"/>
        <v>-331.47151678007913</v>
      </c>
      <c r="CO255" s="161">
        <v>29</v>
      </c>
      <c r="CP255" s="98"/>
      <c r="CQ255" s="98"/>
      <c r="CR255" s="98"/>
      <c r="CS255" s="98"/>
      <c r="CT255" s="98"/>
      <c r="CU255" s="98"/>
      <c r="CV255" s="142"/>
      <c r="CW255" s="168"/>
    </row>
    <row r="256" spans="2:101" x14ac:dyDescent="0.3">
      <c r="B256" s="141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141">
        <f t="shared" si="111"/>
        <v>10</v>
      </c>
      <c r="N256" s="142">
        <f t="shared" si="114"/>
        <v>-145</v>
      </c>
      <c r="O256" s="98"/>
      <c r="P256" s="98"/>
      <c r="Q256" s="141">
        <f t="shared" si="112"/>
        <v>65</v>
      </c>
      <c r="R256" s="142">
        <f t="shared" si="115"/>
        <v>-165</v>
      </c>
      <c r="S256" s="98"/>
      <c r="T256" s="98"/>
      <c r="U256" s="98"/>
      <c r="V256" s="98"/>
      <c r="W256" s="98"/>
      <c r="X256" s="98"/>
      <c r="Y256" s="98"/>
      <c r="Z256" s="76">
        <v>239</v>
      </c>
      <c r="AA256" s="79">
        <f t="shared" si="119"/>
        <v>358.3315522771212</v>
      </c>
      <c r="AB256" s="78">
        <f t="shared" si="120"/>
        <v>-575.11824909550933</v>
      </c>
      <c r="AC256" s="98"/>
      <c r="AD256" s="86">
        <v>248</v>
      </c>
      <c r="AE256" s="89">
        <f t="shared" si="109"/>
        <v>-24.349428572034299</v>
      </c>
      <c r="AF256" s="88">
        <f t="shared" si="110"/>
        <v>-60.266950546841173</v>
      </c>
      <c r="AG256" s="98"/>
      <c r="AH256" s="108">
        <v>237</v>
      </c>
      <c r="AI256" s="111">
        <f t="shared" si="121"/>
        <v>401.96689602778082</v>
      </c>
      <c r="AJ256" s="110">
        <f t="shared" si="122"/>
        <v>-555.55361859463187</v>
      </c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141">
        <f t="shared" si="129"/>
        <v>70.751578863816192</v>
      </c>
      <c r="AW256" s="142">
        <f t="shared" si="117"/>
        <v>629.69424691636311</v>
      </c>
      <c r="AX256" s="98"/>
      <c r="AY256" s="98"/>
      <c r="AZ256" s="142"/>
      <c r="BA256" s="142"/>
      <c r="BC256" s="141"/>
      <c r="BD256" s="235">
        <v>231</v>
      </c>
      <c r="BE256" s="238">
        <f t="shared" si="123"/>
        <v>73.197895674057051</v>
      </c>
      <c r="BF256" s="237">
        <f t="shared" si="124"/>
        <v>-10.218063656236181</v>
      </c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163">
        <f t="shared" si="127"/>
        <v>-342.90156908284047</v>
      </c>
      <c r="BT256" s="161">
        <v>30</v>
      </c>
      <c r="BU256" s="98"/>
      <c r="BV256" s="98"/>
      <c r="BW256" s="98"/>
      <c r="BX256" s="98"/>
      <c r="BY256" s="98"/>
      <c r="BZ256" s="98"/>
      <c r="CA256" s="142"/>
      <c r="CB256" s="141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163">
        <f t="shared" si="128"/>
        <v>-342.90156908284047</v>
      </c>
      <c r="CO256" s="161">
        <v>30</v>
      </c>
      <c r="CP256" s="98"/>
      <c r="CQ256" s="98"/>
      <c r="CR256" s="98"/>
      <c r="CS256" s="98"/>
      <c r="CT256" s="98"/>
      <c r="CU256" s="98"/>
      <c r="CV256" s="142"/>
      <c r="CW256" s="168"/>
    </row>
    <row r="257" spans="2:101" x14ac:dyDescent="0.3">
      <c r="B257" s="141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141">
        <f t="shared" si="111"/>
        <v>10</v>
      </c>
      <c r="N257" s="142">
        <f t="shared" si="114"/>
        <v>-146</v>
      </c>
      <c r="O257" s="98"/>
      <c r="P257" s="98"/>
      <c r="Q257" s="141">
        <f t="shared" si="112"/>
        <v>65</v>
      </c>
      <c r="R257" s="142">
        <f t="shared" si="115"/>
        <v>-166</v>
      </c>
      <c r="S257" s="98"/>
      <c r="T257" s="98"/>
      <c r="U257" s="98"/>
      <c r="V257" s="98"/>
      <c r="W257" s="98"/>
      <c r="X257" s="98"/>
      <c r="Y257" s="98"/>
      <c r="Z257" s="76">
        <v>240</v>
      </c>
      <c r="AA257" s="79">
        <f t="shared" si="119"/>
        <v>369.56173589857531</v>
      </c>
      <c r="AB257" s="78">
        <f t="shared" si="120"/>
        <v>-581.73333279121459</v>
      </c>
      <c r="AC257" s="98"/>
      <c r="AD257" s="86">
        <v>249</v>
      </c>
      <c r="AE257" s="89">
        <f t="shared" si="109"/>
        <v>-23.293916720444546</v>
      </c>
      <c r="AF257" s="88">
        <f t="shared" si="110"/>
        <v>-60.682727722318106</v>
      </c>
      <c r="AG257" s="98"/>
      <c r="AH257" s="108">
        <v>238</v>
      </c>
      <c r="AI257" s="111">
        <f t="shared" si="121"/>
        <v>412.95937543317712</v>
      </c>
      <c r="AJ257" s="110">
        <f t="shared" si="122"/>
        <v>-562.55660031634875</v>
      </c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141">
        <f t="shared" si="129"/>
        <v>70.751578863816192</v>
      </c>
      <c r="AW257" s="142">
        <f t="shared" si="117"/>
        <v>628.69424691636311</v>
      </c>
      <c r="AX257" s="98"/>
      <c r="AY257" s="98"/>
      <c r="AZ257" s="142"/>
      <c r="BA257" s="142"/>
      <c r="BC257" s="141"/>
      <c r="BD257" s="235">
        <v>232</v>
      </c>
      <c r="BE257" s="238">
        <f t="shared" si="123"/>
        <v>73.512316235235588</v>
      </c>
      <c r="BF257" s="237">
        <f t="shared" si="124"/>
        <v>-10.468165063536437</v>
      </c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163">
        <f t="shared" si="127"/>
        <v>-354.33162138560181</v>
      </c>
      <c r="BT257" s="161">
        <v>31</v>
      </c>
      <c r="BU257" s="98"/>
      <c r="BV257" s="98"/>
      <c r="BW257" s="98"/>
      <c r="BX257" s="98"/>
      <c r="BY257" s="98"/>
      <c r="BZ257" s="98"/>
      <c r="CA257" s="142"/>
      <c r="CB257" s="141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163">
        <f t="shared" si="128"/>
        <v>-354.33162138560181</v>
      </c>
      <c r="CO257" s="161">
        <v>31</v>
      </c>
      <c r="CP257" s="98"/>
      <c r="CQ257" s="98"/>
      <c r="CR257" s="98"/>
      <c r="CS257" s="98"/>
      <c r="CT257" s="98"/>
      <c r="CU257" s="98"/>
      <c r="CV257" s="142"/>
      <c r="CW257" s="168"/>
    </row>
    <row r="258" spans="2:101" x14ac:dyDescent="0.3">
      <c r="B258" s="141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141">
        <f t="shared" si="111"/>
        <v>10</v>
      </c>
      <c r="N258" s="142">
        <f t="shared" si="114"/>
        <v>-147</v>
      </c>
      <c r="O258" s="98"/>
      <c r="P258" s="98"/>
      <c r="Q258" s="141">
        <f t="shared" si="112"/>
        <v>65</v>
      </c>
      <c r="R258" s="142">
        <f t="shared" si="115"/>
        <v>-167</v>
      </c>
      <c r="S258" s="98"/>
      <c r="T258" s="98"/>
      <c r="U258" s="98"/>
      <c r="V258" s="98"/>
      <c r="W258" s="98"/>
      <c r="X258" s="98"/>
      <c r="Y258" s="98"/>
      <c r="Z258" s="76">
        <v>241</v>
      </c>
      <c r="AA258" s="79">
        <f t="shared" si="119"/>
        <v>380.90565823794395</v>
      </c>
      <c r="AB258" s="78">
        <f t="shared" si="120"/>
        <v>-588.15141524870558</v>
      </c>
      <c r="AC258" s="98"/>
      <c r="AD258" s="86">
        <v>250</v>
      </c>
      <c r="AE258" s="89">
        <f t="shared" si="109"/>
        <v>-22.23130931616851</v>
      </c>
      <c r="AF258" s="88">
        <f t="shared" si="110"/>
        <v>-61.08002035108403</v>
      </c>
      <c r="AG258" s="98"/>
      <c r="AH258" s="108">
        <v>239</v>
      </c>
      <c r="AI258" s="111">
        <f t="shared" si="121"/>
        <v>424.07239951399697</v>
      </c>
      <c r="AJ258" s="110">
        <f t="shared" si="122"/>
        <v>-569.36667023169309</v>
      </c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141">
        <f t="shared" si="129"/>
        <v>70.751578863816192</v>
      </c>
      <c r="AW258" s="142">
        <f t="shared" si="117"/>
        <v>627.69424691636311</v>
      </c>
      <c r="AX258" s="98"/>
      <c r="AY258" s="98"/>
      <c r="AZ258" s="142"/>
      <c r="BA258" s="142"/>
      <c r="BC258" s="141"/>
      <c r="BD258" s="235">
        <v>233</v>
      </c>
      <c r="BE258" s="238">
        <f t="shared" si="123"/>
        <v>73.831053780050453</v>
      </c>
      <c r="BF258" s="237">
        <f t="shared" si="124"/>
        <v>-10.712740983755042</v>
      </c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163">
        <f t="shared" si="127"/>
        <v>-365.76167368836315</v>
      </c>
      <c r="BT258" s="161">
        <v>32</v>
      </c>
      <c r="BU258" s="98"/>
      <c r="BV258" s="98"/>
      <c r="BW258" s="98"/>
      <c r="BX258" s="98"/>
      <c r="BY258" s="98"/>
      <c r="BZ258" s="98"/>
      <c r="CA258" s="142"/>
      <c r="CB258" s="141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163">
        <f t="shared" si="128"/>
        <v>-365.76167368836315</v>
      </c>
      <c r="CO258" s="161">
        <v>32</v>
      </c>
      <c r="CP258" s="98"/>
      <c r="CQ258" s="98"/>
      <c r="CR258" s="98"/>
      <c r="CS258" s="98"/>
      <c r="CT258" s="98"/>
      <c r="CU258" s="98"/>
      <c r="CV258" s="142"/>
      <c r="CW258" s="168"/>
    </row>
    <row r="259" spans="2:101" x14ac:dyDescent="0.3">
      <c r="B259" s="141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141">
        <f t="shared" si="111"/>
        <v>10</v>
      </c>
      <c r="N259" s="142">
        <f t="shared" si="114"/>
        <v>-148</v>
      </c>
      <c r="O259" s="98"/>
      <c r="P259" s="98"/>
      <c r="Q259" s="141">
        <f t="shared" si="112"/>
        <v>65</v>
      </c>
      <c r="R259" s="142">
        <f t="shared" si="115"/>
        <v>-168</v>
      </c>
      <c r="S259" s="98"/>
      <c r="T259" s="98"/>
      <c r="U259" s="98"/>
      <c r="V259" s="98"/>
      <c r="W259" s="98"/>
      <c r="X259" s="98"/>
      <c r="Y259" s="98"/>
      <c r="Z259" s="76">
        <v>242</v>
      </c>
      <c r="AA259" s="79">
        <f t="shared" si="119"/>
        <v>392.35986382659036</v>
      </c>
      <c r="AB259" s="78">
        <f t="shared" si="120"/>
        <v>-594.37054145789159</v>
      </c>
      <c r="AC259" s="98"/>
      <c r="AD259" s="86">
        <v>251</v>
      </c>
      <c r="AE259" s="89">
        <f t="shared" si="109"/>
        <v>-21.16193003971518</v>
      </c>
      <c r="AF259" s="88">
        <f t="shared" si="110"/>
        <v>-61.458707413955594</v>
      </c>
      <c r="AG259" s="98"/>
      <c r="AH259" s="108">
        <v>240</v>
      </c>
      <c r="AI259" s="111">
        <f t="shared" si="121"/>
        <v>435.30258313545107</v>
      </c>
      <c r="AJ259" s="110">
        <f t="shared" si="122"/>
        <v>-575.98175392739836</v>
      </c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141">
        <f t="shared" si="129"/>
        <v>70.751578863816192</v>
      </c>
      <c r="AW259" s="142">
        <f t="shared" si="117"/>
        <v>626.69424691636311</v>
      </c>
      <c r="AX259" s="98"/>
      <c r="AY259" s="98"/>
      <c r="AZ259" s="142"/>
      <c r="BA259" s="142"/>
      <c r="BC259" s="141"/>
      <c r="BD259" s="235">
        <v>234</v>
      </c>
      <c r="BE259" s="238">
        <f t="shared" si="123"/>
        <v>74.154011217957844</v>
      </c>
      <c r="BF259" s="237">
        <f t="shared" si="124"/>
        <v>-10.951716916697437</v>
      </c>
      <c r="BG259" s="98"/>
      <c r="BH259" s="98"/>
      <c r="BI259" s="98"/>
      <c r="BJ259" s="98"/>
      <c r="BK259" s="98"/>
      <c r="BL259" s="98"/>
      <c r="BM259" s="98"/>
      <c r="BN259" s="98"/>
      <c r="BO259" s="98"/>
      <c r="BP259" s="98"/>
      <c r="BQ259" s="98"/>
      <c r="BR259" s="98"/>
      <c r="BS259" s="163">
        <f t="shared" si="127"/>
        <v>-377.19172599112449</v>
      </c>
      <c r="BT259" s="161">
        <v>33</v>
      </c>
      <c r="BU259" s="98"/>
      <c r="BV259" s="98"/>
      <c r="BW259" s="98"/>
      <c r="BX259" s="98"/>
      <c r="BY259" s="98"/>
      <c r="BZ259" s="98"/>
      <c r="CA259" s="142"/>
      <c r="CB259" s="141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163">
        <f t="shared" si="128"/>
        <v>-377.19172599112449</v>
      </c>
      <c r="CO259" s="161">
        <v>33</v>
      </c>
      <c r="CP259" s="98"/>
      <c r="CQ259" s="98"/>
      <c r="CR259" s="98"/>
      <c r="CS259" s="98"/>
      <c r="CT259" s="98"/>
      <c r="CU259" s="98"/>
      <c r="CV259" s="142"/>
      <c r="CW259" s="168"/>
    </row>
    <row r="260" spans="2:101" x14ac:dyDescent="0.3">
      <c r="B260" s="141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141">
        <f t="shared" si="111"/>
        <v>10</v>
      </c>
      <c r="N260" s="142">
        <f t="shared" si="114"/>
        <v>-149</v>
      </c>
      <c r="O260" s="98"/>
      <c r="P260" s="98"/>
      <c r="Q260" s="141">
        <f t="shared" si="112"/>
        <v>65</v>
      </c>
      <c r="R260" s="142">
        <f t="shared" si="115"/>
        <v>-169</v>
      </c>
      <c r="S260" s="98"/>
      <c r="T260" s="98"/>
      <c r="U260" s="98"/>
      <c r="V260" s="98"/>
      <c r="W260" s="98"/>
      <c r="X260" s="98"/>
      <c r="Y260" s="98"/>
      <c r="Z260" s="76">
        <v>243</v>
      </c>
      <c r="AA260" s="79">
        <f t="shared" si="119"/>
        <v>403.92086360253336</v>
      </c>
      <c r="AB260" s="78">
        <f t="shared" si="120"/>
        <v>-600.3888170126836</v>
      </c>
      <c r="AC260" s="98"/>
      <c r="AD260" s="86">
        <v>252</v>
      </c>
      <c r="AE260" s="89">
        <f t="shared" si="109"/>
        <v>-20.086104634371591</v>
      </c>
      <c r="AF260" s="88">
        <f t="shared" si="110"/>
        <v>-61.81867355918498</v>
      </c>
      <c r="AG260" s="98"/>
      <c r="AH260" s="108">
        <v>241</v>
      </c>
      <c r="AI260" s="111">
        <f t="shared" si="121"/>
        <v>446.64650547481972</v>
      </c>
      <c r="AJ260" s="110">
        <f t="shared" si="122"/>
        <v>-582.39983638488934</v>
      </c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141">
        <f t="shared" si="129"/>
        <v>70.751578863816192</v>
      </c>
      <c r="AW260" s="142">
        <f t="shared" si="117"/>
        <v>625.69424691636311</v>
      </c>
      <c r="AX260" s="98"/>
      <c r="AY260" s="98"/>
      <c r="AZ260" s="142"/>
      <c r="BA260" s="142"/>
      <c r="BC260" s="141"/>
      <c r="BD260" s="235">
        <v>235</v>
      </c>
      <c r="BE260" s="238">
        <f t="shared" si="123"/>
        <v>74.481090172993589</v>
      </c>
      <c r="BF260" s="237">
        <f t="shared" si="124"/>
        <v>-11.185020067979435</v>
      </c>
      <c r="BG260" s="98"/>
      <c r="BH260" s="98"/>
      <c r="BI260" s="98"/>
      <c r="BJ260" s="98"/>
      <c r="BK260" s="98"/>
      <c r="BL260" s="98"/>
      <c r="BM260" s="98"/>
      <c r="BN260" s="98"/>
      <c r="BO260" s="98"/>
      <c r="BP260" s="98"/>
      <c r="BQ260" s="98"/>
      <c r="BR260" s="98"/>
      <c r="BS260" s="163">
        <f t="shared" si="127"/>
        <v>-388.62177829388582</v>
      </c>
      <c r="BT260" s="161">
        <v>34</v>
      </c>
      <c r="BU260" s="98"/>
      <c r="BV260" s="98"/>
      <c r="BW260" s="98"/>
      <c r="BX260" s="98"/>
      <c r="BY260" s="98"/>
      <c r="BZ260" s="98"/>
      <c r="CA260" s="142"/>
      <c r="CB260" s="141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163">
        <f t="shared" si="128"/>
        <v>-388.62177829388582</v>
      </c>
      <c r="CO260" s="161">
        <v>34</v>
      </c>
      <c r="CP260" s="98"/>
      <c r="CQ260" s="98"/>
      <c r="CR260" s="98"/>
      <c r="CS260" s="98"/>
      <c r="CT260" s="98"/>
      <c r="CU260" s="98"/>
      <c r="CV260" s="142"/>
      <c r="CW260" s="168"/>
    </row>
    <row r="261" spans="2:101" x14ac:dyDescent="0.3">
      <c r="B261" s="141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141">
        <f t="shared" si="111"/>
        <v>10</v>
      </c>
      <c r="N261" s="142">
        <f t="shared" si="114"/>
        <v>-150</v>
      </c>
      <c r="O261" s="98"/>
      <c r="P261" s="98"/>
      <c r="Q261" s="141">
        <f t="shared" si="112"/>
        <v>65</v>
      </c>
      <c r="R261" s="142">
        <f t="shared" si="115"/>
        <v>-170</v>
      </c>
      <c r="S261" s="98"/>
      <c r="T261" s="98"/>
      <c r="U261" s="98"/>
      <c r="V261" s="98"/>
      <c r="W261" s="98"/>
      <c r="X261" s="98"/>
      <c r="Y261" s="98"/>
      <c r="Z261" s="76">
        <v>244</v>
      </c>
      <c r="AA261" s="79">
        <f t="shared" si="119"/>
        <v>415.58513597324736</v>
      </c>
      <c r="AB261" s="78">
        <f t="shared" si="120"/>
        <v>-606.20440868804735</v>
      </c>
      <c r="AC261" s="98"/>
      <c r="AD261" s="86">
        <v>253</v>
      </c>
      <c r="AE261" s="89">
        <f t="shared" si="109"/>
        <v>-19.004160806977911</v>
      </c>
      <c r="AF261" s="88">
        <f t="shared" si="110"/>
        <v>-62.159809137597293</v>
      </c>
      <c r="AG261" s="98"/>
      <c r="AH261" s="108">
        <v>242</v>
      </c>
      <c r="AI261" s="111">
        <f t="shared" si="121"/>
        <v>458.10071106346612</v>
      </c>
      <c r="AJ261" s="110">
        <f t="shared" si="122"/>
        <v>-588.61896259407536</v>
      </c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141">
        <f t="shared" si="129"/>
        <v>70.751578863816192</v>
      </c>
      <c r="AW261" s="142">
        <f t="shared" si="117"/>
        <v>624.69424691636311</v>
      </c>
      <c r="AX261" s="98"/>
      <c r="AY261" s="98"/>
      <c r="AZ261" s="142"/>
      <c r="BA261" s="142"/>
      <c r="BC261" s="141"/>
      <c r="BD261" s="235">
        <v>236</v>
      </c>
      <c r="BE261" s="238">
        <f t="shared" si="123"/>
        <v>74.812191013739522</v>
      </c>
      <c r="BF261" s="237">
        <f t="shared" si="124"/>
        <v>-11.412579371201099</v>
      </c>
      <c r="BG261" s="98"/>
      <c r="BH261" s="98"/>
      <c r="BI261" s="98"/>
      <c r="BJ261" s="98"/>
      <c r="BK261" s="98"/>
      <c r="BL261" s="98"/>
      <c r="BM261" s="98"/>
      <c r="BN261" s="98"/>
      <c r="BO261" s="98"/>
      <c r="BP261" s="98"/>
      <c r="BQ261" s="98"/>
      <c r="BR261" s="98"/>
      <c r="BS261" s="163">
        <f t="shared" si="127"/>
        <v>-400.05183059664716</v>
      </c>
      <c r="BT261" s="161">
        <v>35</v>
      </c>
      <c r="BU261" s="98"/>
      <c r="BV261" s="98"/>
      <c r="BW261" s="98"/>
      <c r="BX261" s="98"/>
      <c r="BY261" s="98"/>
      <c r="BZ261" s="98"/>
      <c r="CA261" s="142"/>
      <c r="CB261" s="141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163">
        <f t="shared" si="128"/>
        <v>-400.05183059664716</v>
      </c>
      <c r="CO261" s="161">
        <v>35</v>
      </c>
      <c r="CP261" s="98"/>
      <c r="CQ261" s="98"/>
      <c r="CR261" s="98"/>
      <c r="CS261" s="98"/>
      <c r="CT261" s="98"/>
      <c r="CU261" s="98"/>
      <c r="CV261" s="142"/>
      <c r="CW261" s="168"/>
    </row>
    <row r="262" spans="2:101" x14ac:dyDescent="0.3">
      <c r="B262" s="141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141">
        <f t="shared" si="111"/>
        <v>10</v>
      </c>
      <c r="N262" s="142">
        <f t="shared" si="114"/>
        <v>-151</v>
      </c>
      <c r="O262" s="98"/>
      <c r="P262" s="98"/>
      <c r="Q262" s="141">
        <f t="shared" si="112"/>
        <v>65</v>
      </c>
      <c r="R262" s="142">
        <f t="shared" si="115"/>
        <v>-171</v>
      </c>
      <c r="S262" s="98"/>
      <c r="T262" s="98"/>
      <c r="U262" s="98"/>
      <c r="V262" s="98"/>
      <c r="W262" s="98"/>
      <c r="X262" s="98"/>
      <c r="Y262" s="98"/>
      <c r="Z262" s="76">
        <v>245</v>
      </c>
      <c r="AA262" s="79">
        <f t="shared" si="119"/>
        <v>427.3491278883738</v>
      </c>
      <c r="AB262" s="78">
        <f t="shared" si="120"/>
        <v>-611.81554499842161</v>
      </c>
      <c r="AC262" s="98"/>
      <c r="AD262" s="86">
        <v>254</v>
      </c>
      <c r="AE262" s="89">
        <f t="shared" si="109"/>
        <v>-17.916428128104929</v>
      </c>
      <c r="AF262" s="88">
        <f t="shared" si="110"/>
        <v>-62.482010235990735</v>
      </c>
      <c r="AG262" s="98"/>
      <c r="AH262" s="108">
        <v>243</v>
      </c>
      <c r="AI262" s="111">
        <f t="shared" si="121"/>
        <v>469.66171083940912</v>
      </c>
      <c r="AJ262" s="110">
        <f t="shared" si="122"/>
        <v>-594.63723814886737</v>
      </c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141">
        <f t="shared" si="129"/>
        <v>70.751578863816192</v>
      </c>
      <c r="AW262" s="142">
        <f t="shared" si="117"/>
        <v>623.69424691636311</v>
      </c>
      <c r="AX262" s="98"/>
      <c r="AY262" s="98"/>
      <c r="AZ262" s="142"/>
      <c r="BA262" s="142"/>
      <c r="BC262" s="141"/>
      <c r="BD262" s="235">
        <v>237</v>
      </c>
      <c r="BE262" s="238">
        <f t="shared" si="123"/>
        <v>75.147212883672111</v>
      </c>
      <c r="BF262" s="237">
        <f t="shared" si="124"/>
        <v>-11.634325509594257</v>
      </c>
      <c r="BG262" s="98"/>
      <c r="BH262" s="98"/>
      <c r="BI262" s="98"/>
      <c r="BJ262" s="98"/>
      <c r="BK262" s="98"/>
      <c r="BL262" s="98"/>
      <c r="BM262" s="98"/>
      <c r="BN262" s="98"/>
      <c r="BO262" s="98"/>
      <c r="BP262" s="98"/>
      <c r="BQ262" s="98"/>
      <c r="BR262" s="98"/>
      <c r="BS262" s="163">
        <f t="shared" si="127"/>
        <v>-411.48188289940856</v>
      </c>
      <c r="BT262" s="161">
        <v>36</v>
      </c>
      <c r="BU262" s="98"/>
      <c r="BV262" s="98"/>
      <c r="BW262" s="98"/>
      <c r="BX262" s="98"/>
      <c r="BY262" s="98"/>
      <c r="BZ262" s="98"/>
      <c r="CA262" s="142"/>
      <c r="CB262" s="141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163">
        <f t="shared" si="128"/>
        <v>-411.48188289940856</v>
      </c>
      <c r="CO262" s="161">
        <v>36</v>
      </c>
      <c r="CP262" s="98"/>
      <c r="CQ262" s="98"/>
      <c r="CR262" s="98"/>
      <c r="CS262" s="98"/>
      <c r="CT262" s="98"/>
      <c r="CU262" s="98"/>
      <c r="CV262" s="142"/>
      <c r="CW262" s="168"/>
    </row>
    <row r="263" spans="2:101" x14ac:dyDescent="0.3">
      <c r="B263" s="141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141">
        <f t="shared" si="111"/>
        <v>10</v>
      </c>
      <c r="N263" s="142">
        <f t="shared" si="114"/>
        <v>-152</v>
      </c>
      <c r="O263" s="98"/>
      <c r="P263" s="98"/>
      <c r="Q263" s="141">
        <f t="shared" si="112"/>
        <v>65</v>
      </c>
      <c r="R263" s="142">
        <f t="shared" si="115"/>
        <v>-172</v>
      </c>
      <c r="S263" s="98"/>
      <c r="T263" s="98"/>
      <c r="U263" s="98"/>
      <c r="V263" s="98"/>
      <c r="W263" s="98"/>
      <c r="X263" s="98"/>
      <c r="Y263" s="98"/>
      <c r="Z263" s="76">
        <v>246</v>
      </c>
      <c r="AA263" s="79">
        <f t="shared" si="119"/>
        <v>439.2092559220157</v>
      </c>
      <c r="AB263" s="78">
        <f t="shared" si="120"/>
        <v>-617.2205167373304</v>
      </c>
      <c r="AC263" s="98"/>
      <c r="AD263" s="86">
        <v>255</v>
      </c>
      <c r="AE263" s="89">
        <f t="shared" si="109"/>
        <v>-16.82323793166384</v>
      </c>
      <c r="AF263" s="88">
        <f t="shared" si="110"/>
        <v>-62.785178708789438</v>
      </c>
      <c r="AG263" s="98"/>
      <c r="AH263" s="108">
        <v>244</v>
      </c>
      <c r="AI263" s="111">
        <f t="shared" si="121"/>
        <v>481.32598321012313</v>
      </c>
      <c r="AJ263" s="110">
        <f t="shared" si="122"/>
        <v>-600.45282982423112</v>
      </c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141">
        <f t="shared" si="129"/>
        <v>70.751578863816192</v>
      </c>
      <c r="AW263" s="142">
        <f t="shared" si="117"/>
        <v>622.69424691636311</v>
      </c>
      <c r="AX263" s="98"/>
      <c r="AY263" s="98"/>
      <c r="AZ263" s="142"/>
      <c r="BA263" s="142"/>
      <c r="BC263" s="141"/>
      <c r="BD263" s="235">
        <v>238</v>
      </c>
      <c r="BE263" s="238">
        <f t="shared" si="123"/>
        <v>75.486053731884311</v>
      </c>
      <c r="BF263" s="237">
        <f t="shared" si="124"/>
        <v>-11.850190937137038</v>
      </c>
      <c r="BG263" s="98"/>
      <c r="BH263" s="98"/>
      <c r="BI263" s="98"/>
      <c r="BJ263" s="98"/>
      <c r="BK263" s="98"/>
      <c r="BL263" s="98"/>
      <c r="BM263" s="98"/>
      <c r="BN263" s="98"/>
      <c r="BO263" s="98"/>
      <c r="BP263" s="98"/>
      <c r="BQ263" s="98"/>
      <c r="BR263" s="98"/>
      <c r="BS263" s="163">
        <f t="shared" si="127"/>
        <v>-422.9119352021699</v>
      </c>
      <c r="BT263" s="161">
        <v>37</v>
      </c>
      <c r="BU263" s="98"/>
      <c r="BV263" s="98"/>
      <c r="BW263" s="98"/>
      <c r="BX263" s="98"/>
      <c r="BY263" s="98"/>
      <c r="BZ263" s="98"/>
      <c r="CA263" s="142"/>
      <c r="CB263" s="141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163">
        <f t="shared" si="128"/>
        <v>-422.9119352021699</v>
      </c>
      <c r="CO263" s="161">
        <v>37</v>
      </c>
      <c r="CP263" s="98"/>
      <c r="CQ263" s="98"/>
      <c r="CR263" s="98"/>
      <c r="CS263" s="98"/>
      <c r="CT263" s="98"/>
      <c r="CU263" s="98"/>
      <c r="CV263" s="142"/>
      <c r="CW263" s="168"/>
    </row>
    <row r="264" spans="2:101" x14ac:dyDescent="0.3">
      <c r="B264" s="141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141">
        <f t="shared" si="111"/>
        <v>10</v>
      </c>
      <c r="N264" s="142">
        <f t="shared" si="114"/>
        <v>-153</v>
      </c>
      <c r="O264" s="98"/>
      <c r="P264" s="98"/>
      <c r="Q264" s="141">
        <f t="shared" si="112"/>
        <v>65</v>
      </c>
      <c r="R264" s="142">
        <f t="shared" si="115"/>
        <v>-173</v>
      </c>
      <c r="S264" s="98"/>
      <c r="T264" s="98"/>
      <c r="U264" s="98"/>
      <c r="V264" s="98"/>
      <c r="W264" s="98"/>
      <c r="X264" s="98"/>
      <c r="Y264" s="98"/>
      <c r="Z264" s="76">
        <v>247</v>
      </c>
      <c r="AA264" s="79">
        <f t="shared" si="119"/>
        <v>451.16190736428109</v>
      </c>
      <c r="AB264" s="78">
        <f t="shared" si="120"/>
        <v>-622.41767749802193</v>
      </c>
      <c r="AC264" s="98"/>
      <c r="AD264" s="86">
        <v>256</v>
      </c>
      <c r="AE264" s="89">
        <f t="shared" si="109"/>
        <v>-15.724923213978405</v>
      </c>
      <c r="AF264" s="88">
        <f t="shared" si="110"/>
        <v>-63.069222207939774</v>
      </c>
      <c r="AG264" s="98"/>
      <c r="AH264" s="108">
        <v>245</v>
      </c>
      <c r="AI264" s="111">
        <f t="shared" si="121"/>
        <v>493.08997512524957</v>
      </c>
      <c r="AJ264" s="110">
        <f t="shared" si="122"/>
        <v>-606.06396613460538</v>
      </c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141">
        <f t="shared" si="129"/>
        <v>70.751578863816192</v>
      </c>
      <c r="AW264" s="142">
        <f t="shared" si="117"/>
        <v>621.69424691636311</v>
      </c>
      <c r="AX264" s="98"/>
      <c r="AY264" s="98"/>
      <c r="AZ264" s="142"/>
      <c r="BA264" s="142"/>
      <c r="BC264" s="141"/>
      <c r="BD264" s="235">
        <v>239</v>
      </c>
      <c r="BE264" s="238">
        <f t="shared" si="123"/>
        <v>75.828610344171352</v>
      </c>
      <c r="BF264" s="237">
        <f t="shared" si="124"/>
        <v>-12.060109899129079</v>
      </c>
      <c r="BG264" s="98"/>
      <c r="BH264" s="98"/>
      <c r="BI264" s="98"/>
      <c r="BJ264" s="98"/>
      <c r="BK264" s="98"/>
      <c r="BL264" s="98"/>
      <c r="BM264" s="98"/>
      <c r="BN264" s="98"/>
      <c r="BO264" s="98"/>
      <c r="BP264" s="98"/>
      <c r="BQ264" s="98"/>
      <c r="BR264" s="98"/>
      <c r="BS264" s="163">
        <f t="shared" si="127"/>
        <v>-434.34198750493124</v>
      </c>
      <c r="BT264" s="161">
        <v>38</v>
      </c>
      <c r="BU264" s="98"/>
      <c r="BV264" s="98"/>
      <c r="BW264" s="98"/>
      <c r="BX264" s="98"/>
      <c r="BY264" s="98"/>
      <c r="BZ264" s="98"/>
      <c r="CA264" s="142"/>
      <c r="CB264" s="141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163">
        <f t="shared" si="128"/>
        <v>-434.34198750493124</v>
      </c>
      <c r="CO264" s="161">
        <v>38</v>
      </c>
      <c r="CP264" s="98"/>
      <c r="CQ264" s="98"/>
      <c r="CR264" s="98"/>
      <c r="CS264" s="98"/>
      <c r="CT264" s="98"/>
      <c r="CU264" s="98"/>
      <c r="CV264" s="142"/>
      <c r="CW264" s="168"/>
    </row>
    <row r="265" spans="2:101" x14ac:dyDescent="0.3">
      <c r="B265" s="141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141">
        <f t="shared" si="111"/>
        <v>10</v>
      </c>
      <c r="N265" s="142">
        <f t="shared" si="114"/>
        <v>-154</v>
      </c>
      <c r="O265" s="98"/>
      <c r="P265" s="98"/>
      <c r="Q265" s="141">
        <f t="shared" si="112"/>
        <v>65</v>
      </c>
      <c r="R265" s="142">
        <f t="shared" si="115"/>
        <v>-174</v>
      </c>
      <c r="S265" s="98"/>
      <c r="T265" s="98"/>
      <c r="U265" s="98"/>
      <c r="V265" s="98"/>
      <c r="W265" s="98"/>
      <c r="X265" s="98"/>
      <c r="Y265" s="98"/>
      <c r="Z265" s="76">
        <v>248</v>
      </c>
      <c r="AA265" s="79">
        <f t="shared" si="119"/>
        <v>463.2034413217533</v>
      </c>
      <c r="AB265" s="78">
        <f t="shared" si="120"/>
        <v>-627.40544417498313</v>
      </c>
      <c r="AC265" s="98"/>
      <c r="AD265" s="86">
        <v>257</v>
      </c>
      <c r="AE265" s="89">
        <f t="shared" ref="AE265:AE328" si="130">$AF$2*COS($AD265*PI()/180)+$AF$3</f>
        <v>-14.621818532351242</v>
      </c>
      <c r="AF265" s="88">
        <f t="shared" ref="AF265:AF328" si="131">$AF$2*SIN($AD265*PI()/180)+$AF$4</f>
        <v>-63.334054211040282</v>
      </c>
      <c r="AG265" s="98"/>
      <c r="AH265" s="108">
        <v>246</v>
      </c>
      <c r="AI265" s="111">
        <f t="shared" si="121"/>
        <v>504.95010315889147</v>
      </c>
      <c r="AJ265" s="110">
        <f t="shared" si="122"/>
        <v>-611.46893787351416</v>
      </c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141">
        <f t="shared" si="129"/>
        <v>70.751578863816192</v>
      </c>
      <c r="AW265" s="142">
        <f t="shared" si="117"/>
        <v>620.69424691636311</v>
      </c>
      <c r="AX265" s="98"/>
      <c r="AY265" s="98"/>
      <c r="AZ265" s="142"/>
      <c r="BA265" s="142"/>
      <c r="BC265" s="141"/>
      <c r="BD265" s="235">
        <v>240</v>
      </c>
      <c r="BE265" s="238">
        <f t="shared" si="123"/>
        <v>76.174778374470705</v>
      </c>
      <c r="BF265" s="237">
        <f t="shared" si="124"/>
        <v>-12.264018452221032</v>
      </c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163">
        <f t="shared" si="127"/>
        <v>-445.77203980769258</v>
      </c>
      <c r="BT265" s="161">
        <v>39</v>
      </c>
      <c r="BU265" s="98"/>
      <c r="BV265" s="98"/>
      <c r="BW265" s="98"/>
      <c r="BX265" s="98"/>
      <c r="BY265" s="98"/>
      <c r="BZ265" s="98"/>
      <c r="CA265" s="142"/>
      <c r="CB265" s="141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163">
        <f t="shared" si="128"/>
        <v>-445.77203980769258</v>
      </c>
      <c r="CO265" s="161">
        <v>39</v>
      </c>
      <c r="CP265" s="98"/>
      <c r="CQ265" s="98"/>
      <c r="CR265" s="98"/>
      <c r="CS265" s="98"/>
      <c r="CT265" s="98"/>
      <c r="CU265" s="98"/>
      <c r="CV265" s="142"/>
      <c r="CW265" s="168"/>
    </row>
    <row r="266" spans="2:101" x14ac:dyDescent="0.3">
      <c r="B266" s="141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141">
        <f t="shared" si="111"/>
        <v>10</v>
      </c>
      <c r="N266" s="142">
        <f t="shared" si="114"/>
        <v>-155</v>
      </c>
      <c r="O266" s="98"/>
      <c r="P266" s="98"/>
      <c r="Q266" s="141">
        <f t="shared" si="112"/>
        <v>65</v>
      </c>
      <c r="R266" s="142">
        <f t="shared" si="115"/>
        <v>-175</v>
      </c>
      <c r="S266" s="98"/>
      <c r="T266" s="98"/>
      <c r="U266" s="98"/>
      <c r="V266" s="98"/>
      <c r="W266" s="98"/>
      <c r="X266" s="98"/>
      <c r="Y266" s="98"/>
      <c r="Z266" s="76">
        <v>249</v>
      </c>
      <c r="AA266" s="79">
        <f t="shared" si="119"/>
        <v>475.33018982654005</v>
      </c>
      <c r="AB266" s="78">
        <f t="shared" si="120"/>
        <v>-632.18229744616656</v>
      </c>
      <c r="AC266" s="98"/>
      <c r="AD266" s="86">
        <v>258</v>
      </c>
      <c r="AE266" s="89">
        <f t="shared" si="130"/>
        <v>-13.514259903154386</v>
      </c>
      <c r="AF266" s="88">
        <f t="shared" si="131"/>
        <v>-63.579594047697363</v>
      </c>
      <c r="AG266" s="98"/>
      <c r="AH266" s="108">
        <v>247</v>
      </c>
      <c r="AI266" s="111">
        <f t="shared" si="121"/>
        <v>516.90275460115686</v>
      </c>
      <c r="AJ266" s="110">
        <f t="shared" si="122"/>
        <v>-616.6660986342057</v>
      </c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141">
        <f t="shared" si="129"/>
        <v>70.751578863816192</v>
      </c>
      <c r="AW266" s="142">
        <f t="shared" si="117"/>
        <v>619.69424691636311</v>
      </c>
      <c r="AX266" s="98"/>
      <c r="AY266" s="98"/>
      <c r="AZ266" s="142"/>
      <c r="BA266" s="142"/>
      <c r="BC266" s="141"/>
      <c r="BD266" s="235">
        <v>241</v>
      </c>
      <c r="BE266" s="238">
        <f t="shared" si="123"/>
        <v>76.524452376646963</v>
      </c>
      <c r="BF266" s="237">
        <f t="shared" si="124"/>
        <v>-12.461854483892333</v>
      </c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163">
        <f t="shared" si="127"/>
        <v>-457.20209211045392</v>
      </c>
      <c r="BT266" s="161">
        <v>40</v>
      </c>
      <c r="BU266" s="98"/>
      <c r="BV266" s="98"/>
      <c r="BW266" s="98"/>
      <c r="BX266" s="98"/>
      <c r="BY266" s="98"/>
      <c r="BZ266" s="98"/>
      <c r="CA266" s="142"/>
      <c r="CB266" s="141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163">
        <f t="shared" si="128"/>
        <v>-457.20209211045392</v>
      </c>
      <c r="CO266" s="161">
        <v>40</v>
      </c>
      <c r="CP266" s="98"/>
      <c r="CQ266" s="98"/>
      <c r="CR266" s="98"/>
      <c r="CS266" s="98"/>
      <c r="CT266" s="98"/>
      <c r="CU266" s="98"/>
      <c r="CV266" s="142"/>
      <c r="CW266" s="168"/>
    </row>
    <row r="267" spans="2:101" x14ac:dyDescent="0.3">
      <c r="B267" s="141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141">
        <f t="shared" si="111"/>
        <v>10</v>
      </c>
      <c r="N267" s="142">
        <f t="shared" si="114"/>
        <v>-156</v>
      </c>
      <c r="O267" s="98"/>
      <c r="P267" s="98"/>
      <c r="Q267" s="141">
        <f t="shared" si="112"/>
        <v>65</v>
      </c>
      <c r="R267" s="142">
        <f t="shared" si="115"/>
        <v>-176</v>
      </c>
      <c r="S267" s="98"/>
      <c r="T267" s="98"/>
      <c r="U267" s="98"/>
      <c r="V267" s="98"/>
      <c r="W267" s="98"/>
      <c r="X267" s="98"/>
      <c r="Y267" s="98"/>
      <c r="Z267" s="76">
        <v>250</v>
      </c>
      <c r="AA267" s="79">
        <f t="shared" si="119"/>
        <v>487.53845895357222</v>
      </c>
      <c r="AB267" s="78">
        <f t="shared" si="120"/>
        <v>-636.74678223579122</v>
      </c>
      <c r="AC267" s="98"/>
      <c r="AD267" s="86">
        <v>259</v>
      </c>
      <c r="AE267" s="89">
        <f t="shared" si="130"/>
        <v>-12.402584699475456</v>
      </c>
      <c r="AF267" s="88">
        <f t="shared" si="131"/>
        <v>-63.805766924098151</v>
      </c>
      <c r="AG267" s="98"/>
      <c r="AH267" s="108">
        <v>248</v>
      </c>
      <c r="AI267" s="111">
        <f t="shared" si="121"/>
        <v>528.94428855862907</v>
      </c>
      <c r="AJ267" s="110">
        <f t="shared" si="122"/>
        <v>-621.6538653111669</v>
      </c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141">
        <f t="shared" si="129"/>
        <v>70.751578863816192</v>
      </c>
      <c r="AW267" s="142">
        <f t="shared" si="117"/>
        <v>618.69424691636311</v>
      </c>
      <c r="AX267" s="98"/>
      <c r="AY267" s="98"/>
      <c r="AZ267" s="142"/>
      <c r="BA267" s="142"/>
      <c r="BC267" s="141"/>
      <c r="BD267" s="235">
        <v>242</v>
      </c>
      <c r="BE267" s="238">
        <f t="shared" si="123"/>
        <v>76.877525836611653</v>
      </c>
      <c r="BF267" s="237">
        <f t="shared" si="124"/>
        <v>-12.653557731371224</v>
      </c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163">
        <f t="shared" si="127"/>
        <v>-468.63214441321526</v>
      </c>
      <c r="BT267" s="161">
        <v>41</v>
      </c>
      <c r="BU267" s="98"/>
      <c r="BV267" s="98"/>
      <c r="BW267" s="98"/>
      <c r="BX267" s="98"/>
      <c r="BY267" s="98"/>
      <c r="BZ267" s="98"/>
      <c r="CA267" s="142"/>
      <c r="CB267" s="141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163">
        <f t="shared" si="128"/>
        <v>-468.63214441321526</v>
      </c>
      <c r="CO267" s="161">
        <v>41</v>
      </c>
      <c r="CP267" s="98"/>
      <c r="CQ267" s="98"/>
      <c r="CR267" s="98"/>
      <c r="CS267" s="98"/>
      <c r="CT267" s="98"/>
      <c r="CU267" s="98"/>
      <c r="CV267" s="142"/>
      <c r="CW267" s="168"/>
    </row>
    <row r="268" spans="2:101" x14ac:dyDescent="0.3">
      <c r="B268" s="141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141">
        <f t="shared" si="111"/>
        <v>10</v>
      </c>
      <c r="N268" s="142">
        <f t="shared" si="114"/>
        <v>-157</v>
      </c>
      <c r="O268" s="98"/>
      <c r="P268" s="98"/>
      <c r="Q268" s="141">
        <f t="shared" si="112"/>
        <v>65</v>
      </c>
      <c r="R268" s="142">
        <f t="shared" si="115"/>
        <v>-177</v>
      </c>
      <c r="S268" s="98"/>
      <c r="T268" s="98"/>
      <c r="U268" s="98"/>
      <c r="V268" s="98"/>
      <c r="W268" s="98"/>
      <c r="X268" s="98"/>
      <c r="Y268" s="98"/>
      <c r="Z268" s="76">
        <v>251</v>
      </c>
      <c r="AA268" s="79">
        <f t="shared" si="119"/>
        <v>499.82452994581024</v>
      </c>
      <c r="AB268" s="78">
        <f t="shared" si="120"/>
        <v>-641.09750815757332</v>
      </c>
      <c r="AC268" s="98"/>
      <c r="AD268" s="86">
        <v>260</v>
      </c>
      <c r="AE268" s="89">
        <f t="shared" si="130"/>
        <v>-11.287131548350471</v>
      </c>
      <c r="AF268" s="88">
        <f t="shared" si="131"/>
        <v>-64.012503945793526</v>
      </c>
      <c r="AG268" s="98"/>
      <c r="AH268" s="108">
        <v>249</v>
      </c>
      <c r="AI268" s="111">
        <f t="shared" si="121"/>
        <v>541.07103706341582</v>
      </c>
      <c r="AJ268" s="110">
        <f t="shared" si="122"/>
        <v>-626.43071858235032</v>
      </c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141">
        <f t="shared" si="129"/>
        <v>70.751578863816192</v>
      </c>
      <c r="AW268" s="142">
        <f t="shared" si="117"/>
        <v>617.69424691636311</v>
      </c>
      <c r="AX268" s="98"/>
      <c r="AY268" s="98"/>
      <c r="AZ268" s="142"/>
      <c r="BA268" s="142"/>
      <c r="BC268" s="141"/>
      <c r="BD268" s="235">
        <v>243</v>
      </c>
      <c r="BE268" s="238">
        <f t="shared" si="123"/>
        <v>77.233891204768582</v>
      </c>
      <c r="BF268" s="237">
        <f t="shared" si="124"/>
        <v>-12.839069799991465</v>
      </c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163">
        <f t="shared" si="127"/>
        <v>-480.06219671597665</v>
      </c>
      <c r="BT268" s="161">
        <v>42</v>
      </c>
      <c r="BU268" s="98"/>
      <c r="BV268" s="98"/>
      <c r="BW268" s="98"/>
      <c r="BX268" s="98"/>
      <c r="BY268" s="98"/>
      <c r="BZ268" s="98"/>
      <c r="CA268" s="142"/>
      <c r="CB268" s="141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163">
        <f t="shared" si="128"/>
        <v>-480.06219671597665</v>
      </c>
      <c r="CO268" s="161">
        <v>42</v>
      </c>
      <c r="CP268" s="98"/>
      <c r="CQ268" s="98"/>
      <c r="CR268" s="98"/>
      <c r="CS268" s="98"/>
      <c r="CT268" s="98"/>
      <c r="CU268" s="98"/>
      <c r="CV268" s="142"/>
      <c r="CW268" s="168"/>
    </row>
    <row r="269" spans="2:101" x14ac:dyDescent="0.3">
      <c r="B269" s="141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141">
        <f t="shared" ref="M269:M332" si="132">$M$3</f>
        <v>10</v>
      </c>
      <c r="N269" s="142">
        <f t="shared" si="114"/>
        <v>-158</v>
      </c>
      <c r="O269" s="98"/>
      <c r="P269" s="98"/>
      <c r="Q269" s="141">
        <f t="shared" ref="Q269:Q332" si="133">$Q$3</f>
        <v>65</v>
      </c>
      <c r="R269" s="142">
        <f t="shared" si="115"/>
        <v>-178</v>
      </c>
      <c r="S269" s="98"/>
      <c r="T269" s="98"/>
      <c r="U269" s="98"/>
      <c r="V269" s="98"/>
      <c r="W269" s="98"/>
      <c r="X269" s="98"/>
      <c r="Y269" s="98"/>
      <c r="Z269" s="76">
        <v>252</v>
      </c>
      <c r="AA269" s="79">
        <f t="shared" si="119"/>
        <v>512.18466034701078</v>
      </c>
      <c r="AB269" s="78">
        <f t="shared" si="120"/>
        <v>-645.23314993825022</v>
      </c>
      <c r="AC269" s="98"/>
      <c r="AD269" s="86">
        <v>261</v>
      </c>
      <c r="AE269" s="89">
        <f t="shared" si="130"/>
        <v>-10.168240227615017</v>
      </c>
      <c r="AF269" s="88">
        <f t="shared" si="131"/>
        <v>-64.199742138683945</v>
      </c>
      <c r="AG269" s="98"/>
      <c r="AH269" s="108">
        <v>250</v>
      </c>
      <c r="AI269" s="111">
        <f t="shared" si="121"/>
        <v>553.27930619044798</v>
      </c>
      <c r="AJ269" s="110">
        <f t="shared" si="122"/>
        <v>-630.99520337197498</v>
      </c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141">
        <f t="shared" si="129"/>
        <v>70.751578863816192</v>
      </c>
      <c r="AW269" s="142">
        <f t="shared" si="117"/>
        <v>616.69424691636311</v>
      </c>
      <c r="AX269" s="98"/>
      <c r="AY269" s="98"/>
      <c r="AZ269" s="142"/>
      <c r="BA269" s="142"/>
      <c r="BC269" s="141"/>
      <c r="BD269" s="235">
        <v>244</v>
      </c>
      <c r="BE269" s="238">
        <f t="shared" si="123"/>
        <v>77.593439928774444</v>
      </c>
      <c r="BF269" s="237">
        <f t="shared" si="124"/>
        <v>-13.018334180979862</v>
      </c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163">
        <f t="shared" si="127"/>
        <v>-491.49224901873799</v>
      </c>
      <c r="BT269" s="161">
        <v>43</v>
      </c>
      <c r="BU269" s="98"/>
      <c r="BV269" s="98"/>
      <c r="BW269" s="98"/>
      <c r="BX269" s="98"/>
      <c r="BY269" s="98"/>
      <c r="BZ269" s="98"/>
      <c r="CA269" s="142"/>
      <c r="CB269" s="141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163">
        <f t="shared" si="128"/>
        <v>-491.49224901873799</v>
      </c>
      <c r="CO269" s="161">
        <v>43</v>
      </c>
      <c r="CP269" s="98"/>
      <c r="CQ269" s="98"/>
      <c r="CR269" s="98"/>
      <c r="CS269" s="98"/>
      <c r="CT269" s="98"/>
      <c r="CU269" s="98"/>
      <c r="CV269" s="142"/>
      <c r="CW269" s="168"/>
    </row>
    <row r="270" spans="2:101" x14ac:dyDescent="0.3">
      <c r="B270" s="141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141">
        <f t="shared" si="132"/>
        <v>10</v>
      </c>
      <c r="N270" s="142">
        <f t="shared" ref="N270:N333" si="134">$N269-$A$11</f>
        <v>-159</v>
      </c>
      <c r="O270" s="98"/>
      <c r="P270" s="98"/>
      <c r="Q270" s="141">
        <f t="shared" si="133"/>
        <v>65</v>
      </c>
      <c r="R270" s="142">
        <f t="shared" ref="R270:R333" si="135">$R269-$A$11</f>
        <v>-179</v>
      </c>
      <c r="S270" s="98"/>
      <c r="T270" s="98"/>
      <c r="U270" s="98"/>
      <c r="V270" s="98"/>
      <c r="W270" s="98"/>
      <c r="X270" s="98"/>
      <c r="Y270" s="98"/>
      <c r="Z270" s="76">
        <v>253</v>
      </c>
      <c r="AA270" s="79">
        <f t="shared" si="119"/>
        <v>524.61508514171885</v>
      </c>
      <c r="AB270" s="78">
        <f t="shared" si="120"/>
        <v>-649.15244782127297</v>
      </c>
      <c r="AC270" s="98"/>
      <c r="AD270" s="86">
        <v>262</v>
      </c>
      <c r="AE270" s="89">
        <f t="shared" si="130"/>
        <v>-9.0462515624042208</v>
      </c>
      <c r="AF270" s="88">
        <f t="shared" si="131"/>
        <v>-64.367424468202074</v>
      </c>
      <c r="AG270" s="98"/>
      <c r="AH270" s="108">
        <v>251</v>
      </c>
      <c r="AI270" s="111">
        <f t="shared" si="121"/>
        <v>565.56537718268601</v>
      </c>
      <c r="AJ270" s="110">
        <f t="shared" si="122"/>
        <v>-635.34592929375708</v>
      </c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141">
        <f t="shared" si="129"/>
        <v>70.751578863816192</v>
      </c>
      <c r="AW270" s="142">
        <f t="shared" ref="AW270:AW333" si="136">$AW269-$A$11</f>
        <v>615.69424691636311</v>
      </c>
      <c r="AX270" s="98"/>
      <c r="AY270" s="98"/>
      <c r="AZ270" s="142"/>
      <c r="BA270" s="142"/>
      <c r="BC270" s="141"/>
      <c r="BD270" s="235">
        <v>245</v>
      </c>
      <c r="BE270" s="238">
        <f t="shared" si="123"/>
        <v>77.95606248660485</v>
      </c>
      <c r="BF270" s="237">
        <f t="shared" si="124"/>
        <v>-13.191296268669392</v>
      </c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163">
        <f t="shared" si="127"/>
        <v>-502.92230132149933</v>
      </c>
      <c r="BT270" s="161">
        <v>44</v>
      </c>
      <c r="BU270" s="98"/>
      <c r="BV270" s="98"/>
      <c r="BW270" s="98"/>
      <c r="BX270" s="98"/>
      <c r="BY270" s="98"/>
      <c r="BZ270" s="98"/>
      <c r="CA270" s="142"/>
      <c r="CB270" s="141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163">
        <f t="shared" si="128"/>
        <v>-502.92230132149933</v>
      </c>
      <c r="CO270" s="161">
        <v>44</v>
      </c>
      <c r="CP270" s="98"/>
      <c r="CQ270" s="98"/>
      <c r="CR270" s="98"/>
      <c r="CS270" s="98"/>
      <c r="CT270" s="98"/>
      <c r="CU270" s="98"/>
      <c r="CV270" s="142"/>
      <c r="CW270" s="168"/>
    </row>
    <row r="271" spans="2:101" x14ac:dyDescent="0.3">
      <c r="B271" s="141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141">
        <f t="shared" si="132"/>
        <v>10</v>
      </c>
      <c r="N271" s="142">
        <f t="shared" si="134"/>
        <v>-160</v>
      </c>
      <c r="O271" s="98"/>
      <c r="P271" s="98"/>
      <c r="Q271" s="141">
        <f t="shared" si="133"/>
        <v>65</v>
      </c>
      <c r="R271" s="142">
        <f t="shared" si="135"/>
        <v>-180</v>
      </c>
      <c r="S271" s="98"/>
      <c r="T271" s="98"/>
      <c r="U271" s="98"/>
      <c r="V271" s="98"/>
      <c r="W271" s="98"/>
      <c r="X271" s="98"/>
      <c r="Y271" s="98"/>
      <c r="Z271" s="76">
        <v>254</v>
      </c>
      <c r="AA271" s="79">
        <f t="shared" si="119"/>
        <v>537.11201790212658</v>
      </c>
      <c r="AB271" s="78">
        <f t="shared" si="120"/>
        <v>-652.8542079505396</v>
      </c>
      <c r="AC271" s="98"/>
      <c r="AD271" s="86">
        <v>263</v>
      </c>
      <c r="AE271" s="89">
        <f t="shared" si="130"/>
        <v>-7.9215073213345661</v>
      </c>
      <c r="AF271" s="88">
        <f t="shared" si="131"/>
        <v>-64.515499856685935</v>
      </c>
      <c r="AG271" s="98"/>
      <c r="AH271" s="108">
        <v>252</v>
      </c>
      <c r="AI271" s="111">
        <f t="shared" si="121"/>
        <v>577.92550758388654</v>
      </c>
      <c r="AJ271" s="110">
        <f t="shared" si="122"/>
        <v>-639.48157107443399</v>
      </c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141">
        <f t="shared" si="129"/>
        <v>70.751578863816192</v>
      </c>
      <c r="AW271" s="142">
        <f t="shared" si="136"/>
        <v>614.69424691636311</v>
      </c>
      <c r="AX271" s="98"/>
      <c r="AY271" s="98"/>
      <c r="AZ271" s="142"/>
      <c r="BA271" s="142"/>
      <c r="BC271" s="141"/>
      <c r="BD271" s="235">
        <v>246</v>
      </c>
      <c r="BE271" s="238">
        <f t="shared" si="123"/>
        <v>78.321648419915917</v>
      </c>
      <c r="BF271" s="237">
        <f t="shared" si="124"/>
        <v>-13.357903377132631</v>
      </c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163">
        <f t="shared" si="127"/>
        <v>-514.35235362426067</v>
      </c>
      <c r="BT271" s="161">
        <v>45</v>
      </c>
      <c r="BU271" s="98"/>
      <c r="BV271" s="98"/>
      <c r="BW271" s="98"/>
      <c r="BX271" s="98"/>
      <c r="BY271" s="98"/>
      <c r="BZ271" s="98"/>
      <c r="CA271" s="142"/>
      <c r="CB271" s="141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163">
        <f t="shared" si="128"/>
        <v>-514.35235362426067</v>
      </c>
      <c r="CO271" s="161">
        <v>45</v>
      </c>
      <c r="CP271" s="98"/>
      <c r="CQ271" s="98"/>
      <c r="CR271" s="98"/>
      <c r="CS271" s="98"/>
      <c r="CT271" s="98"/>
      <c r="CU271" s="98"/>
      <c r="CV271" s="142"/>
      <c r="CW271" s="168"/>
    </row>
    <row r="272" spans="2:101" x14ac:dyDescent="0.3">
      <c r="B272" s="141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141">
        <f t="shared" si="132"/>
        <v>10</v>
      </c>
      <c r="N272" s="142">
        <f t="shared" si="134"/>
        <v>-161</v>
      </c>
      <c r="O272" s="98"/>
      <c r="P272" s="98"/>
      <c r="Q272" s="141">
        <f t="shared" si="133"/>
        <v>65</v>
      </c>
      <c r="R272" s="142">
        <f t="shared" si="135"/>
        <v>-181</v>
      </c>
      <c r="S272" s="98"/>
      <c r="T272" s="98"/>
      <c r="U272" s="98"/>
      <c r="V272" s="98"/>
      <c r="W272" s="98"/>
      <c r="X272" s="98"/>
      <c r="Y272" s="98"/>
      <c r="Z272" s="76">
        <v>255</v>
      </c>
      <c r="AA272" s="79">
        <f t="shared" si="119"/>
        <v>549.67165194145332</v>
      </c>
      <c r="AB272" s="78">
        <f t="shared" si="120"/>
        <v>-656.33730273405422</v>
      </c>
      <c r="AC272" s="98"/>
      <c r="AD272" s="86">
        <v>264</v>
      </c>
      <c r="AE272" s="89">
        <f t="shared" si="130"/>
        <v>-6.7943501123974688</v>
      </c>
      <c r="AF272" s="88">
        <f t="shared" si="131"/>
        <v>-64.64392319893777</v>
      </c>
      <c r="AG272" s="98"/>
      <c r="AH272" s="108">
        <v>253</v>
      </c>
      <c r="AI272" s="111">
        <f t="shared" si="121"/>
        <v>590.35593237859462</v>
      </c>
      <c r="AJ272" s="110">
        <f t="shared" si="122"/>
        <v>-643.40086895745674</v>
      </c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141">
        <f t="shared" si="129"/>
        <v>70.751578863816192</v>
      </c>
      <c r="AW272" s="142">
        <f t="shared" si="136"/>
        <v>613.69424691636311</v>
      </c>
      <c r="AX272" s="98"/>
      <c r="AY272" s="98"/>
      <c r="AZ272" s="142"/>
      <c r="BA272" s="142"/>
      <c r="BC272" s="141"/>
      <c r="BD272" s="235">
        <v>247</v>
      </c>
      <c r="BE272" s="238">
        <f t="shared" si="123"/>
        <v>78.69008636769081</v>
      </c>
      <c r="BF272" s="237">
        <f t="shared" si="124"/>
        <v>-13.518104756230363</v>
      </c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163">
        <f t="shared" si="127"/>
        <v>-525.78240592702207</v>
      </c>
      <c r="BT272" s="161">
        <v>46</v>
      </c>
      <c r="BU272" s="98"/>
      <c r="BV272" s="98"/>
      <c r="BW272" s="98"/>
      <c r="BX272" s="98"/>
      <c r="BY272" s="98"/>
      <c r="BZ272" s="98"/>
      <c r="CA272" s="142"/>
      <c r="CB272" s="141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163">
        <f t="shared" si="128"/>
        <v>-525.78240592702207</v>
      </c>
      <c r="CO272" s="161">
        <v>46</v>
      </c>
      <c r="CP272" s="98"/>
      <c r="CQ272" s="98"/>
      <c r="CR272" s="98"/>
      <c r="CS272" s="98"/>
      <c r="CT272" s="98"/>
      <c r="CU272" s="98"/>
      <c r="CV272" s="142"/>
      <c r="CW272" s="168"/>
    </row>
    <row r="273" spans="2:101" x14ac:dyDescent="0.3">
      <c r="B273" s="141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141">
        <f t="shared" si="132"/>
        <v>10</v>
      </c>
      <c r="N273" s="142">
        <f t="shared" si="134"/>
        <v>-162</v>
      </c>
      <c r="O273" s="98"/>
      <c r="P273" s="98"/>
      <c r="Q273" s="141">
        <f t="shared" si="133"/>
        <v>65</v>
      </c>
      <c r="R273" s="142">
        <f t="shared" si="135"/>
        <v>-182</v>
      </c>
      <c r="S273" s="98"/>
      <c r="T273" s="98"/>
      <c r="U273" s="98"/>
      <c r="V273" s="98"/>
      <c r="W273" s="98"/>
      <c r="X273" s="98"/>
      <c r="Y273" s="98"/>
      <c r="Z273" s="76">
        <v>256</v>
      </c>
      <c r="AA273" s="79">
        <f t="shared" si="119"/>
        <v>562.29016147350342</v>
      </c>
      <c r="AB273" s="78">
        <f t="shared" si="120"/>
        <v>-659.60067118740483</v>
      </c>
      <c r="AC273" s="98"/>
      <c r="AD273" s="86">
        <v>265</v>
      </c>
      <c r="AE273" s="89">
        <f t="shared" si="130"/>
        <v>-5.6651232785977861</v>
      </c>
      <c r="AF273" s="88">
        <f t="shared" si="131"/>
        <v>-64.752655375963457</v>
      </c>
      <c r="AG273" s="98"/>
      <c r="AH273" s="108">
        <v>254</v>
      </c>
      <c r="AI273" s="111">
        <f t="shared" si="121"/>
        <v>602.85286513900235</v>
      </c>
      <c r="AJ273" s="110">
        <f t="shared" si="122"/>
        <v>-647.10262908672337</v>
      </c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141">
        <f t="shared" si="129"/>
        <v>70.751578863816192</v>
      </c>
      <c r="AW273" s="142">
        <f t="shared" si="136"/>
        <v>612.69424691636311</v>
      </c>
      <c r="AX273" s="98"/>
      <c r="AY273" s="98"/>
      <c r="AZ273" s="142"/>
      <c r="BA273" s="142"/>
      <c r="BC273" s="141"/>
      <c r="BD273" s="235">
        <v>248</v>
      </c>
      <c r="BE273" s="238">
        <f t="shared" si="123"/>
        <v>79.061264100161509</v>
      </c>
      <c r="BF273" s="237">
        <f t="shared" si="124"/>
        <v>-13.671851607070623</v>
      </c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163">
        <f t="shared" si="127"/>
        <v>-537.21245822978335</v>
      </c>
      <c r="BT273" s="161">
        <v>47</v>
      </c>
      <c r="BU273" s="98"/>
      <c r="BV273" s="98"/>
      <c r="BW273" s="98"/>
      <c r="BX273" s="98"/>
      <c r="BY273" s="98"/>
      <c r="BZ273" s="98"/>
      <c r="CA273" s="142"/>
      <c r="CB273" s="141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163">
        <f t="shared" si="128"/>
        <v>-537.21245822978335</v>
      </c>
      <c r="CO273" s="161">
        <v>47</v>
      </c>
      <c r="CP273" s="98"/>
      <c r="CQ273" s="98"/>
      <c r="CR273" s="98"/>
      <c r="CS273" s="98"/>
      <c r="CT273" s="98"/>
      <c r="CU273" s="98"/>
      <c r="CV273" s="142"/>
      <c r="CW273" s="168"/>
    </row>
    <row r="274" spans="2:101" x14ac:dyDescent="0.3">
      <c r="B274" s="141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141">
        <f t="shared" si="132"/>
        <v>10</v>
      </c>
      <c r="N274" s="142">
        <f t="shared" si="134"/>
        <v>-163</v>
      </c>
      <c r="O274" s="98"/>
      <c r="P274" s="98"/>
      <c r="Q274" s="141">
        <f t="shared" si="133"/>
        <v>65</v>
      </c>
      <c r="R274" s="142">
        <f t="shared" si="135"/>
        <v>-183</v>
      </c>
      <c r="S274" s="98"/>
      <c r="T274" s="98"/>
      <c r="U274" s="98"/>
      <c r="V274" s="98"/>
      <c r="W274" s="98"/>
      <c r="X274" s="98"/>
      <c r="Y274" s="98"/>
      <c r="Z274" s="76">
        <v>257</v>
      </c>
      <c r="AA274" s="79">
        <f t="shared" ref="AA274:AA337" si="137">$AB$11*COS($Z274*PI()/180)+$AB$12</f>
        <v>574.9637027780351</v>
      </c>
      <c r="AB274" s="78">
        <f t="shared" ref="AB274:AB337" si="138">$AB$11*SIN($Z274*PI()/180)+$AB$13</f>
        <v>-662.64331925694728</v>
      </c>
      <c r="AC274" s="98"/>
      <c r="AD274" s="86">
        <v>266</v>
      </c>
      <c r="AE274" s="89">
        <f t="shared" si="130"/>
        <v>-4.5341707933681628</v>
      </c>
      <c r="AF274" s="88">
        <f t="shared" si="131"/>
        <v>-64.841663266888574</v>
      </c>
      <c r="AG274" s="98"/>
      <c r="AH274" s="108">
        <v>255</v>
      </c>
      <c r="AI274" s="111">
        <f t="shared" si="121"/>
        <v>615.41249917832909</v>
      </c>
      <c r="AJ274" s="110">
        <f t="shared" si="122"/>
        <v>-650.58572387023798</v>
      </c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141">
        <f t="shared" si="129"/>
        <v>70.751578863816192</v>
      </c>
      <c r="AW274" s="142">
        <f t="shared" si="136"/>
        <v>611.69424691636311</v>
      </c>
      <c r="AX274" s="98"/>
      <c r="AY274" s="98"/>
      <c r="AZ274" s="142"/>
      <c r="BA274" s="142"/>
      <c r="BC274" s="141"/>
      <c r="BD274" s="235">
        <v>249</v>
      </c>
      <c r="BE274" s="238">
        <f t="shared" si="123"/>
        <v>79.435068552995034</v>
      </c>
      <c r="BF274" s="237">
        <f t="shared" si="124"/>
        <v>-13.819097096873262</v>
      </c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163">
        <f t="shared" si="127"/>
        <v>-548.64251053254475</v>
      </c>
      <c r="BT274" s="161">
        <v>48</v>
      </c>
      <c r="BU274" s="98"/>
      <c r="BV274" s="98"/>
      <c r="BW274" s="98"/>
      <c r="BX274" s="98"/>
      <c r="BY274" s="98"/>
      <c r="BZ274" s="98"/>
      <c r="CA274" s="142"/>
      <c r="CB274" s="141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163">
        <f t="shared" si="128"/>
        <v>-548.64251053254475</v>
      </c>
      <c r="CO274" s="161">
        <v>48</v>
      </c>
      <c r="CP274" s="98"/>
      <c r="CQ274" s="98"/>
      <c r="CR274" s="98"/>
      <c r="CS274" s="98"/>
      <c r="CT274" s="98"/>
      <c r="CU274" s="98"/>
      <c r="CV274" s="142"/>
      <c r="CW274" s="168"/>
    </row>
    <row r="275" spans="2:101" x14ac:dyDescent="0.3">
      <c r="B275" s="141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141">
        <f t="shared" si="132"/>
        <v>10</v>
      </c>
      <c r="N275" s="142">
        <f t="shared" si="134"/>
        <v>-164</v>
      </c>
      <c r="O275" s="98"/>
      <c r="P275" s="98"/>
      <c r="Q275" s="141">
        <f t="shared" si="133"/>
        <v>65</v>
      </c>
      <c r="R275" s="142">
        <f t="shared" si="135"/>
        <v>-184</v>
      </c>
      <c r="S275" s="98"/>
      <c r="T275" s="98"/>
      <c r="U275" s="98"/>
      <c r="V275" s="98"/>
      <c r="W275" s="98"/>
      <c r="X275" s="98"/>
      <c r="Y275" s="98"/>
      <c r="Z275" s="76">
        <v>258</v>
      </c>
      <c r="AA275" s="79">
        <f t="shared" si="137"/>
        <v>587.68841537159574</v>
      </c>
      <c r="AB275" s="78">
        <f t="shared" si="138"/>
        <v>-665.46432012260516</v>
      </c>
      <c r="AC275" s="98"/>
      <c r="AD275" s="86">
        <v>267</v>
      </c>
      <c r="AE275" s="89">
        <f t="shared" si="130"/>
        <v>-3.4018371557913798</v>
      </c>
      <c r="AF275" s="88">
        <f t="shared" si="131"/>
        <v>-64.910919759047303</v>
      </c>
      <c r="AG275" s="98"/>
      <c r="AH275" s="108">
        <v>256</v>
      </c>
      <c r="AI275" s="111">
        <f t="shared" ref="AI275:AI338" si="139">$AJ$13*COS($AH275*PI()/180)+$AJ$14</f>
        <v>628.03100871037918</v>
      </c>
      <c r="AJ275" s="110">
        <f t="shared" ref="AJ275:AJ338" si="140">$AJ$13*SIN($AH275*PI()/180)+$AJ$15</f>
        <v>-653.84909232358859</v>
      </c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141">
        <f t="shared" si="129"/>
        <v>70.751578863816192</v>
      </c>
      <c r="AW275" s="142">
        <f t="shared" si="136"/>
        <v>610.69424691636311</v>
      </c>
      <c r="AX275" s="98"/>
      <c r="AY275" s="98"/>
      <c r="AZ275" s="142"/>
      <c r="BA275" s="142"/>
      <c r="BC275" s="141"/>
      <c r="BD275" s="235">
        <v>250</v>
      </c>
      <c r="BE275" s="238">
        <f t="shared" si="123"/>
        <v>79.811385861733925</v>
      </c>
      <c r="BF275" s="237">
        <f t="shared" si="124"/>
        <v>-13.959796373235685</v>
      </c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163">
        <f t="shared" si="127"/>
        <v>-560.07256283530603</v>
      </c>
      <c r="BT275" s="161">
        <v>49</v>
      </c>
      <c r="BU275" s="98"/>
      <c r="BV275" s="98"/>
      <c r="BW275" s="98"/>
      <c r="BX275" s="98"/>
      <c r="BY275" s="98"/>
      <c r="BZ275" s="98"/>
      <c r="CA275" s="142"/>
      <c r="CB275" s="141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163">
        <f t="shared" si="128"/>
        <v>-560.07256283530603</v>
      </c>
      <c r="CO275" s="161">
        <v>49</v>
      </c>
      <c r="CP275" s="98"/>
      <c r="CQ275" s="98"/>
      <c r="CR275" s="98"/>
      <c r="CS275" s="98"/>
      <c r="CT275" s="98"/>
      <c r="CU275" s="98"/>
      <c r="CV275" s="142"/>
      <c r="CW275" s="168"/>
    </row>
    <row r="276" spans="2:101" x14ac:dyDescent="0.3">
      <c r="B276" s="141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141">
        <f t="shared" si="132"/>
        <v>10</v>
      </c>
      <c r="N276" s="142">
        <f t="shared" si="134"/>
        <v>-165</v>
      </c>
      <c r="O276" s="98"/>
      <c r="P276" s="98"/>
      <c r="Q276" s="141">
        <f t="shared" si="133"/>
        <v>65</v>
      </c>
      <c r="R276" s="142">
        <f t="shared" si="135"/>
        <v>-185</v>
      </c>
      <c r="S276" s="98"/>
      <c r="T276" s="98"/>
      <c r="U276" s="98"/>
      <c r="V276" s="98"/>
      <c r="W276" s="98"/>
      <c r="X276" s="98"/>
      <c r="Y276" s="98"/>
      <c r="Z276" s="76">
        <v>259</v>
      </c>
      <c r="AA276" s="79">
        <f t="shared" si="137"/>
        <v>600.46042318346213</v>
      </c>
      <c r="AB276" s="78">
        <f t="shared" si="138"/>
        <v>-668.06281448018683</v>
      </c>
      <c r="AC276" s="98"/>
      <c r="AD276" s="86">
        <v>268</v>
      </c>
      <c r="AE276" s="89">
        <f t="shared" si="130"/>
        <v>-2.2684672856626071</v>
      </c>
      <c r="AF276" s="88">
        <f t="shared" si="131"/>
        <v>-64.96040375624122</v>
      </c>
      <c r="AG276" s="98"/>
      <c r="AH276" s="108">
        <v>257</v>
      </c>
      <c r="AI276" s="111">
        <f t="shared" si="139"/>
        <v>640.70455001491086</v>
      </c>
      <c r="AJ276" s="110">
        <f t="shared" si="140"/>
        <v>-656.89174039313104</v>
      </c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141">
        <f t="shared" si="129"/>
        <v>70.751578863816192</v>
      </c>
      <c r="AW276" s="142">
        <f t="shared" si="136"/>
        <v>609.69424691636311</v>
      </c>
      <c r="AX276" s="98"/>
      <c r="AY276" s="98"/>
      <c r="AZ276" s="142"/>
      <c r="BA276" s="142"/>
      <c r="BC276" s="141"/>
      <c r="BD276" s="235">
        <v>251</v>
      </c>
      <c r="BE276" s="238">
        <f t="shared" si="123"/>
        <v>80.190101396480486</v>
      </c>
      <c r="BF276" s="237">
        <f t="shared" si="124"/>
        <v>-14.093906577795336</v>
      </c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163">
        <f t="shared" si="127"/>
        <v>-571.50261513806743</v>
      </c>
      <c r="BT276" s="161">
        <v>50</v>
      </c>
      <c r="BU276" s="98"/>
      <c r="BV276" s="98"/>
      <c r="BW276" s="98"/>
      <c r="BX276" s="98"/>
      <c r="BY276" s="98"/>
      <c r="BZ276" s="98"/>
      <c r="CA276" s="142"/>
      <c r="CB276" s="141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163">
        <f t="shared" si="128"/>
        <v>-571.50261513806743</v>
      </c>
      <c r="CO276" s="161">
        <v>50</v>
      </c>
      <c r="CP276" s="98"/>
      <c r="CQ276" s="98"/>
      <c r="CR276" s="98"/>
      <c r="CS276" s="98"/>
      <c r="CT276" s="98"/>
      <c r="CU276" s="98"/>
      <c r="CV276" s="142"/>
      <c r="CW276" s="168"/>
    </row>
    <row r="277" spans="2:101" x14ac:dyDescent="0.3">
      <c r="B277" s="141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141">
        <f t="shared" si="132"/>
        <v>10</v>
      </c>
      <c r="N277" s="142">
        <f t="shared" si="134"/>
        <v>-166</v>
      </c>
      <c r="O277" s="98"/>
      <c r="P277" s="98"/>
      <c r="Q277" s="141">
        <f t="shared" si="133"/>
        <v>65</v>
      </c>
      <c r="R277" s="142">
        <f t="shared" si="135"/>
        <v>-186</v>
      </c>
      <c r="S277" s="98"/>
      <c r="T277" s="98"/>
      <c r="U277" s="98"/>
      <c r="V277" s="98"/>
      <c r="W277" s="98"/>
      <c r="X277" s="98"/>
      <c r="Y277" s="98"/>
      <c r="Z277" s="76">
        <v>260</v>
      </c>
      <c r="AA277" s="79">
        <f t="shared" si="137"/>
        <v>613.27583573633046</v>
      </c>
      <c r="AB277" s="78">
        <f t="shared" si="138"/>
        <v>-670.43801080313904</v>
      </c>
      <c r="AC277" s="98"/>
      <c r="AD277" s="86">
        <v>269</v>
      </c>
      <c r="AE277" s="89">
        <f t="shared" si="130"/>
        <v>-1.1344064184234273</v>
      </c>
      <c r="AF277" s="88">
        <f t="shared" si="131"/>
        <v>-64.990100185165431</v>
      </c>
      <c r="AG277" s="98"/>
      <c r="AH277" s="108">
        <v>258</v>
      </c>
      <c r="AI277" s="111">
        <f t="shared" si="139"/>
        <v>653.42926260847139</v>
      </c>
      <c r="AJ277" s="110">
        <f t="shared" si="140"/>
        <v>-659.71274125878892</v>
      </c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141">
        <f t="shared" si="129"/>
        <v>70.751578863816192</v>
      </c>
      <c r="AW277" s="142">
        <f t="shared" si="136"/>
        <v>608.69424691636311</v>
      </c>
      <c r="AX277" s="98"/>
      <c r="AY277" s="98"/>
      <c r="AZ277" s="142"/>
      <c r="BA277" s="142"/>
      <c r="BC277" s="141"/>
      <c r="BD277" s="235">
        <v>252</v>
      </c>
      <c r="BE277" s="238">
        <f t="shared" si="123"/>
        <v>80.571099796814096</v>
      </c>
      <c r="BF277" s="237">
        <f t="shared" si="124"/>
        <v>-14.22138685928474</v>
      </c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163">
        <f t="shared" si="127"/>
        <v>-582.93266744082871</v>
      </c>
      <c r="BT277" s="161">
        <v>51</v>
      </c>
      <c r="BU277" s="98"/>
      <c r="BV277" s="98"/>
      <c r="BW277" s="98"/>
      <c r="BX277" s="98"/>
      <c r="BY277" s="98"/>
      <c r="BZ277" s="98"/>
      <c r="CA277" s="142"/>
      <c r="CB277" s="141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163">
        <f t="shared" si="128"/>
        <v>-582.93266744082871</v>
      </c>
      <c r="CO277" s="161">
        <v>51</v>
      </c>
      <c r="CP277" s="98"/>
      <c r="CQ277" s="98"/>
      <c r="CR277" s="98"/>
      <c r="CS277" s="98"/>
      <c r="CT277" s="98"/>
      <c r="CU277" s="98"/>
      <c r="CV277" s="142"/>
      <c r="CW277" s="168"/>
    </row>
    <row r="278" spans="2:101" x14ac:dyDescent="0.3">
      <c r="B278" s="141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141">
        <f t="shared" si="132"/>
        <v>10</v>
      </c>
      <c r="N278" s="142">
        <f t="shared" si="134"/>
        <v>-167</v>
      </c>
      <c r="O278" s="98"/>
      <c r="P278" s="98"/>
      <c r="Q278" s="141">
        <f t="shared" si="133"/>
        <v>65</v>
      </c>
      <c r="R278" s="142">
        <f t="shared" si="135"/>
        <v>-187</v>
      </c>
      <c r="S278" s="98"/>
      <c r="T278" s="98"/>
      <c r="U278" s="98"/>
      <c r="V278" s="98"/>
      <c r="W278" s="98"/>
      <c r="X278" s="98"/>
      <c r="Y278" s="98"/>
      <c r="Z278" s="76">
        <v>261</v>
      </c>
      <c r="AA278" s="79">
        <f t="shared" si="137"/>
        <v>626.13074933138989</v>
      </c>
      <c r="AB278" s="78">
        <f t="shared" si="138"/>
        <v>-672.58918558365247</v>
      </c>
      <c r="AC278" s="98"/>
      <c r="AD278" s="86">
        <v>270</v>
      </c>
      <c r="AE278" s="89">
        <f t="shared" si="130"/>
        <v>-1.1945197435359045E-14</v>
      </c>
      <c r="AF278" s="88">
        <f t="shared" si="131"/>
        <v>-65</v>
      </c>
      <c r="AG278" s="98"/>
      <c r="AH278" s="108">
        <v>259</v>
      </c>
      <c r="AI278" s="111">
        <f t="shared" si="139"/>
        <v>666.20127042033789</v>
      </c>
      <c r="AJ278" s="110">
        <f t="shared" si="140"/>
        <v>-662.3112356163706</v>
      </c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141">
        <f t="shared" si="129"/>
        <v>70.751578863816192</v>
      </c>
      <c r="AW278" s="142">
        <f t="shared" si="136"/>
        <v>607.69424691636311</v>
      </c>
      <c r="AX278" s="98"/>
      <c r="AY278" s="98"/>
      <c r="AZ278" s="142"/>
      <c r="BA278" s="142"/>
      <c r="BC278" s="141"/>
      <c r="BD278" s="235">
        <v>253</v>
      </c>
      <c r="BE278" s="238">
        <f t="shared" si="123"/>
        <v>80.954265006931223</v>
      </c>
      <c r="BF278" s="237">
        <f t="shared" si="124"/>
        <v>-14.342198385975232</v>
      </c>
      <c r="BG278" s="98"/>
      <c r="BH278" s="98"/>
      <c r="BI278" s="98"/>
      <c r="BJ278" s="98"/>
      <c r="BK278" s="98"/>
      <c r="BL278" s="98"/>
      <c r="BM278" s="98"/>
      <c r="BN278" s="98"/>
      <c r="BO278" s="98"/>
      <c r="BP278" s="98"/>
      <c r="BQ278" s="98"/>
      <c r="BR278" s="98"/>
      <c r="BS278" s="163">
        <f t="shared" si="127"/>
        <v>-594.36271974359011</v>
      </c>
      <c r="BT278" s="161">
        <v>52</v>
      </c>
      <c r="BU278" s="98"/>
      <c r="BV278" s="98"/>
      <c r="BW278" s="98"/>
      <c r="BX278" s="98"/>
      <c r="BY278" s="98"/>
      <c r="BZ278" s="98"/>
      <c r="CA278" s="142"/>
      <c r="CB278" s="141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163">
        <f t="shared" si="128"/>
        <v>-594.36271974359011</v>
      </c>
      <c r="CO278" s="161">
        <v>52</v>
      </c>
      <c r="CP278" s="98"/>
      <c r="CQ278" s="98"/>
      <c r="CR278" s="98"/>
      <c r="CS278" s="98"/>
      <c r="CT278" s="98"/>
      <c r="CU278" s="98"/>
      <c r="CV278" s="142"/>
      <c r="CW278" s="168"/>
    </row>
    <row r="279" spans="2:101" x14ac:dyDescent="0.3">
      <c r="B279" s="141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141">
        <f t="shared" si="132"/>
        <v>10</v>
      </c>
      <c r="N279" s="142">
        <f t="shared" si="134"/>
        <v>-168</v>
      </c>
      <c r="O279" s="98"/>
      <c r="P279" s="98"/>
      <c r="Q279" s="141">
        <f t="shared" si="133"/>
        <v>65</v>
      </c>
      <c r="R279" s="142">
        <f t="shared" si="135"/>
        <v>-188</v>
      </c>
      <c r="S279" s="98"/>
      <c r="T279" s="98"/>
      <c r="U279" s="98"/>
      <c r="V279" s="98"/>
      <c r="W279" s="98"/>
      <c r="X279" s="98"/>
      <c r="Y279" s="98"/>
      <c r="Z279" s="76">
        <v>262</v>
      </c>
      <c r="AA279" s="79">
        <f t="shared" si="137"/>
        <v>639.02124823743247</v>
      </c>
      <c r="AB279" s="78">
        <f t="shared" si="138"/>
        <v>-674.51568355305039</v>
      </c>
      <c r="AC279" s="98"/>
      <c r="AD279" s="86">
        <v>271</v>
      </c>
      <c r="AE279" s="89">
        <f t="shared" si="130"/>
        <v>1.1344064184234035</v>
      </c>
      <c r="AF279" s="88">
        <f t="shared" si="131"/>
        <v>-64.990100185165431</v>
      </c>
      <c r="AG279" s="98"/>
      <c r="AH279" s="108">
        <v>260</v>
      </c>
      <c r="AI279" s="111">
        <f t="shared" si="139"/>
        <v>679.01668297320612</v>
      </c>
      <c r="AJ279" s="110">
        <f t="shared" si="140"/>
        <v>-664.6864319393228</v>
      </c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141">
        <f t="shared" si="129"/>
        <v>70.751578863816192</v>
      </c>
      <c r="AW279" s="142">
        <f t="shared" si="136"/>
        <v>606.69424691636311</v>
      </c>
      <c r="AX279" s="98"/>
      <c r="AY279" s="98"/>
      <c r="AZ279" s="142"/>
      <c r="BA279" s="142"/>
      <c r="BC279" s="141"/>
      <c r="BD279" s="235">
        <v>254</v>
      </c>
      <c r="BE279" s="238">
        <f t="shared" si="123"/>
        <v>81.339480310997089</v>
      </c>
      <c r="BF279" s="237">
        <f t="shared" si="124"/>
        <v>-14.456304357505461</v>
      </c>
      <c r="BG279" s="98"/>
      <c r="BH279" s="98"/>
      <c r="BI279" s="98"/>
      <c r="BJ279" s="98"/>
      <c r="BK279" s="98"/>
      <c r="BL279" s="98"/>
      <c r="BM279" s="98"/>
      <c r="BN279" s="98"/>
      <c r="BO279" s="98"/>
      <c r="BP279" s="98"/>
      <c r="BQ279" s="98"/>
      <c r="BR279" s="98"/>
      <c r="BS279" s="163">
        <f t="shared" si="127"/>
        <v>-605.7927720463515</v>
      </c>
      <c r="BT279" s="161">
        <v>53</v>
      </c>
      <c r="BU279" s="98"/>
      <c r="BV279" s="98"/>
      <c r="BW279" s="98"/>
      <c r="BX279" s="98"/>
      <c r="BY279" s="98"/>
      <c r="BZ279" s="98"/>
      <c r="CA279" s="142"/>
      <c r="CB279" s="141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163">
        <f t="shared" si="128"/>
        <v>-605.7927720463515</v>
      </c>
      <c r="CO279" s="161">
        <v>53</v>
      </c>
      <c r="CP279" s="98"/>
      <c r="CQ279" s="98"/>
      <c r="CR279" s="98"/>
      <c r="CS279" s="98"/>
      <c r="CT279" s="98"/>
      <c r="CU279" s="98"/>
      <c r="CV279" s="142"/>
      <c r="CW279" s="168"/>
    </row>
    <row r="280" spans="2:101" x14ac:dyDescent="0.3">
      <c r="B280" s="141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141">
        <f t="shared" si="132"/>
        <v>10</v>
      </c>
      <c r="N280" s="142">
        <f t="shared" si="134"/>
        <v>-169</v>
      </c>
      <c r="O280" s="98"/>
      <c r="P280" s="98"/>
      <c r="Q280" s="141">
        <f t="shared" si="133"/>
        <v>65</v>
      </c>
      <c r="R280" s="142">
        <f t="shared" si="135"/>
        <v>-189</v>
      </c>
      <c r="S280" s="98"/>
      <c r="T280" s="98"/>
      <c r="U280" s="98"/>
      <c r="V280" s="98"/>
      <c r="W280" s="98"/>
      <c r="X280" s="98"/>
      <c r="Y280" s="98"/>
      <c r="Z280" s="76">
        <v>263</v>
      </c>
      <c r="AA280" s="79">
        <f t="shared" si="137"/>
        <v>651.94340588361695</v>
      </c>
      <c r="AB280" s="78">
        <f t="shared" si="138"/>
        <v>-676.21691788138867</v>
      </c>
      <c r="AC280" s="98"/>
      <c r="AD280" s="86">
        <v>272</v>
      </c>
      <c r="AE280" s="89">
        <f t="shared" si="130"/>
        <v>2.2684672856625832</v>
      </c>
      <c r="AF280" s="88">
        <f t="shared" si="131"/>
        <v>-64.96040375624122</v>
      </c>
      <c r="AG280" s="98"/>
      <c r="AH280" s="108">
        <v>261</v>
      </c>
      <c r="AI280" s="111">
        <f t="shared" si="139"/>
        <v>691.87159656826566</v>
      </c>
      <c r="AJ280" s="110">
        <f t="shared" si="140"/>
        <v>-666.83760671983623</v>
      </c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141">
        <f t="shared" si="129"/>
        <v>70.751578863816192</v>
      </c>
      <c r="AW280" s="142">
        <f t="shared" si="136"/>
        <v>605.69424691636311</v>
      </c>
      <c r="AX280" s="98"/>
      <c r="AY280" s="98"/>
      <c r="AZ280" s="142"/>
      <c r="BA280" s="142"/>
      <c r="BC280" s="141"/>
      <c r="BD280" s="235">
        <v>255</v>
      </c>
      <c r="BE280" s="238">
        <f t="shared" si="123"/>
        <v>81.726628368698343</v>
      </c>
      <c r="BF280" s="237">
        <f t="shared" si="124"/>
        <v>-14.563670016091114</v>
      </c>
      <c r="BG280" s="98"/>
      <c r="BH280" s="98"/>
      <c r="BI280" s="98"/>
      <c r="BJ280" s="98"/>
      <c r="BK280" s="98"/>
      <c r="BL280" s="98"/>
      <c r="BM280" s="98"/>
      <c r="BN280" s="98"/>
      <c r="BO280" s="98"/>
      <c r="BP280" s="98"/>
      <c r="BQ280" s="98"/>
      <c r="BR280" s="98"/>
      <c r="BS280" s="163">
        <f t="shared" si="127"/>
        <v>-617.22282434911278</v>
      </c>
      <c r="BT280" s="161">
        <v>54</v>
      </c>
      <c r="BU280" s="98"/>
      <c r="BV280" s="98"/>
      <c r="BW280" s="98"/>
      <c r="BX280" s="98"/>
      <c r="BY280" s="98"/>
      <c r="BZ280" s="98"/>
      <c r="CA280" s="142"/>
      <c r="CB280" s="141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163">
        <f t="shared" si="128"/>
        <v>-617.22282434911278</v>
      </c>
      <c r="CO280" s="161">
        <v>54</v>
      </c>
      <c r="CP280" s="98"/>
      <c r="CQ280" s="98"/>
      <c r="CR280" s="98"/>
      <c r="CS280" s="98"/>
      <c r="CT280" s="98"/>
      <c r="CU280" s="98"/>
      <c r="CV280" s="142"/>
      <c r="CW280" s="168"/>
    </row>
    <row r="281" spans="2:101" x14ac:dyDescent="0.3">
      <c r="B281" s="141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141">
        <f t="shared" si="132"/>
        <v>10</v>
      </c>
      <c r="N281" s="142">
        <f t="shared" si="134"/>
        <v>-170</v>
      </c>
      <c r="O281" s="98"/>
      <c r="P281" s="98"/>
      <c r="Q281" s="141">
        <f t="shared" si="133"/>
        <v>65</v>
      </c>
      <c r="R281" s="142">
        <f t="shared" si="135"/>
        <v>-190</v>
      </c>
      <c r="S281" s="98"/>
      <c r="T281" s="98"/>
      <c r="U281" s="98"/>
      <c r="V281" s="98"/>
      <c r="W281" s="98"/>
      <c r="X281" s="98"/>
      <c r="Y281" s="98"/>
      <c r="Z281" s="76">
        <v>264</v>
      </c>
      <c r="AA281" s="79">
        <f t="shared" si="137"/>
        <v>664.89328605554533</v>
      </c>
      <c r="AB281" s="78">
        <f t="shared" si="138"/>
        <v>-677.69237035621074</v>
      </c>
      <c r="AC281" s="98"/>
      <c r="AD281" s="86">
        <v>273</v>
      </c>
      <c r="AE281" s="89">
        <f t="shared" si="130"/>
        <v>3.4018371557913563</v>
      </c>
      <c r="AF281" s="88">
        <f t="shared" si="131"/>
        <v>-64.910919759047303</v>
      </c>
      <c r="AG281" s="98"/>
      <c r="AH281" s="108">
        <v>262</v>
      </c>
      <c r="AI281" s="111">
        <f t="shared" si="139"/>
        <v>704.76209547430824</v>
      </c>
      <c r="AJ281" s="110">
        <f t="shared" si="140"/>
        <v>-668.76410468923416</v>
      </c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141">
        <f t="shared" si="129"/>
        <v>70.751578863816192</v>
      </c>
      <c r="AW281" s="142">
        <f t="shared" si="136"/>
        <v>604.69424691636311</v>
      </c>
      <c r="AX281" s="98"/>
      <c r="AY281" s="98"/>
      <c r="AZ281" s="142"/>
      <c r="BA281" s="142"/>
      <c r="BC281" s="141"/>
      <c r="BD281" s="235">
        <v>256</v>
      </c>
      <c r="BE281" s="238">
        <f t="shared" ref="BE281:BE344" si="141">$BF$19*COS($BD281*PI()/180)+$BF$20</f>
        <v>82.11559125098627</v>
      </c>
      <c r="BF281" s="237">
        <f t="shared" ref="BF281:BF344" si="142">$BF$19*SIN($BD281*PI()/180)+$BF$21</f>
        <v>-14.664262657112522</v>
      </c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8"/>
      <c r="BS281" s="163">
        <f t="shared" si="127"/>
        <v>-628.65287665187418</v>
      </c>
      <c r="BT281" s="161">
        <v>55</v>
      </c>
      <c r="BU281" s="98"/>
      <c r="BV281" s="98"/>
      <c r="BW281" s="98"/>
      <c r="BX281" s="98"/>
      <c r="BY281" s="98"/>
      <c r="BZ281" s="98"/>
      <c r="CA281" s="142"/>
      <c r="CB281" s="141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163">
        <f t="shared" si="128"/>
        <v>-628.65287665187418</v>
      </c>
      <c r="CO281" s="161">
        <v>55</v>
      </c>
      <c r="CP281" s="98"/>
      <c r="CQ281" s="98"/>
      <c r="CR281" s="98"/>
      <c r="CS281" s="98"/>
      <c r="CT281" s="98"/>
      <c r="CU281" s="98"/>
      <c r="CV281" s="142"/>
      <c r="CW281" s="168"/>
    </row>
    <row r="282" spans="2:101" x14ac:dyDescent="0.3">
      <c r="B282" s="141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141">
        <f t="shared" si="132"/>
        <v>10</v>
      </c>
      <c r="N282" s="142">
        <f t="shared" si="134"/>
        <v>-171</v>
      </c>
      <c r="O282" s="98"/>
      <c r="P282" s="98"/>
      <c r="Q282" s="141">
        <f t="shared" si="133"/>
        <v>65</v>
      </c>
      <c r="R282" s="142">
        <f t="shared" si="135"/>
        <v>-191</v>
      </c>
      <c r="S282" s="98"/>
      <c r="T282" s="98"/>
      <c r="U282" s="98"/>
      <c r="V282" s="98"/>
      <c r="W282" s="98"/>
      <c r="X282" s="98"/>
      <c r="Y282" s="98"/>
      <c r="Z282" s="76">
        <v>265</v>
      </c>
      <c r="AA282" s="79">
        <f t="shared" si="137"/>
        <v>677.86694409426889</v>
      </c>
      <c r="AB282" s="78">
        <f t="shared" si="138"/>
        <v>-678.94159154039983</v>
      </c>
      <c r="AC282" s="98"/>
      <c r="AD282" s="86">
        <v>274</v>
      </c>
      <c r="AE282" s="89">
        <f t="shared" si="130"/>
        <v>4.5341707933681397</v>
      </c>
      <c r="AF282" s="88">
        <f t="shared" si="131"/>
        <v>-64.841663266888574</v>
      </c>
      <c r="AG282" s="98"/>
      <c r="AH282" s="108">
        <v>263</v>
      </c>
      <c r="AI282" s="111">
        <f t="shared" si="139"/>
        <v>717.68425312049271</v>
      </c>
      <c r="AJ282" s="110">
        <f t="shared" si="140"/>
        <v>-670.46533901757243</v>
      </c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141">
        <f t="shared" si="129"/>
        <v>70.751578863816192</v>
      </c>
      <c r="AW282" s="142">
        <f t="shared" si="136"/>
        <v>603.69424691636311</v>
      </c>
      <c r="AX282" s="98"/>
      <c r="AY282" s="98"/>
      <c r="AZ282" s="142"/>
      <c r="BA282" s="142"/>
      <c r="BC282" s="141"/>
      <c r="BD282" s="235">
        <v>257</v>
      </c>
      <c r="BE282" s="238">
        <f t="shared" si="141"/>
        <v>82.506250475998939</v>
      </c>
      <c r="BF282" s="237">
        <f t="shared" si="142"/>
        <v>-14.758051639076763</v>
      </c>
      <c r="BG282" s="98"/>
      <c r="BH282" s="98"/>
      <c r="BI282" s="98"/>
      <c r="BJ282" s="98"/>
      <c r="BK282" s="98"/>
      <c r="BL282" s="98"/>
      <c r="BM282" s="98"/>
      <c r="BN282" s="98"/>
      <c r="BO282" s="98"/>
      <c r="BP282" s="98"/>
      <c r="BQ282" s="98"/>
      <c r="BR282" s="98"/>
      <c r="BS282" s="163">
        <f t="shared" si="127"/>
        <v>-640.08292895463546</v>
      </c>
      <c r="BT282" s="161">
        <v>56</v>
      </c>
      <c r="BU282" s="98"/>
      <c r="BV282" s="98"/>
      <c r="BW282" s="98"/>
      <c r="BX282" s="98"/>
      <c r="BY282" s="98"/>
      <c r="BZ282" s="98"/>
      <c r="CA282" s="142"/>
      <c r="CB282" s="141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163">
        <f t="shared" si="128"/>
        <v>-640.08292895463546</v>
      </c>
      <c r="CO282" s="161">
        <v>56</v>
      </c>
      <c r="CP282" s="98"/>
      <c r="CQ282" s="98"/>
      <c r="CR282" s="98"/>
      <c r="CS282" s="98"/>
      <c r="CT282" s="98"/>
      <c r="CU282" s="98"/>
      <c r="CV282" s="142"/>
      <c r="CW282" s="168"/>
    </row>
    <row r="283" spans="2:101" x14ac:dyDescent="0.3">
      <c r="B283" s="141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141">
        <f t="shared" si="132"/>
        <v>10</v>
      </c>
      <c r="N283" s="142">
        <f t="shared" si="134"/>
        <v>-172</v>
      </c>
      <c r="O283" s="98"/>
      <c r="P283" s="98"/>
      <c r="Q283" s="141">
        <f t="shared" si="133"/>
        <v>65</v>
      </c>
      <c r="R283" s="142">
        <f t="shared" si="135"/>
        <v>-192</v>
      </c>
      <c r="S283" s="98"/>
      <c r="T283" s="98"/>
      <c r="U283" s="98"/>
      <c r="V283" s="98"/>
      <c r="W283" s="98"/>
      <c r="X283" s="98"/>
      <c r="Y283" s="98"/>
      <c r="Z283" s="76">
        <v>266</v>
      </c>
      <c r="AA283" s="79">
        <f t="shared" si="137"/>
        <v>690.86042809787023</v>
      </c>
      <c r="AB283" s="78">
        <f t="shared" si="138"/>
        <v>-679.96420090908157</v>
      </c>
      <c r="AC283" s="98"/>
      <c r="AD283" s="86">
        <v>275</v>
      </c>
      <c r="AE283" s="89">
        <f t="shared" si="130"/>
        <v>5.665123278597763</v>
      </c>
      <c r="AF283" s="88">
        <f t="shared" si="131"/>
        <v>-64.752655375963457</v>
      </c>
      <c r="AG283" s="98"/>
      <c r="AH283" s="108">
        <v>264</v>
      </c>
      <c r="AI283" s="111">
        <f t="shared" si="139"/>
        <v>730.6341332924211</v>
      </c>
      <c r="AJ283" s="110">
        <f t="shared" si="140"/>
        <v>-671.94079149239451</v>
      </c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141">
        <f t="shared" si="129"/>
        <v>70.751578863816192</v>
      </c>
      <c r="AW283" s="142">
        <f t="shared" si="136"/>
        <v>602.69424691636311</v>
      </c>
      <c r="AX283" s="98"/>
      <c r="AY283" s="98"/>
      <c r="AZ283" s="142"/>
      <c r="BA283" s="142"/>
      <c r="BC283" s="141"/>
      <c r="BD283" s="235">
        <v>258</v>
      </c>
      <c r="BE283" s="238">
        <f t="shared" si="141"/>
        <v>82.898487045152024</v>
      </c>
      <c r="BF283" s="237">
        <f t="shared" si="142"/>
        <v>-14.84500839295138</v>
      </c>
      <c r="BG283" s="98"/>
      <c r="BH283" s="98"/>
      <c r="BI283" s="98"/>
      <c r="BJ283" s="98"/>
      <c r="BK283" s="98"/>
      <c r="BL283" s="98"/>
      <c r="BM283" s="98"/>
      <c r="BN283" s="98"/>
      <c r="BO283" s="98"/>
      <c r="BP283" s="98"/>
      <c r="BQ283" s="98"/>
      <c r="BR283" s="98"/>
      <c r="BS283" s="163">
        <f t="shared" si="127"/>
        <v>-651.51298125739686</v>
      </c>
      <c r="BT283" s="161">
        <v>57</v>
      </c>
      <c r="BU283" s="98"/>
      <c r="BV283" s="98"/>
      <c r="BW283" s="98"/>
      <c r="BX283" s="98"/>
      <c r="BY283" s="98"/>
      <c r="BZ283" s="98"/>
      <c r="CA283" s="142"/>
      <c r="CB283" s="141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163">
        <f t="shared" si="128"/>
        <v>-651.51298125739686</v>
      </c>
      <c r="CO283" s="161">
        <v>57</v>
      </c>
      <c r="CP283" s="98"/>
      <c r="CQ283" s="98"/>
      <c r="CR283" s="98"/>
      <c r="CS283" s="98"/>
      <c r="CT283" s="98"/>
      <c r="CU283" s="98"/>
      <c r="CV283" s="142"/>
      <c r="CW283" s="168"/>
    </row>
    <row r="284" spans="2:101" x14ac:dyDescent="0.3">
      <c r="B284" s="141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141">
        <f t="shared" si="132"/>
        <v>10</v>
      </c>
      <c r="N284" s="142">
        <f t="shared" si="134"/>
        <v>-173</v>
      </c>
      <c r="O284" s="98"/>
      <c r="P284" s="98"/>
      <c r="Q284" s="141">
        <f t="shared" si="133"/>
        <v>65</v>
      </c>
      <c r="R284" s="142">
        <f t="shared" si="135"/>
        <v>-193</v>
      </c>
      <c r="S284" s="98"/>
      <c r="T284" s="98"/>
      <c r="U284" s="98"/>
      <c r="V284" s="98"/>
      <c r="W284" s="98"/>
      <c r="X284" s="98"/>
      <c r="Y284" s="98"/>
      <c r="Z284" s="76">
        <v>267</v>
      </c>
      <c r="AA284" s="79">
        <f t="shared" si="137"/>
        <v>703.8697801252514</v>
      </c>
      <c r="AB284" s="78">
        <f t="shared" si="138"/>
        <v>-680.75988696553623</v>
      </c>
      <c r="AC284" s="98"/>
      <c r="AD284" s="86">
        <v>276</v>
      </c>
      <c r="AE284" s="89">
        <f t="shared" si="130"/>
        <v>6.7943501123974439</v>
      </c>
      <c r="AF284" s="88">
        <f t="shared" si="131"/>
        <v>-64.64392319893777</v>
      </c>
      <c r="AG284" s="98"/>
      <c r="AH284" s="108">
        <v>265</v>
      </c>
      <c r="AI284" s="111">
        <f t="shared" si="139"/>
        <v>743.60779133114465</v>
      </c>
      <c r="AJ284" s="110">
        <f t="shared" si="140"/>
        <v>-673.19001267658359</v>
      </c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141">
        <f t="shared" si="129"/>
        <v>70.751578863816192</v>
      </c>
      <c r="AW284" s="142">
        <f t="shared" si="136"/>
        <v>601.69424691636311</v>
      </c>
      <c r="AX284" s="98"/>
      <c r="AY284" s="98"/>
      <c r="AZ284" s="142"/>
      <c r="BA284" s="142"/>
      <c r="BC284" s="141"/>
      <c r="BD284" s="235">
        <v>259</v>
      </c>
      <c r="BE284" s="238">
        <f t="shared" si="141"/>
        <v>83.292181479386869</v>
      </c>
      <c r="BF284" s="237">
        <f t="shared" si="142"/>
        <v>-14.925106430866771</v>
      </c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163">
        <f t="shared" si="127"/>
        <v>-662.94303356015826</v>
      </c>
      <c r="BT284" s="161">
        <v>58</v>
      </c>
      <c r="BU284" s="98"/>
      <c r="BV284" s="98"/>
      <c r="BW284" s="98"/>
      <c r="BX284" s="98"/>
      <c r="BY284" s="98"/>
      <c r="BZ284" s="98"/>
      <c r="CA284" s="142"/>
      <c r="CB284" s="141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163">
        <f t="shared" si="128"/>
        <v>-662.94303356015826</v>
      </c>
      <c r="CO284" s="161">
        <v>58</v>
      </c>
      <c r="CP284" s="98"/>
      <c r="CQ284" s="98"/>
      <c r="CR284" s="98"/>
      <c r="CS284" s="98"/>
      <c r="CT284" s="98"/>
      <c r="CU284" s="98"/>
      <c r="CV284" s="142"/>
      <c r="CW284" s="168"/>
    </row>
    <row r="285" spans="2:101" x14ac:dyDescent="0.3">
      <c r="B285" s="141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141">
        <f t="shared" si="132"/>
        <v>10</v>
      </c>
      <c r="N285" s="142">
        <f t="shared" si="134"/>
        <v>-174</v>
      </c>
      <c r="O285" s="98"/>
      <c r="P285" s="98"/>
      <c r="Q285" s="141">
        <f t="shared" si="133"/>
        <v>65</v>
      </c>
      <c r="R285" s="142">
        <f t="shared" si="135"/>
        <v>-194</v>
      </c>
      <c r="S285" s="98"/>
      <c r="T285" s="98"/>
      <c r="U285" s="98"/>
      <c r="V285" s="98"/>
      <c r="W285" s="98"/>
      <c r="X285" s="98"/>
      <c r="Y285" s="98"/>
      <c r="Z285" s="76">
        <v>268</v>
      </c>
      <c r="AA285" s="79">
        <f t="shared" si="137"/>
        <v>716.89103740176029</v>
      </c>
      <c r="AB285" s="78">
        <f t="shared" si="138"/>
        <v>-681.32840733608293</v>
      </c>
      <c r="AC285" s="98"/>
      <c r="AD285" s="86">
        <v>277</v>
      </c>
      <c r="AE285" s="89">
        <f t="shared" si="130"/>
        <v>7.9215073213345999</v>
      </c>
      <c r="AF285" s="88">
        <f t="shared" si="131"/>
        <v>-64.515499856685935</v>
      </c>
      <c r="AG285" s="98"/>
      <c r="AH285" s="108">
        <v>266</v>
      </c>
      <c r="AI285" s="111">
        <f t="shared" si="139"/>
        <v>756.60127533474611</v>
      </c>
      <c r="AJ285" s="110">
        <f t="shared" si="140"/>
        <v>-674.21262204526533</v>
      </c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141">
        <f t="shared" si="129"/>
        <v>70.751578863816192</v>
      </c>
      <c r="AW285" s="142">
        <f t="shared" si="136"/>
        <v>600.69424691636311</v>
      </c>
      <c r="AX285" s="98"/>
      <c r="AY285" s="98"/>
      <c r="AZ285" s="142"/>
      <c r="BA285" s="142"/>
      <c r="BC285" s="141"/>
      <c r="BD285" s="235">
        <v>260</v>
      </c>
      <c r="BE285" s="238">
        <f t="shared" si="141"/>
        <v>83.68721385556502</v>
      </c>
      <c r="BF285" s="237">
        <f t="shared" si="142"/>
        <v>-14.998321354184666</v>
      </c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163">
        <f t="shared" si="127"/>
        <v>-674.37308586291954</v>
      </c>
      <c r="BT285" s="161">
        <v>59</v>
      </c>
      <c r="BU285" s="98"/>
      <c r="BV285" s="98"/>
      <c r="BW285" s="98"/>
      <c r="BX285" s="98"/>
      <c r="BY285" s="98"/>
      <c r="BZ285" s="98"/>
      <c r="CA285" s="142"/>
      <c r="CB285" s="141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163">
        <f t="shared" si="128"/>
        <v>-674.37308586291954</v>
      </c>
      <c r="CO285" s="161">
        <v>59</v>
      </c>
      <c r="CP285" s="98"/>
      <c r="CQ285" s="98"/>
      <c r="CR285" s="98"/>
      <c r="CS285" s="98"/>
      <c r="CT285" s="98"/>
      <c r="CU285" s="98"/>
      <c r="CV285" s="142"/>
      <c r="CW285" s="168"/>
    </row>
    <row r="286" spans="2:101" x14ac:dyDescent="0.3">
      <c r="B286" s="141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141">
        <f t="shared" si="132"/>
        <v>10</v>
      </c>
      <c r="N286" s="142">
        <f t="shared" si="134"/>
        <v>-175</v>
      </c>
      <c r="O286" s="98"/>
      <c r="P286" s="98"/>
      <c r="Q286" s="141">
        <f t="shared" si="133"/>
        <v>65</v>
      </c>
      <c r="R286" s="142">
        <f t="shared" si="135"/>
        <v>-195</v>
      </c>
      <c r="S286" s="98"/>
      <c r="T286" s="98"/>
      <c r="U286" s="98"/>
      <c r="V286" s="98"/>
      <c r="W286" s="98"/>
      <c r="X286" s="98"/>
      <c r="Y286" s="98"/>
      <c r="Z286" s="76">
        <v>269</v>
      </c>
      <c r="AA286" s="79">
        <f t="shared" si="137"/>
        <v>729.92023352629144</v>
      </c>
      <c r="AB286" s="78">
        <f t="shared" si="138"/>
        <v>-681.66958884390954</v>
      </c>
      <c r="AC286" s="98"/>
      <c r="AD286" s="86">
        <v>278</v>
      </c>
      <c r="AE286" s="89">
        <f t="shared" si="130"/>
        <v>9.0462515624042545</v>
      </c>
      <c r="AF286" s="88">
        <f t="shared" si="131"/>
        <v>-64.367424468202074</v>
      </c>
      <c r="AG286" s="98"/>
      <c r="AH286" s="108">
        <v>267</v>
      </c>
      <c r="AI286" s="111">
        <f t="shared" si="139"/>
        <v>769.61062736212716</v>
      </c>
      <c r="AJ286" s="110">
        <f t="shared" si="140"/>
        <v>-675.00830810171999</v>
      </c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141">
        <f t="shared" si="129"/>
        <v>70.751578863816192</v>
      </c>
      <c r="AW286" s="142">
        <f t="shared" si="136"/>
        <v>599.69424691636311</v>
      </c>
      <c r="AX286" s="98"/>
      <c r="AY286" s="98"/>
      <c r="AZ286" s="142"/>
      <c r="BA286" s="142"/>
      <c r="BC286" s="141"/>
      <c r="BD286" s="235">
        <v>261</v>
      </c>
      <c r="BE286" s="238">
        <f t="shared" si="141"/>
        <v>84.083463842997901</v>
      </c>
      <c r="BF286" s="237">
        <f t="shared" si="142"/>
        <v>-15.064630860930164</v>
      </c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163">
        <f t="shared" si="127"/>
        <v>-685.80313816568093</v>
      </c>
      <c r="BT286" s="161">
        <v>60</v>
      </c>
      <c r="BU286" s="98"/>
      <c r="BV286" s="98"/>
      <c r="BW286" s="98"/>
      <c r="BX286" s="98"/>
      <c r="BY286" s="98"/>
      <c r="BZ286" s="98"/>
      <c r="CA286" s="142"/>
      <c r="CB286" s="141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163">
        <f t="shared" si="128"/>
        <v>-685.80313816568093</v>
      </c>
      <c r="CO286" s="161">
        <v>60</v>
      </c>
      <c r="CP286" s="98"/>
      <c r="CQ286" s="98"/>
      <c r="CR286" s="98"/>
      <c r="CS286" s="98"/>
      <c r="CT286" s="98"/>
      <c r="CU286" s="98"/>
      <c r="CV286" s="142"/>
      <c r="CW286" s="168"/>
    </row>
    <row r="287" spans="2:101" x14ac:dyDescent="0.3">
      <c r="B287" s="141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141">
        <f t="shared" si="132"/>
        <v>10</v>
      </c>
      <c r="N287" s="142">
        <f t="shared" si="134"/>
        <v>-176</v>
      </c>
      <c r="O287" s="98"/>
      <c r="P287" s="98"/>
      <c r="Q287" s="141">
        <f t="shared" si="133"/>
        <v>65</v>
      </c>
      <c r="R287" s="142">
        <f t="shared" si="135"/>
        <v>-196</v>
      </c>
      <c r="S287" s="98"/>
      <c r="T287" s="98"/>
      <c r="U287" s="98"/>
      <c r="V287" s="98"/>
      <c r="W287" s="98"/>
      <c r="X287" s="98"/>
      <c r="Y287" s="98"/>
      <c r="Z287" s="76">
        <v>270</v>
      </c>
      <c r="AA287" s="79">
        <f t="shared" si="137"/>
        <v>742.95339967948723</v>
      </c>
      <c r="AB287" s="78">
        <f t="shared" si="138"/>
        <v>-681.7833275618234</v>
      </c>
      <c r="AC287" s="98"/>
      <c r="AD287" s="86">
        <v>279</v>
      </c>
      <c r="AE287" s="89">
        <f t="shared" si="130"/>
        <v>10.168240227614994</v>
      </c>
      <c r="AF287" s="88">
        <f t="shared" si="131"/>
        <v>-64.199742138683959</v>
      </c>
      <c r="AG287" s="98"/>
      <c r="AH287" s="108">
        <v>268</v>
      </c>
      <c r="AI287" s="111">
        <f t="shared" si="139"/>
        <v>782.63188463863605</v>
      </c>
      <c r="AJ287" s="110">
        <f t="shared" si="140"/>
        <v>-675.5768284722667</v>
      </c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141">
        <f t="shared" si="129"/>
        <v>70.751578863816192</v>
      </c>
      <c r="AW287" s="142">
        <f t="shared" si="136"/>
        <v>598.69424691636311</v>
      </c>
      <c r="AX287" s="98"/>
      <c r="AY287" s="98"/>
      <c r="AZ287" s="142"/>
      <c r="BA287" s="142"/>
      <c r="BC287" s="141"/>
      <c r="BD287" s="235">
        <v>262</v>
      </c>
      <c r="BE287" s="238">
        <f t="shared" si="141"/>
        <v>84.480810740100821</v>
      </c>
      <c r="BF287" s="237">
        <f t="shared" si="142"/>
        <v>-15.124014752585163</v>
      </c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163">
        <f t="shared" si="127"/>
        <v>-697.23319046844222</v>
      </c>
      <c r="BT287" s="161">
        <v>61</v>
      </c>
      <c r="BU287" s="98"/>
      <c r="BV287" s="98"/>
      <c r="BW287" s="98"/>
      <c r="BX287" s="98"/>
      <c r="BY287" s="98"/>
      <c r="BZ287" s="98"/>
      <c r="CA287" s="142"/>
      <c r="CB287" s="141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163">
        <f t="shared" si="128"/>
        <v>-697.23319046844222</v>
      </c>
      <c r="CO287" s="161">
        <v>61</v>
      </c>
      <c r="CP287" s="98"/>
      <c r="CQ287" s="98"/>
      <c r="CR287" s="98"/>
      <c r="CS287" s="98"/>
      <c r="CT287" s="98"/>
      <c r="CU287" s="98"/>
      <c r="CV287" s="142"/>
      <c r="CW287" s="168"/>
    </row>
    <row r="288" spans="2:101" x14ac:dyDescent="0.3">
      <c r="B288" s="141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141">
        <f t="shared" si="132"/>
        <v>10</v>
      </c>
      <c r="N288" s="142">
        <f t="shared" si="134"/>
        <v>-177</v>
      </c>
      <c r="O288" s="98"/>
      <c r="P288" s="98"/>
      <c r="Q288" s="141">
        <f t="shared" si="133"/>
        <v>65</v>
      </c>
      <c r="R288" s="142">
        <f t="shared" si="135"/>
        <v>-197</v>
      </c>
      <c r="S288" s="98"/>
      <c r="T288" s="98"/>
      <c r="U288" s="98"/>
      <c r="V288" s="98"/>
      <c r="W288" s="98"/>
      <c r="X288" s="98"/>
      <c r="Y288" s="98"/>
      <c r="Z288" s="76">
        <v>271</v>
      </c>
      <c r="AA288" s="79">
        <f t="shared" si="137"/>
        <v>755.98656583268303</v>
      </c>
      <c r="AB288" s="78">
        <f t="shared" si="138"/>
        <v>-681.66958884390954</v>
      </c>
      <c r="AC288" s="98"/>
      <c r="AD288" s="86">
        <v>280</v>
      </c>
      <c r="AE288" s="89">
        <f t="shared" si="130"/>
        <v>11.287131548350448</v>
      </c>
      <c r="AF288" s="88">
        <f t="shared" si="131"/>
        <v>-64.012503945793526</v>
      </c>
      <c r="AG288" s="98"/>
      <c r="AH288" s="108">
        <v>269</v>
      </c>
      <c r="AI288" s="111">
        <f t="shared" si="139"/>
        <v>795.66108076316721</v>
      </c>
      <c r="AJ288" s="110">
        <f t="shared" si="140"/>
        <v>-675.9180099800933</v>
      </c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141">
        <f t="shared" si="129"/>
        <v>70.751578863816192</v>
      </c>
      <c r="AW288" s="142">
        <f t="shared" si="136"/>
        <v>597.69424691636311</v>
      </c>
      <c r="AX288" s="98"/>
      <c r="AY288" s="98"/>
      <c r="AZ288" s="142"/>
      <c r="BA288" s="142"/>
      <c r="BC288" s="141"/>
      <c r="BD288" s="235">
        <v>263</v>
      </c>
      <c r="BE288" s="238">
        <f t="shared" si="141"/>
        <v>84.879133511159679</v>
      </c>
      <c r="BF288" s="237">
        <f t="shared" si="142"/>
        <v>-15.176454940240996</v>
      </c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163">
        <f t="shared" si="127"/>
        <v>-708.66324277120361</v>
      </c>
      <c r="BT288" s="161">
        <v>62</v>
      </c>
      <c r="BU288" s="98"/>
      <c r="BV288" s="98"/>
      <c r="BW288" s="98"/>
      <c r="BX288" s="98"/>
      <c r="BY288" s="98"/>
      <c r="BZ288" s="98"/>
      <c r="CA288" s="142"/>
      <c r="CB288" s="141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163">
        <f t="shared" si="128"/>
        <v>-708.66324277120361</v>
      </c>
      <c r="CO288" s="161">
        <v>62</v>
      </c>
      <c r="CP288" s="98"/>
      <c r="CQ288" s="98"/>
      <c r="CR288" s="98"/>
      <c r="CS288" s="98"/>
      <c r="CT288" s="98"/>
      <c r="CU288" s="98"/>
      <c r="CV288" s="142"/>
      <c r="CW288" s="168"/>
    </row>
    <row r="289" spans="2:101" x14ac:dyDescent="0.3">
      <c r="B289" s="141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141">
        <f t="shared" si="132"/>
        <v>10</v>
      </c>
      <c r="N289" s="142">
        <f t="shared" si="134"/>
        <v>-178</v>
      </c>
      <c r="O289" s="98"/>
      <c r="P289" s="98"/>
      <c r="Q289" s="141">
        <f t="shared" si="133"/>
        <v>65</v>
      </c>
      <c r="R289" s="142">
        <f t="shared" si="135"/>
        <v>-198</v>
      </c>
      <c r="S289" s="98"/>
      <c r="T289" s="98"/>
      <c r="U289" s="98"/>
      <c r="V289" s="98"/>
      <c r="W289" s="98"/>
      <c r="X289" s="98"/>
      <c r="Y289" s="98"/>
      <c r="Z289" s="76">
        <v>272</v>
      </c>
      <c r="AA289" s="79">
        <f t="shared" si="137"/>
        <v>769.01576195721418</v>
      </c>
      <c r="AB289" s="78">
        <f t="shared" si="138"/>
        <v>-681.32840733608293</v>
      </c>
      <c r="AC289" s="98"/>
      <c r="AD289" s="86">
        <v>281</v>
      </c>
      <c r="AE289" s="89">
        <f t="shared" si="130"/>
        <v>12.402584699475376</v>
      </c>
      <c r="AF289" s="88">
        <f t="shared" si="131"/>
        <v>-63.805766924098165</v>
      </c>
      <c r="AG289" s="98"/>
      <c r="AH289" s="108">
        <v>270</v>
      </c>
      <c r="AI289" s="111">
        <f t="shared" si="139"/>
        <v>808.694246916363</v>
      </c>
      <c r="AJ289" s="110">
        <f t="shared" si="140"/>
        <v>-676.03174869800716</v>
      </c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141">
        <f t="shared" si="129"/>
        <v>70.751578863816192</v>
      </c>
      <c r="AW289" s="142">
        <f t="shared" si="136"/>
        <v>596.69424691636311</v>
      </c>
      <c r="AX289" s="98"/>
      <c r="AY289" s="98"/>
      <c r="AZ289" s="142"/>
      <c r="BA289" s="142"/>
      <c r="BC289" s="141"/>
      <c r="BD289" s="235">
        <v>264</v>
      </c>
      <c r="BE289" s="238">
        <f t="shared" si="141"/>
        <v>85.278310823199803</v>
      </c>
      <c r="BF289" s="237">
        <f t="shared" si="142"/>
        <v>-15.221935450108502</v>
      </c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163">
        <f t="shared" si="127"/>
        <v>-720.0932950739649</v>
      </c>
      <c r="BT289" s="161">
        <v>63</v>
      </c>
      <c r="BU289" s="98"/>
      <c r="BV289" s="98"/>
      <c r="BW289" s="98"/>
      <c r="BX289" s="98"/>
      <c r="BY289" s="98"/>
      <c r="BZ289" s="98"/>
      <c r="CA289" s="142"/>
      <c r="CB289" s="141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163">
        <f t="shared" si="128"/>
        <v>-720.0932950739649</v>
      </c>
      <c r="CO289" s="161">
        <v>63</v>
      </c>
      <c r="CP289" s="98"/>
      <c r="CQ289" s="98"/>
      <c r="CR289" s="98"/>
      <c r="CS289" s="98"/>
      <c r="CT289" s="98"/>
      <c r="CU289" s="98"/>
      <c r="CV289" s="142"/>
      <c r="CW289" s="168"/>
    </row>
    <row r="290" spans="2:101" x14ac:dyDescent="0.3">
      <c r="B290" s="141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141">
        <f t="shared" si="132"/>
        <v>10</v>
      </c>
      <c r="N290" s="142">
        <f t="shared" si="134"/>
        <v>-179</v>
      </c>
      <c r="O290" s="98"/>
      <c r="P290" s="98"/>
      <c r="Q290" s="141">
        <f t="shared" si="133"/>
        <v>65</v>
      </c>
      <c r="R290" s="142">
        <f t="shared" si="135"/>
        <v>-199</v>
      </c>
      <c r="S290" s="98"/>
      <c r="T290" s="98"/>
      <c r="U290" s="98"/>
      <c r="V290" s="98"/>
      <c r="W290" s="98"/>
      <c r="X290" s="98"/>
      <c r="Y290" s="98"/>
      <c r="Z290" s="76">
        <v>273</v>
      </c>
      <c r="AA290" s="79">
        <f t="shared" si="137"/>
        <v>782.03701923372296</v>
      </c>
      <c r="AB290" s="78">
        <f t="shared" si="138"/>
        <v>-680.75988696553623</v>
      </c>
      <c r="AC290" s="98"/>
      <c r="AD290" s="86">
        <v>282</v>
      </c>
      <c r="AE290" s="89">
        <f t="shared" si="130"/>
        <v>13.514259903154306</v>
      </c>
      <c r="AF290" s="88">
        <f t="shared" si="131"/>
        <v>-63.579594047697377</v>
      </c>
      <c r="AG290" s="98"/>
      <c r="AH290" s="108">
        <v>271</v>
      </c>
      <c r="AI290" s="111">
        <f t="shared" si="139"/>
        <v>821.72741306955879</v>
      </c>
      <c r="AJ290" s="110">
        <f t="shared" si="140"/>
        <v>-675.9180099800933</v>
      </c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141">
        <f t="shared" si="129"/>
        <v>70.751578863816192</v>
      </c>
      <c r="AW290" s="142">
        <f t="shared" si="136"/>
        <v>595.69424691636311</v>
      </c>
      <c r="AX290" s="98"/>
      <c r="AY290" s="98"/>
      <c r="AZ290" s="142"/>
      <c r="BA290" s="142"/>
      <c r="BC290" s="141"/>
      <c r="BD290" s="235">
        <v>265</v>
      </c>
      <c r="BE290" s="238">
        <f t="shared" si="141"/>
        <v>85.678221082945043</v>
      </c>
      <c r="BF290" s="237">
        <f t="shared" si="142"/>
        <v>-15.260442428383802</v>
      </c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163">
        <f t="shared" ref="BS290:BS353" si="143">$BT$19*$BT290+$BV$19</f>
        <v>-731.52334737672629</v>
      </c>
      <c r="BT290" s="161">
        <v>64</v>
      </c>
      <c r="BU290" s="98"/>
      <c r="BV290" s="98"/>
      <c r="BW290" s="98"/>
      <c r="BX290" s="98"/>
      <c r="BY290" s="98"/>
      <c r="BZ290" s="98"/>
      <c r="CA290" s="142"/>
      <c r="CB290" s="141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163">
        <f t="shared" si="128"/>
        <v>-731.52334737672629</v>
      </c>
      <c r="CO290" s="161">
        <v>64</v>
      </c>
      <c r="CP290" s="98"/>
      <c r="CQ290" s="98"/>
      <c r="CR290" s="98"/>
      <c r="CS290" s="98"/>
      <c r="CT290" s="98"/>
      <c r="CU290" s="98"/>
      <c r="CV290" s="142"/>
      <c r="CW290" s="168"/>
    </row>
    <row r="291" spans="2:101" x14ac:dyDescent="0.3">
      <c r="B291" s="141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141">
        <f t="shared" si="132"/>
        <v>10</v>
      </c>
      <c r="N291" s="142">
        <f t="shared" si="134"/>
        <v>-180</v>
      </c>
      <c r="O291" s="98"/>
      <c r="P291" s="98"/>
      <c r="Q291" s="141">
        <f t="shared" si="133"/>
        <v>65</v>
      </c>
      <c r="R291" s="142">
        <f t="shared" si="135"/>
        <v>-200</v>
      </c>
      <c r="S291" s="98"/>
      <c r="T291" s="98"/>
      <c r="U291" s="98"/>
      <c r="V291" s="98"/>
      <c r="W291" s="98"/>
      <c r="X291" s="98"/>
      <c r="Y291" s="98"/>
      <c r="Z291" s="76">
        <v>274</v>
      </c>
      <c r="AA291" s="79">
        <f t="shared" si="137"/>
        <v>795.04637126110413</v>
      </c>
      <c r="AB291" s="78">
        <f t="shared" si="138"/>
        <v>-679.96420090908168</v>
      </c>
      <c r="AC291" s="98"/>
      <c r="AD291" s="86">
        <v>283</v>
      </c>
      <c r="AE291" s="89">
        <f t="shared" si="130"/>
        <v>14.62181853235122</v>
      </c>
      <c r="AF291" s="88">
        <f t="shared" si="131"/>
        <v>-63.334054211040289</v>
      </c>
      <c r="AG291" s="98"/>
      <c r="AH291" s="108">
        <v>272</v>
      </c>
      <c r="AI291" s="111">
        <f t="shared" si="139"/>
        <v>834.75660919408995</v>
      </c>
      <c r="AJ291" s="110">
        <f t="shared" si="140"/>
        <v>-675.5768284722667</v>
      </c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141">
        <f t="shared" si="129"/>
        <v>70.751578863816192</v>
      </c>
      <c r="AW291" s="142">
        <f t="shared" si="136"/>
        <v>594.69424691636311</v>
      </c>
      <c r="AX291" s="98"/>
      <c r="AY291" s="98"/>
      <c r="AZ291" s="142"/>
      <c r="BA291" s="142"/>
      <c r="BC291" s="141"/>
      <c r="BD291" s="235">
        <v>266</v>
      </c>
      <c r="BE291" s="238">
        <f t="shared" si="141"/>
        <v>86.078742473856224</v>
      </c>
      <c r="BF291" s="237">
        <f t="shared" si="142"/>
        <v>-15.291964145468283</v>
      </c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163">
        <f t="shared" si="143"/>
        <v>-742.95339967948769</v>
      </c>
      <c r="BT291" s="161">
        <v>65</v>
      </c>
      <c r="BU291" s="98"/>
      <c r="BV291" s="98"/>
      <c r="BW291" s="98"/>
      <c r="BX291" s="98"/>
      <c r="BY291" s="98"/>
      <c r="BZ291" s="98"/>
      <c r="CA291" s="142"/>
      <c r="CB291" s="141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163">
        <f t="shared" si="128"/>
        <v>-742.95339967948769</v>
      </c>
      <c r="CO291" s="161">
        <v>65</v>
      </c>
      <c r="CP291" s="98"/>
      <c r="CQ291" s="98"/>
      <c r="CR291" s="98"/>
      <c r="CS291" s="98"/>
      <c r="CT291" s="98"/>
      <c r="CU291" s="98"/>
      <c r="CV291" s="142"/>
      <c r="CW291" s="168"/>
    </row>
    <row r="292" spans="2:101" x14ac:dyDescent="0.3">
      <c r="B292" s="141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141">
        <f t="shared" si="132"/>
        <v>10</v>
      </c>
      <c r="N292" s="142">
        <f t="shared" si="134"/>
        <v>-181</v>
      </c>
      <c r="O292" s="98"/>
      <c r="P292" s="98"/>
      <c r="Q292" s="141">
        <f t="shared" si="133"/>
        <v>65</v>
      </c>
      <c r="R292" s="142">
        <f t="shared" si="135"/>
        <v>-201</v>
      </c>
      <c r="S292" s="98"/>
      <c r="T292" s="98"/>
      <c r="U292" s="98"/>
      <c r="V292" s="98"/>
      <c r="W292" s="98"/>
      <c r="X292" s="98"/>
      <c r="Y292" s="98"/>
      <c r="Z292" s="76">
        <v>275</v>
      </c>
      <c r="AA292" s="79">
        <f t="shared" si="137"/>
        <v>808.03985526470558</v>
      </c>
      <c r="AB292" s="78">
        <f t="shared" si="138"/>
        <v>-678.94159154039983</v>
      </c>
      <c r="AC292" s="98"/>
      <c r="AD292" s="86">
        <v>284</v>
      </c>
      <c r="AE292" s="89">
        <f t="shared" si="130"/>
        <v>15.724923213978384</v>
      </c>
      <c r="AF292" s="88">
        <f t="shared" si="131"/>
        <v>-63.069222207939781</v>
      </c>
      <c r="AG292" s="98"/>
      <c r="AH292" s="108">
        <v>273</v>
      </c>
      <c r="AI292" s="111">
        <f t="shared" si="139"/>
        <v>847.77786647059884</v>
      </c>
      <c r="AJ292" s="110">
        <f t="shared" si="140"/>
        <v>-675.00830810171999</v>
      </c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141">
        <f t="shared" si="129"/>
        <v>70.751578863816192</v>
      </c>
      <c r="AW292" s="142">
        <f t="shared" si="136"/>
        <v>593.69424691636311</v>
      </c>
      <c r="AX292" s="98"/>
      <c r="AY292" s="98"/>
      <c r="AZ292" s="142"/>
      <c r="BA292" s="142"/>
      <c r="BC292" s="141"/>
      <c r="BD292" s="235">
        <v>267</v>
      </c>
      <c r="BE292" s="238">
        <f t="shared" si="141"/>
        <v>86.479752993237781</v>
      </c>
      <c r="BF292" s="237">
        <f t="shared" si="142"/>
        <v>-15.316490999541562</v>
      </c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163">
        <f t="shared" si="143"/>
        <v>-754.38345198224897</v>
      </c>
      <c r="BT292" s="161">
        <v>66</v>
      </c>
      <c r="BU292" s="98"/>
      <c r="BV292" s="98"/>
      <c r="BW292" s="98"/>
      <c r="BX292" s="98"/>
      <c r="BY292" s="98"/>
      <c r="BZ292" s="98"/>
      <c r="CA292" s="142"/>
      <c r="CB292" s="141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163">
        <f t="shared" si="128"/>
        <v>-754.38345198224897</v>
      </c>
      <c r="CO292" s="161">
        <v>66</v>
      </c>
      <c r="CP292" s="98"/>
      <c r="CQ292" s="98"/>
      <c r="CR292" s="98"/>
      <c r="CS292" s="98"/>
      <c r="CT292" s="98"/>
      <c r="CU292" s="98"/>
      <c r="CV292" s="142"/>
      <c r="CW292" s="168"/>
    </row>
    <row r="293" spans="2:101" x14ac:dyDescent="0.3">
      <c r="B293" s="141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141">
        <f t="shared" si="132"/>
        <v>10</v>
      </c>
      <c r="N293" s="142">
        <f t="shared" si="134"/>
        <v>-182</v>
      </c>
      <c r="O293" s="98"/>
      <c r="P293" s="98"/>
      <c r="Q293" s="141">
        <f t="shared" si="133"/>
        <v>65</v>
      </c>
      <c r="R293" s="142">
        <f t="shared" si="135"/>
        <v>-202</v>
      </c>
      <c r="S293" s="98"/>
      <c r="T293" s="98"/>
      <c r="U293" s="98"/>
      <c r="V293" s="98"/>
      <c r="W293" s="98"/>
      <c r="X293" s="98"/>
      <c r="Y293" s="98"/>
      <c r="Z293" s="76">
        <v>276</v>
      </c>
      <c r="AA293" s="79">
        <f t="shared" si="137"/>
        <v>821.01351330342902</v>
      </c>
      <c r="AB293" s="78">
        <f t="shared" si="138"/>
        <v>-677.69237035621074</v>
      </c>
      <c r="AC293" s="98"/>
      <c r="AD293" s="86">
        <v>285</v>
      </c>
      <c r="AE293" s="89">
        <f t="shared" si="130"/>
        <v>16.823237931663872</v>
      </c>
      <c r="AF293" s="88">
        <f t="shared" si="131"/>
        <v>-62.785178708789431</v>
      </c>
      <c r="AG293" s="98"/>
      <c r="AH293" s="108">
        <v>274</v>
      </c>
      <c r="AI293" s="111">
        <f t="shared" si="139"/>
        <v>860.78721849797989</v>
      </c>
      <c r="AJ293" s="110">
        <f t="shared" si="140"/>
        <v>-674.21262204526545</v>
      </c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141">
        <f t="shared" si="129"/>
        <v>70.751578863816192</v>
      </c>
      <c r="AW293" s="142">
        <f t="shared" si="136"/>
        <v>592.69424691636311</v>
      </c>
      <c r="AX293" s="98"/>
      <c r="AY293" s="98"/>
      <c r="AZ293" s="142"/>
      <c r="BA293" s="142"/>
      <c r="BC293" s="141"/>
      <c r="BD293" s="235">
        <v>268</v>
      </c>
      <c r="BE293" s="238">
        <f t="shared" si="141"/>
        <v>86.881130489400803</v>
      </c>
      <c r="BF293" s="237">
        <f t="shared" si="142"/>
        <v>-15.334015519486298</v>
      </c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163">
        <f t="shared" si="143"/>
        <v>-765.81350428501037</v>
      </c>
      <c r="BT293" s="161">
        <v>67</v>
      </c>
      <c r="BU293" s="98"/>
      <c r="BV293" s="98"/>
      <c r="BW293" s="98"/>
      <c r="BX293" s="98"/>
      <c r="BY293" s="98"/>
      <c r="BZ293" s="98"/>
      <c r="CA293" s="142"/>
      <c r="CB293" s="141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163">
        <f t="shared" ref="CN293:CN356" si="144">$CO$19*$CO293+$CQ$19</f>
        <v>-765.81350428501037</v>
      </c>
      <c r="CO293" s="161">
        <v>67</v>
      </c>
      <c r="CP293" s="98"/>
      <c r="CQ293" s="98"/>
      <c r="CR293" s="98"/>
      <c r="CS293" s="98"/>
      <c r="CT293" s="98"/>
      <c r="CU293" s="98"/>
      <c r="CV293" s="142"/>
      <c r="CW293" s="168"/>
    </row>
    <row r="294" spans="2:101" x14ac:dyDescent="0.3">
      <c r="B294" s="141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141">
        <f t="shared" si="132"/>
        <v>10</v>
      </c>
      <c r="N294" s="142">
        <f t="shared" si="134"/>
        <v>-183</v>
      </c>
      <c r="O294" s="98"/>
      <c r="P294" s="98"/>
      <c r="Q294" s="141">
        <f t="shared" si="133"/>
        <v>65</v>
      </c>
      <c r="R294" s="142">
        <f t="shared" si="135"/>
        <v>-203</v>
      </c>
      <c r="S294" s="98"/>
      <c r="T294" s="98"/>
      <c r="U294" s="98"/>
      <c r="V294" s="98"/>
      <c r="W294" s="98"/>
      <c r="X294" s="98"/>
      <c r="Y294" s="98"/>
      <c r="Z294" s="76">
        <v>277</v>
      </c>
      <c r="AA294" s="79">
        <f t="shared" si="137"/>
        <v>833.96339347535809</v>
      </c>
      <c r="AB294" s="78">
        <f t="shared" si="138"/>
        <v>-676.21691788138855</v>
      </c>
      <c r="AC294" s="98"/>
      <c r="AD294" s="86">
        <v>286</v>
      </c>
      <c r="AE294" s="89">
        <f t="shared" si="130"/>
        <v>17.916428128104961</v>
      </c>
      <c r="AF294" s="88">
        <f t="shared" si="131"/>
        <v>-62.482010235990721</v>
      </c>
      <c r="AG294" s="98"/>
      <c r="AH294" s="108">
        <v>275</v>
      </c>
      <c r="AI294" s="111">
        <f t="shared" si="139"/>
        <v>873.78070250158135</v>
      </c>
      <c r="AJ294" s="110">
        <f t="shared" si="140"/>
        <v>-673.19001267658359</v>
      </c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141">
        <f t="shared" si="129"/>
        <v>70.751578863816192</v>
      </c>
      <c r="AW294" s="142">
        <f t="shared" si="136"/>
        <v>591.69424691636311</v>
      </c>
      <c r="AX294" s="98"/>
      <c r="AY294" s="98"/>
      <c r="AZ294" s="142"/>
      <c r="BA294" s="142"/>
      <c r="BC294" s="141"/>
      <c r="BD294" s="235">
        <v>269</v>
      </c>
      <c r="BE294" s="238">
        <f t="shared" si="141"/>
        <v>87.282752698871747</v>
      </c>
      <c r="BF294" s="237">
        <f t="shared" si="142"/>
        <v>-15.344532367163952</v>
      </c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163">
        <f t="shared" si="143"/>
        <v>-777.24355658777165</v>
      </c>
      <c r="BT294" s="161">
        <v>68</v>
      </c>
      <c r="BU294" s="98"/>
      <c r="BV294" s="98"/>
      <c r="BW294" s="98"/>
      <c r="BX294" s="98"/>
      <c r="BY294" s="98"/>
      <c r="BZ294" s="98"/>
      <c r="CA294" s="142"/>
      <c r="CB294" s="141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163">
        <f t="shared" si="144"/>
        <v>-777.24355658777165</v>
      </c>
      <c r="CO294" s="161">
        <v>68</v>
      </c>
      <c r="CP294" s="98"/>
      <c r="CQ294" s="98"/>
      <c r="CR294" s="98"/>
      <c r="CS294" s="98"/>
      <c r="CT294" s="98"/>
      <c r="CU294" s="98"/>
      <c r="CV294" s="142"/>
      <c r="CW294" s="168"/>
    </row>
    <row r="295" spans="2:101" x14ac:dyDescent="0.3">
      <c r="B295" s="141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141">
        <f t="shared" si="132"/>
        <v>10</v>
      </c>
      <c r="N295" s="142">
        <f t="shared" si="134"/>
        <v>-184</v>
      </c>
      <c r="O295" s="98"/>
      <c r="P295" s="98"/>
      <c r="Q295" s="141">
        <f t="shared" si="133"/>
        <v>65</v>
      </c>
      <c r="R295" s="142">
        <f t="shared" si="135"/>
        <v>-204</v>
      </c>
      <c r="S295" s="98"/>
      <c r="T295" s="98"/>
      <c r="U295" s="98"/>
      <c r="V295" s="98"/>
      <c r="W295" s="98"/>
      <c r="X295" s="98"/>
      <c r="Y295" s="98"/>
      <c r="Z295" s="76">
        <v>278</v>
      </c>
      <c r="AA295" s="79">
        <f t="shared" si="137"/>
        <v>846.88555112154268</v>
      </c>
      <c r="AB295" s="78">
        <f t="shared" si="138"/>
        <v>-674.51568355305039</v>
      </c>
      <c r="AC295" s="98"/>
      <c r="AD295" s="86">
        <v>287</v>
      </c>
      <c r="AE295" s="89">
        <f t="shared" si="130"/>
        <v>19.004160806977886</v>
      </c>
      <c r="AF295" s="88">
        <f t="shared" si="131"/>
        <v>-62.1598091375973</v>
      </c>
      <c r="AG295" s="98"/>
      <c r="AH295" s="108">
        <v>276</v>
      </c>
      <c r="AI295" s="111">
        <f t="shared" si="139"/>
        <v>886.75436054030479</v>
      </c>
      <c r="AJ295" s="110">
        <f t="shared" si="140"/>
        <v>-671.94079149239451</v>
      </c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141">
        <f t="shared" si="129"/>
        <v>70.751578863816192</v>
      </c>
      <c r="AW295" s="142">
        <f t="shared" si="136"/>
        <v>590.69424691636311</v>
      </c>
      <c r="AX295" s="98"/>
      <c r="AY295" s="98"/>
      <c r="AZ295" s="142"/>
      <c r="BA295" s="142"/>
      <c r="BC295" s="141"/>
      <c r="BD295" s="235">
        <v>270</v>
      </c>
      <c r="BE295" s="238">
        <f t="shared" si="141"/>
        <v>87.684497283634997</v>
      </c>
      <c r="BF295" s="237">
        <f t="shared" si="142"/>
        <v>-15.348038339040832</v>
      </c>
      <c r="BG295" s="98"/>
      <c r="BH295" s="98"/>
      <c r="BI295" s="98"/>
      <c r="BJ295" s="98"/>
      <c r="BK295" s="98"/>
      <c r="BL295" s="98"/>
      <c r="BM295" s="98"/>
      <c r="BN295" s="98"/>
      <c r="BO295" s="98"/>
      <c r="BP295" s="98"/>
      <c r="BQ295" s="98"/>
      <c r="BR295" s="98"/>
      <c r="BS295" s="163">
        <f t="shared" si="143"/>
        <v>-788.67360889053305</v>
      </c>
      <c r="BT295" s="161">
        <v>69</v>
      </c>
      <c r="BU295" s="98"/>
      <c r="BV295" s="98"/>
      <c r="BW295" s="98"/>
      <c r="BX295" s="98"/>
      <c r="BY295" s="98"/>
      <c r="BZ295" s="98"/>
      <c r="CA295" s="142"/>
      <c r="CB295" s="141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163">
        <f t="shared" si="144"/>
        <v>-788.67360889053305</v>
      </c>
      <c r="CO295" s="161">
        <v>69</v>
      </c>
      <c r="CP295" s="98"/>
      <c r="CQ295" s="98"/>
      <c r="CR295" s="98"/>
      <c r="CS295" s="98"/>
      <c r="CT295" s="98"/>
      <c r="CU295" s="98"/>
      <c r="CV295" s="142"/>
      <c r="CW295" s="168"/>
    </row>
    <row r="296" spans="2:101" x14ac:dyDescent="0.3">
      <c r="B296" s="141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141">
        <f t="shared" si="132"/>
        <v>10</v>
      </c>
      <c r="N296" s="142">
        <f t="shared" si="134"/>
        <v>-185</v>
      </c>
      <c r="O296" s="98"/>
      <c r="P296" s="98"/>
      <c r="Q296" s="141">
        <f t="shared" si="133"/>
        <v>65</v>
      </c>
      <c r="R296" s="142">
        <f t="shared" si="135"/>
        <v>-205</v>
      </c>
      <c r="S296" s="98"/>
      <c r="T296" s="98"/>
      <c r="U296" s="98"/>
      <c r="V296" s="98"/>
      <c r="W296" s="98"/>
      <c r="X296" s="98"/>
      <c r="Y296" s="98"/>
      <c r="Z296" s="76">
        <v>279</v>
      </c>
      <c r="AA296" s="79">
        <f t="shared" si="137"/>
        <v>859.77605002758457</v>
      </c>
      <c r="AB296" s="78">
        <f t="shared" si="138"/>
        <v>-672.58918558365258</v>
      </c>
      <c r="AC296" s="98"/>
      <c r="AD296" s="86">
        <v>288</v>
      </c>
      <c r="AE296" s="89">
        <f t="shared" si="130"/>
        <v>20.086104634371569</v>
      </c>
      <c r="AF296" s="88">
        <f t="shared" si="131"/>
        <v>-61.818673559184987</v>
      </c>
      <c r="AG296" s="98"/>
      <c r="AH296" s="108">
        <v>277</v>
      </c>
      <c r="AI296" s="111">
        <f t="shared" si="139"/>
        <v>899.70424071223385</v>
      </c>
      <c r="AJ296" s="110">
        <f t="shared" si="140"/>
        <v>-670.46533901757232</v>
      </c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141">
        <f t="shared" si="129"/>
        <v>70.751578863816192</v>
      </c>
      <c r="AW296" s="142">
        <f t="shared" si="136"/>
        <v>589.69424691636311</v>
      </c>
      <c r="AX296" s="98"/>
      <c r="AY296" s="98"/>
      <c r="AZ296" s="142"/>
      <c r="BA296" s="142"/>
      <c r="BC296" s="141"/>
      <c r="BD296" s="235">
        <v>271</v>
      </c>
      <c r="BE296" s="238">
        <f t="shared" si="141"/>
        <v>88.086241868398233</v>
      </c>
      <c r="BF296" s="237">
        <f t="shared" si="142"/>
        <v>-15.344532367163952</v>
      </c>
      <c r="BG296" s="98"/>
      <c r="BH296" s="98"/>
      <c r="BI296" s="98"/>
      <c r="BJ296" s="98"/>
      <c r="BK296" s="98"/>
      <c r="BL296" s="98"/>
      <c r="BM296" s="98"/>
      <c r="BN296" s="98"/>
      <c r="BO296" s="98"/>
      <c r="BP296" s="98"/>
      <c r="BQ296" s="98"/>
      <c r="BR296" s="98"/>
      <c r="BS296" s="163">
        <f t="shared" si="143"/>
        <v>-800.10366119329433</v>
      </c>
      <c r="BT296" s="161">
        <v>70</v>
      </c>
      <c r="BU296" s="98"/>
      <c r="BV296" s="98"/>
      <c r="BW296" s="98"/>
      <c r="BX296" s="98"/>
      <c r="BY296" s="98"/>
      <c r="BZ296" s="98"/>
      <c r="CA296" s="142"/>
      <c r="CB296" s="141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163">
        <f t="shared" si="144"/>
        <v>-800.10366119329433</v>
      </c>
      <c r="CO296" s="161">
        <v>70</v>
      </c>
      <c r="CP296" s="98"/>
      <c r="CQ296" s="98"/>
      <c r="CR296" s="98"/>
      <c r="CS296" s="98"/>
      <c r="CT296" s="98"/>
      <c r="CU296" s="98"/>
      <c r="CV296" s="142"/>
      <c r="CW296" s="168"/>
    </row>
    <row r="297" spans="2:101" x14ac:dyDescent="0.3">
      <c r="B297" s="141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141">
        <f t="shared" si="132"/>
        <v>10</v>
      </c>
      <c r="N297" s="142">
        <f t="shared" si="134"/>
        <v>-186</v>
      </c>
      <c r="O297" s="98"/>
      <c r="P297" s="98"/>
      <c r="Q297" s="141">
        <f t="shared" si="133"/>
        <v>65</v>
      </c>
      <c r="R297" s="142">
        <f t="shared" si="135"/>
        <v>-206</v>
      </c>
      <c r="S297" s="98"/>
      <c r="T297" s="98"/>
      <c r="U297" s="98"/>
      <c r="V297" s="98"/>
      <c r="W297" s="98"/>
      <c r="X297" s="98"/>
      <c r="Y297" s="98"/>
      <c r="Z297" s="76">
        <v>280</v>
      </c>
      <c r="AA297" s="79">
        <f t="shared" si="137"/>
        <v>872.630963622644</v>
      </c>
      <c r="AB297" s="78">
        <f t="shared" si="138"/>
        <v>-670.43801080313915</v>
      </c>
      <c r="AC297" s="98"/>
      <c r="AD297" s="86">
        <v>289</v>
      </c>
      <c r="AE297" s="89">
        <f t="shared" si="130"/>
        <v>21.161930039715159</v>
      </c>
      <c r="AF297" s="88">
        <f t="shared" si="131"/>
        <v>-61.458707413955601</v>
      </c>
      <c r="AG297" s="98"/>
      <c r="AH297" s="108">
        <v>278</v>
      </c>
      <c r="AI297" s="111">
        <f t="shared" si="139"/>
        <v>912.62639835841844</v>
      </c>
      <c r="AJ297" s="110">
        <f t="shared" si="140"/>
        <v>-668.76410468923416</v>
      </c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141">
        <f t="shared" si="129"/>
        <v>70.751578863816192</v>
      </c>
      <c r="AW297" s="142">
        <f t="shared" si="136"/>
        <v>588.69424691636311</v>
      </c>
      <c r="AX297" s="98"/>
      <c r="AY297" s="98"/>
      <c r="AZ297" s="142"/>
      <c r="BA297" s="142"/>
      <c r="BC297" s="141"/>
      <c r="BD297" s="235">
        <v>272</v>
      </c>
      <c r="BE297" s="238">
        <f t="shared" si="141"/>
        <v>88.48786407786919</v>
      </c>
      <c r="BF297" s="237">
        <f t="shared" si="142"/>
        <v>-15.334015519486302</v>
      </c>
      <c r="BG297" s="98"/>
      <c r="BH297" s="98"/>
      <c r="BI297" s="98"/>
      <c r="BJ297" s="98"/>
      <c r="BK297" s="98"/>
      <c r="BL297" s="98"/>
      <c r="BM297" s="98"/>
      <c r="BN297" s="98"/>
      <c r="BO297" s="98"/>
      <c r="BP297" s="98"/>
      <c r="BQ297" s="98"/>
      <c r="BR297" s="98"/>
      <c r="BS297" s="163">
        <f t="shared" si="143"/>
        <v>-811.53371349605573</v>
      </c>
      <c r="BT297" s="161">
        <v>71</v>
      </c>
      <c r="BU297" s="98"/>
      <c r="BV297" s="98"/>
      <c r="BW297" s="98"/>
      <c r="BX297" s="98"/>
      <c r="BY297" s="98"/>
      <c r="BZ297" s="98"/>
      <c r="CA297" s="142"/>
      <c r="CB297" s="141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163">
        <f t="shared" si="144"/>
        <v>-811.53371349605573</v>
      </c>
      <c r="CO297" s="161">
        <v>71</v>
      </c>
      <c r="CP297" s="98"/>
      <c r="CQ297" s="98"/>
      <c r="CR297" s="98"/>
      <c r="CS297" s="98"/>
      <c r="CT297" s="98"/>
      <c r="CU297" s="98"/>
      <c r="CV297" s="142"/>
      <c r="CW297" s="168"/>
    </row>
    <row r="298" spans="2:101" x14ac:dyDescent="0.3">
      <c r="B298" s="141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141">
        <f t="shared" si="132"/>
        <v>10</v>
      </c>
      <c r="N298" s="142">
        <f t="shared" si="134"/>
        <v>-187</v>
      </c>
      <c r="O298" s="98"/>
      <c r="P298" s="98"/>
      <c r="Q298" s="141">
        <f t="shared" si="133"/>
        <v>65</v>
      </c>
      <c r="R298" s="142">
        <f t="shared" si="135"/>
        <v>-207</v>
      </c>
      <c r="S298" s="98"/>
      <c r="T298" s="98"/>
      <c r="U298" s="98"/>
      <c r="V298" s="98"/>
      <c r="W298" s="98"/>
      <c r="X298" s="98"/>
      <c r="Y298" s="98"/>
      <c r="Z298" s="76">
        <v>281</v>
      </c>
      <c r="AA298" s="79">
        <f t="shared" si="137"/>
        <v>885.44637617551166</v>
      </c>
      <c r="AB298" s="78">
        <f t="shared" si="138"/>
        <v>-668.06281448018706</v>
      </c>
      <c r="AC298" s="98"/>
      <c r="AD298" s="86">
        <v>290</v>
      </c>
      <c r="AE298" s="89">
        <f t="shared" si="130"/>
        <v>22.231309316168431</v>
      </c>
      <c r="AF298" s="88">
        <f t="shared" si="131"/>
        <v>-61.080020351084052</v>
      </c>
      <c r="AG298" s="98"/>
      <c r="AH298" s="108">
        <v>279</v>
      </c>
      <c r="AI298" s="111">
        <f t="shared" si="139"/>
        <v>925.51689726446034</v>
      </c>
      <c r="AJ298" s="110">
        <f t="shared" si="140"/>
        <v>-666.83760671983634</v>
      </c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141">
        <f t="shared" si="129"/>
        <v>70.751578863816192</v>
      </c>
      <c r="AW298" s="142">
        <f t="shared" si="136"/>
        <v>587.69424691636311</v>
      </c>
      <c r="AX298" s="98"/>
      <c r="AY298" s="98"/>
      <c r="AZ298" s="142"/>
      <c r="BA298" s="142"/>
      <c r="BC298" s="141"/>
      <c r="BD298" s="235">
        <v>273</v>
      </c>
      <c r="BE298" s="238">
        <f t="shared" si="141"/>
        <v>88.889241574032212</v>
      </c>
      <c r="BF298" s="237">
        <f t="shared" si="142"/>
        <v>-15.316490999541562</v>
      </c>
      <c r="BG298" s="98"/>
      <c r="BH298" s="98"/>
      <c r="BI298" s="98"/>
      <c r="BJ298" s="98"/>
      <c r="BK298" s="98"/>
      <c r="BL298" s="98"/>
      <c r="BM298" s="98"/>
      <c r="BN298" s="98"/>
      <c r="BO298" s="98"/>
      <c r="BP298" s="98"/>
      <c r="BQ298" s="98"/>
      <c r="BR298" s="98"/>
      <c r="BS298" s="163">
        <f t="shared" si="143"/>
        <v>-822.96376579881712</v>
      </c>
      <c r="BT298" s="161">
        <v>72</v>
      </c>
      <c r="BU298" s="98"/>
      <c r="BV298" s="98"/>
      <c r="BW298" s="98"/>
      <c r="BX298" s="98"/>
      <c r="BY298" s="98"/>
      <c r="BZ298" s="98"/>
      <c r="CA298" s="142"/>
      <c r="CB298" s="141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163">
        <f t="shared" si="144"/>
        <v>-822.96376579881712</v>
      </c>
      <c r="CO298" s="161">
        <v>72</v>
      </c>
      <c r="CP298" s="98"/>
      <c r="CQ298" s="98"/>
      <c r="CR298" s="98"/>
      <c r="CS298" s="98"/>
      <c r="CT298" s="98"/>
      <c r="CU298" s="98"/>
      <c r="CV298" s="142"/>
      <c r="CW298" s="168"/>
    </row>
    <row r="299" spans="2:101" x14ac:dyDescent="0.3">
      <c r="B299" s="141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141">
        <f t="shared" si="132"/>
        <v>10</v>
      </c>
      <c r="N299" s="142">
        <f t="shared" si="134"/>
        <v>-188</v>
      </c>
      <c r="O299" s="98"/>
      <c r="P299" s="98"/>
      <c r="Q299" s="141">
        <f t="shared" si="133"/>
        <v>65</v>
      </c>
      <c r="R299" s="142">
        <f t="shared" si="135"/>
        <v>-208</v>
      </c>
      <c r="S299" s="98"/>
      <c r="T299" s="98"/>
      <c r="U299" s="98"/>
      <c r="V299" s="98"/>
      <c r="W299" s="98"/>
      <c r="X299" s="98"/>
      <c r="Y299" s="98"/>
      <c r="Z299" s="76">
        <v>282</v>
      </c>
      <c r="AA299" s="79">
        <f t="shared" si="137"/>
        <v>898.21838398737805</v>
      </c>
      <c r="AB299" s="78">
        <f t="shared" si="138"/>
        <v>-665.46432012260539</v>
      </c>
      <c r="AC299" s="98"/>
      <c r="AD299" s="86">
        <v>291</v>
      </c>
      <c r="AE299" s="89">
        <f t="shared" si="130"/>
        <v>23.293916720444471</v>
      </c>
      <c r="AF299" s="88">
        <f t="shared" si="131"/>
        <v>-60.682727722318134</v>
      </c>
      <c r="AG299" s="98"/>
      <c r="AH299" s="108">
        <v>280</v>
      </c>
      <c r="AI299" s="111">
        <f t="shared" si="139"/>
        <v>938.37181085951977</v>
      </c>
      <c r="AJ299" s="110">
        <f t="shared" si="140"/>
        <v>-664.68643193932292</v>
      </c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141">
        <f t="shared" si="129"/>
        <v>70.751578863816192</v>
      </c>
      <c r="AW299" s="142">
        <f t="shared" si="136"/>
        <v>586.69424691636311</v>
      </c>
      <c r="AX299" s="98"/>
      <c r="AY299" s="98"/>
      <c r="AZ299" s="142"/>
      <c r="BA299" s="142"/>
      <c r="BC299" s="141"/>
      <c r="BD299" s="235">
        <v>274</v>
      </c>
      <c r="BE299" s="238">
        <f t="shared" si="141"/>
        <v>89.290252093413756</v>
      </c>
      <c r="BF299" s="237">
        <f t="shared" si="142"/>
        <v>-15.291964145468283</v>
      </c>
      <c r="BG299" s="98"/>
      <c r="BH299" s="98"/>
      <c r="BI299" s="98"/>
      <c r="BJ299" s="98"/>
      <c r="BK299" s="98"/>
      <c r="BL299" s="98"/>
      <c r="BM299" s="98"/>
      <c r="BN299" s="98"/>
      <c r="BO299" s="98"/>
      <c r="BP299" s="98"/>
      <c r="BQ299" s="98"/>
      <c r="BR299" s="98"/>
      <c r="BS299" s="163">
        <f t="shared" si="143"/>
        <v>-834.3938181015784</v>
      </c>
      <c r="BT299" s="161">
        <v>73</v>
      </c>
      <c r="BU299" s="98"/>
      <c r="BV299" s="98"/>
      <c r="BW299" s="98"/>
      <c r="BX299" s="98"/>
      <c r="BY299" s="98"/>
      <c r="BZ299" s="98"/>
      <c r="CA299" s="142"/>
      <c r="CB299" s="141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163">
        <f t="shared" si="144"/>
        <v>-834.3938181015784</v>
      </c>
      <c r="CO299" s="161">
        <v>73</v>
      </c>
      <c r="CP299" s="98"/>
      <c r="CQ299" s="98"/>
      <c r="CR299" s="98"/>
      <c r="CS299" s="98"/>
      <c r="CT299" s="98"/>
      <c r="CU299" s="98"/>
      <c r="CV299" s="142"/>
      <c r="CW299" s="168"/>
    </row>
    <row r="300" spans="2:101" x14ac:dyDescent="0.3">
      <c r="B300" s="141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141">
        <f t="shared" si="132"/>
        <v>10</v>
      </c>
      <c r="N300" s="142">
        <f t="shared" si="134"/>
        <v>-189</v>
      </c>
      <c r="O300" s="98"/>
      <c r="P300" s="98"/>
      <c r="Q300" s="141">
        <f t="shared" si="133"/>
        <v>65</v>
      </c>
      <c r="R300" s="142">
        <f t="shared" si="135"/>
        <v>-209</v>
      </c>
      <c r="S300" s="98"/>
      <c r="T300" s="98"/>
      <c r="U300" s="98"/>
      <c r="V300" s="98"/>
      <c r="W300" s="98"/>
      <c r="X300" s="98"/>
      <c r="Y300" s="98"/>
      <c r="Z300" s="76">
        <v>283</v>
      </c>
      <c r="AA300" s="79">
        <f t="shared" si="137"/>
        <v>910.94309658093937</v>
      </c>
      <c r="AB300" s="78">
        <f t="shared" si="138"/>
        <v>-662.64331925694739</v>
      </c>
      <c r="AC300" s="98"/>
      <c r="AD300" s="86">
        <v>292</v>
      </c>
      <c r="AE300" s="89">
        <f t="shared" si="130"/>
        <v>24.349428572034277</v>
      </c>
      <c r="AF300" s="88">
        <f t="shared" si="131"/>
        <v>-60.26695054684118</v>
      </c>
      <c r="AG300" s="98"/>
      <c r="AH300" s="108">
        <v>281</v>
      </c>
      <c r="AI300" s="111">
        <f t="shared" si="139"/>
        <v>951.18722341238743</v>
      </c>
      <c r="AJ300" s="110">
        <f t="shared" si="140"/>
        <v>-662.31123561637082</v>
      </c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141">
        <f t="shared" si="129"/>
        <v>70.751578863816192</v>
      </c>
      <c r="AW300" s="142">
        <f t="shared" si="136"/>
        <v>585.69424691636311</v>
      </c>
      <c r="AX300" s="98"/>
      <c r="AY300" s="98"/>
      <c r="AZ300" s="142"/>
      <c r="BA300" s="142"/>
      <c r="BC300" s="141"/>
      <c r="BD300" s="235">
        <v>275</v>
      </c>
      <c r="BE300" s="238">
        <f t="shared" si="141"/>
        <v>89.69077348432495</v>
      </c>
      <c r="BF300" s="237">
        <f t="shared" si="142"/>
        <v>-15.260442428383802</v>
      </c>
      <c r="BG300" s="98"/>
      <c r="BH300" s="98"/>
      <c r="BI300" s="98"/>
      <c r="BJ300" s="98"/>
      <c r="BK300" s="98"/>
      <c r="BL300" s="98"/>
      <c r="BM300" s="98"/>
      <c r="BN300" s="98"/>
      <c r="BO300" s="98"/>
      <c r="BP300" s="98"/>
      <c r="BQ300" s="98"/>
      <c r="BR300" s="98"/>
      <c r="BS300" s="163">
        <f t="shared" si="143"/>
        <v>-845.8238704043398</v>
      </c>
      <c r="BT300" s="161">
        <v>74</v>
      </c>
      <c r="BU300" s="98"/>
      <c r="BV300" s="98"/>
      <c r="BW300" s="98"/>
      <c r="BX300" s="98"/>
      <c r="BY300" s="98"/>
      <c r="BZ300" s="98"/>
      <c r="CA300" s="142"/>
      <c r="CB300" s="141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163">
        <f t="shared" si="144"/>
        <v>-845.8238704043398</v>
      </c>
      <c r="CO300" s="161">
        <v>74</v>
      </c>
      <c r="CP300" s="98"/>
      <c r="CQ300" s="98"/>
      <c r="CR300" s="98"/>
      <c r="CS300" s="98"/>
      <c r="CT300" s="98"/>
      <c r="CU300" s="98"/>
      <c r="CV300" s="142"/>
      <c r="CW300" s="168"/>
    </row>
    <row r="301" spans="2:101" x14ac:dyDescent="0.3">
      <c r="B301" s="141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141">
        <f t="shared" si="132"/>
        <v>10</v>
      </c>
      <c r="N301" s="142">
        <f t="shared" si="134"/>
        <v>-190</v>
      </c>
      <c r="O301" s="98"/>
      <c r="P301" s="98"/>
      <c r="Q301" s="141">
        <f t="shared" si="133"/>
        <v>65</v>
      </c>
      <c r="R301" s="142">
        <f t="shared" si="135"/>
        <v>-210</v>
      </c>
      <c r="S301" s="98"/>
      <c r="T301" s="98"/>
      <c r="U301" s="98"/>
      <c r="V301" s="98"/>
      <c r="W301" s="98"/>
      <c r="X301" s="98"/>
      <c r="Y301" s="98"/>
      <c r="Z301" s="76">
        <v>284</v>
      </c>
      <c r="AA301" s="79">
        <f t="shared" si="137"/>
        <v>923.61663788547105</v>
      </c>
      <c r="AB301" s="78">
        <f t="shared" si="138"/>
        <v>-659.60067118740494</v>
      </c>
      <c r="AC301" s="98"/>
      <c r="AD301" s="86">
        <v>293</v>
      </c>
      <c r="AE301" s="89">
        <f t="shared" si="130"/>
        <v>25.397523351802779</v>
      </c>
      <c r="AF301" s="88">
        <f t="shared" si="131"/>
        <v>-59.832815474408633</v>
      </c>
      <c r="AG301" s="98"/>
      <c r="AH301" s="108">
        <v>282</v>
      </c>
      <c r="AI301" s="111">
        <f t="shared" si="139"/>
        <v>963.95923122425393</v>
      </c>
      <c r="AJ301" s="110">
        <f t="shared" si="140"/>
        <v>-659.71274125878915</v>
      </c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141">
        <f t="shared" si="129"/>
        <v>70.751578863816192</v>
      </c>
      <c r="AW301" s="142">
        <f t="shared" si="136"/>
        <v>584.69424691636311</v>
      </c>
      <c r="AX301" s="98"/>
      <c r="AY301" s="98"/>
      <c r="AZ301" s="142"/>
      <c r="BA301" s="142"/>
      <c r="BC301" s="141"/>
      <c r="BD301" s="235">
        <v>276</v>
      </c>
      <c r="BE301" s="238">
        <f t="shared" si="141"/>
        <v>90.090683744070176</v>
      </c>
      <c r="BF301" s="237">
        <f t="shared" si="142"/>
        <v>-15.221935450108502</v>
      </c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163">
        <f t="shared" si="143"/>
        <v>-857.25392270710108</v>
      </c>
      <c r="BT301" s="161">
        <v>75</v>
      </c>
      <c r="BU301" s="98"/>
      <c r="BV301" s="98"/>
      <c r="BW301" s="98"/>
      <c r="BX301" s="98"/>
      <c r="BY301" s="98"/>
      <c r="BZ301" s="98"/>
      <c r="CA301" s="142"/>
      <c r="CB301" s="141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163">
        <f t="shared" si="144"/>
        <v>-857.25392270710108</v>
      </c>
      <c r="CO301" s="161">
        <v>75</v>
      </c>
      <c r="CP301" s="98"/>
      <c r="CQ301" s="98"/>
      <c r="CR301" s="98"/>
      <c r="CS301" s="98"/>
      <c r="CT301" s="98"/>
      <c r="CU301" s="98"/>
      <c r="CV301" s="142"/>
      <c r="CW301" s="168"/>
    </row>
    <row r="302" spans="2:101" x14ac:dyDescent="0.3">
      <c r="B302" s="141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141">
        <f t="shared" si="132"/>
        <v>10</v>
      </c>
      <c r="N302" s="142">
        <f t="shared" si="134"/>
        <v>-191</v>
      </c>
      <c r="O302" s="98"/>
      <c r="P302" s="98"/>
      <c r="Q302" s="141">
        <f t="shared" si="133"/>
        <v>65</v>
      </c>
      <c r="R302" s="142">
        <f t="shared" si="135"/>
        <v>-211</v>
      </c>
      <c r="S302" s="98"/>
      <c r="T302" s="98"/>
      <c r="U302" s="98"/>
      <c r="V302" s="98"/>
      <c r="W302" s="98"/>
      <c r="X302" s="98"/>
      <c r="Y302" s="98"/>
      <c r="Z302" s="76">
        <v>285</v>
      </c>
      <c r="AA302" s="79">
        <f t="shared" si="137"/>
        <v>936.23514741752172</v>
      </c>
      <c r="AB302" s="78">
        <f t="shared" si="138"/>
        <v>-656.33730273405411</v>
      </c>
      <c r="AC302" s="98"/>
      <c r="AD302" s="86">
        <v>294</v>
      </c>
      <c r="AE302" s="89">
        <f t="shared" si="130"/>
        <v>26.437881799927034</v>
      </c>
      <c r="AF302" s="88">
        <f t="shared" si="131"/>
        <v>-59.380454746769047</v>
      </c>
      <c r="AG302" s="98"/>
      <c r="AH302" s="108">
        <v>283</v>
      </c>
      <c r="AI302" s="111">
        <f t="shared" si="139"/>
        <v>976.68394381781513</v>
      </c>
      <c r="AJ302" s="110">
        <f t="shared" si="140"/>
        <v>-656.89174039313116</v>
      </c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141">
        <f t="shared" si="129"/>
        <v>70.751578863816192</v>
      </c>
      <c r="AW302" s="142">
        <f t="shared" si="136"/>
        <v>583.69424691636311</v>
      </c>
      <c r="AX302" s="98"/>
      <c r="AY302" s="98"/>
      <c r="AZ302" s="142"/>
      <c r="BA302" s="142"/>
      <c r="BC302" s="141"/>
      <c r="BD302" s="235">
        <v>277</v>
      </c>
      <c r="BE302" s="238">
        <f t="shared" si="141"/>
        <v>90.489861056110328</v>
      </c>
      <c r="BF302" s="237">
        <f t="shared" si="142"/>
        <v>-15.176454940240992</v>
      </c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163">
        <f t="shared" si="143"/>
        <v>-868.68397500986248</v>
      </c>
      <c r="BT302" s="161">
        <v>76</v>
      </c>
      <c r="BU302" s="98"/>
      <c r="BV302" s="98"/>
      <c r="BW302" s="98"/>
      <c r="BX302" s="98"/>
      <c r="BY302" s="98"/>
      <c r="BZ302" s="98"/>
      <c r="CA302" s="142"/>
      <c r="CB302" s="141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163">
        <f t="shared" si="144"/>
        <v>-868.68397500986248</v>
      </c>
      <c r="CO302" s="161">
        <v>76</v>
      </c>
      <c r="CP302" s="98"/>
      <c r="CQ302" s="98"/>
      <c r="CR302" s="98"/>
      <c r="CS302" s="98"/>
      <c r="CT302" s="98"/>
      <c r="CU302" s="98"/>
      <c r="CV302" s="142"/>
      <c r="CW302" s="168"/>
    </row>
    <row r="303" spans="2:101" x14ac:dyDescent="0.3">
      <c r="B303" s="141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141">
        <f t="shared" si="132"/>
        <v>10</v>
      </c>
      <c r="N303" s="142">
        <f t="shared" si="134"/>
        <v>-192</v>
      </c>
      <c r="O303" s="98"/>
      <c r="P303" s="98"/>
      <c r="Q303" s="141">
        <f t="shared" si="133"/>
        <v>65</v>
      </c>
      <c r="R303" s="142">
        <f t="shared" si="135"/>
        <v>-212</v>
      </c>
      <c r="S303" s="98"/>
      <c r="T303" s="98"/>
      <c r="U303" s="98"/>
      <c r="V303" s="98"/>
      <c r="W303" s="98"/>
      <c r="X303" s="98"/>
      <c r="Y303" s="98"/>
      <c r="Z303" s="76">
        <v>286</v>
      </c>
      <c r="AA303" s="79">
        <f t="shared" si="137"/>
        <v>948.79478145684845</v>
      </c>
      <c r="AB303" s="78">
        <f t="shared" si="138"/>
        <v>-652.85420795053938</v>
      </c>
      <c r="AC303" s="98"/>
      <c r="AD303" s="86">
        <v>295</v>
      </c>
      <c r="AE303" s="89">
        <f t="shared" si="130"/>
        <v>27.470187013145473</v>
      </c>
      <c r="AF303" s="88">
        <f t="shared" si="131"/>
        <v>-58.910006157382249</v>
      </c>
      <c r="AG303" s="98"/>
      <c r="AH303" s="108">
        <v>284</v>
      </c>
      <c r="AI303" s="111">
        <f t="shared" si="139"/>
        <v>989.35748512234682</v>
      </c>
      <c r="AJ303" s="110">
        <f t="shared" si="140"/>
        <v>-653.84909232358871</v>
      </c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141">
        <f t="shared" ref="AV303:AV366" si="145">$AV$19</f>
        <v>70.751578863816192</v>
      </c>
      <c r="AW303" s="142">
        <f t="shared" si="136"/>
        <v>582.69424691636311</v>
      </c>
      <c r="AX303" s="98"/>
      <c r="AY303" s="98"/>
      <c r="AZ303" s="142"/>
      <c r="BA303" s="142"/>
      <c r="BC303" s="141"/>
      <c r="BD303" s="235">
        <v>278</v>
      </c>
      <c r="BE303" s="238">
        <f t="shared" si="141"/>
        <v>90.888183827169186</v>
      </c>
      <c r="BF303" s="237">
        <f t="shared" si="142"/>
        <v>-15.124014752585163</v>
      </c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163">
        <f t="shared" si="143"/>
        <v>-880.11402731262388</v>
      </c>
      <c r="BT303" s="161">
        <v>77</v>
      </c>
      <c r="BU303" s="98"/>
      <c r="BV303" s="98"/>
      <c r="BW303" s="98"/>
      <c r="BX303" s="98"/>
      <c r="BY303" s="98"/>
      <c r="BZ303" s="98"/>
      <c r="CA303" s="142"/>
      <c r="CB303" s="141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163">
        <f t="shared" si="144"/>
        <v>-880.11402731262388</v>
      </c>
      <c r="CO303" s="161">
        <v>77</v>
      </c>
      <c r="CP303" s="98"/>
      <c r="CQ303" s="98"/>
      <c r="CR303" s="98"/>
      <c r="CS303" s="98"/>
      <c r="CT303" s="98"/>
      <c r="CU303" s="98"/>
      <c r="CV303" s="142"/>
      <c r="CW303" s="168"/>
    </row>
    <row r="304" spans="2:101" x14ac:dyDescent="0.3">
      <c r="B304" s="141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141">
        <f t="shared" si="132"/>
        <v>10</v>
      </c>
      <c r="N304" s="142">
        <f t="shared" si="134"/>
        <v>-193</v>
      </c>
      <c r="O304" s="98"/>
      <c r="P304" s="98"/>
      <c r="Q304" s="141">
        <f t="shared" si="133"/>
        <v>65</v>
      </c>
      <c r="R304" s="142">
        <f t="shared" si="135"/>
        <v>-213</v>
      </c>
      <c r="S304" s="98"/>
      <c r="T304" s="98"/>
      <c r="U304" s="98"/>
      <c r="V304" s="98"/>
      <c r="W304" s="98"/>
      <c r="X304" s="98"/>
      <c r="Y304" s="98"/>
      <c r="Z304" s="76">
        <v>287</v>
      </c>
      <c r="AA304" s="79">
        <f t="shared" si="137"/>
        <v>961.2917142172555</v>
      </c>
      <c r="AB304" s="78">
        <f t="shared" si="138"/>
        <v>-649.15244782127309</v>
      </c>
      <c r="AC304" s="98"/>
      <c r="AD304" s="86">
        <v>296</v>
      </c>
      <c r="AE304" s="89">
        <f t="shared" si="130"/>
        <v>28.494124541290031</v>
      </c>
      <c r="AF304" s="88">
        <f t="shared" si="131"/>
        <v>-58.421613009445856</v>
      </c>
      <c r="AG304" s="98"/>
      <c r="AH304" s="108">
        <v>285</v>
      </c>
      <c r="AI304" s="111">
        <f t="shared" si="139"/>
        <v>1001.9759946543975</v>
      </c>
      <c r="AJ304" s="110">
        <f t="shared" si="140"/>
        <v>-650.58572387023787</v>
      </c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141">
        <f t="shared" si="145"/>
        <v>70.751578863816192</v>
      </c>
      <c r="AW304" s="142">
        <f t="shared" si="136"/>
        <v>581.69424691636311</v>
      </c>
      <c r="AX304" s="98"/>
      <c r="AY304" s="98"/>
      <c r="AZ304" s="142"/>
      <c r="BA304" s="142"/>
      <c r="BC304" s="141"/>
      <c r="BD304" s="235">
        <v>279</v>
      </c>
      <c r="BE304" s="238">
        <f t="shared" si="141"/>
        <v>91.285530724272078</v>
      </c>
      <c r="BF304" s="237">
        <f t="shared" si="142"/>
        <v>-15.064630860930164</v>
      </c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163">
        <f t="shared" si="143"/>
        <v>-891.54407961538516</v>
      </c>
      <c r="BT304" s="161">
        <v>78</v>
      </c>
      <c r="BU304" s="98"/>
      <c r="BV304" s="98"/>
      <c r="BW304" s="98"/>
      <c r="BX304" s="98"/>
      <c r="BY304" s="98"/>
      <c r="BZ304" s="98"/>
      <c r="CA304" s="142"/>
      <c r="CB304" s="141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163">
        <f t="shared" si="144"/>
        <v>-891.54407961538516</v>
      </c>
      <c r="CO304" s="161">
        <v>78</v>
      </c>
      <c r="CP304" s="98"/>
      <c r="CQ304" s="98"/>
      <c r="CR304" s="98"/>
      <c r="CS304" s="98"/>
      <c r="CT304" s="98"/>
      <c r="CU304" s="98"/>
      <c r="CV304" s="142"/>
      <c r="CW304" s="168"/>
    </row>
    <row r="305" spans="2:101" x14ac:dyDescent="0.3">
      <c r="B305" s="141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141">
        <f t="shared" si="132"/>
        <v>10</v>
      </c>
      <c r="N305" s="142">
        <f t="shared" si="134"/>
        <v>-194</v>
      </c>
      <c r="O305" s="98"/>
      <c r="P305" s="98"/>
      <c r="Q305" s="141">
        <f t="shared" si="133"/>
        <v>65</v>
      </c>
      <c r="R305" s="142">
        <f t="shared" si="135"/>
        <v>-214</v>
      </c>
      <c r="S305" s="98"/>
      <c r="T305" s="98"/>
      <c r="U305" s="98"/>
      <c r="V305" s="98"/>
      <c r="W305" s="98"/>
      <c r="X305" s="98"/>
      <c r="Y305" s="98"/>
      <c r="Z305" s="76">
        <v>288</v>
      </c>
      <c r="AA305" s="79">
        <f t="shared" si="137"/>
        <v>973.72213901196369</v>
      </c>
      <c r="AB305" s="78">
        <f t="shared" si="138"/>
        <v>-645.23314993825034</v>
      </c>
      <c r="AC305" s="98"/>
      <c r="AD305" s="86">
        <v>297</v>
      </c>
      <c r="AE305" s="89">
        <f t="shared" si="130"/>
        <v>29.509382483070532</v>
      </c>
      <c r="AF305" s="88">
        <f t="shared" si="131"/>
        <v>-57.915424072243916</v>
      </c>
      <c r="AG305" s="98"/>
      <c r="AH305" s="108">
        <v>286</v>
      </c>
      <c r="AI305" s="111">
        <f t="shared" si="139"/>
        <v>1014.5356286937242</v>
      </c>
      <c r="AJ305" s="110">
        <f t="shared" si="140"/>
        <v>-647.10262908672314</v>
      </c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141">
        <f t="shared" si="145"/>
        <v>70.751578863816192</v>
      </c>
      <c r="AW305" s="142">
        <f t="shared" si="136"/>
        <v>580.69424691636311</v>
      </c>
      <c r="AX305" s="98"/>
      <c r="AY305" s="98"/>
      <c r="AZ305" s="142"/>
      <c r="BA305" s="142"/>
      <c r="BC305" s="141"/>
      <c r="BD305" s="235">
        <v>280</v>
      </c>
      <c r="BE305" s="238">
        <f t="shared" si="141"/>
        <v>91.68178071170496</v>
      </c>
      <c r="BF305" s="237">
        <f t="shared" si="142"/>
        <v>-14.998321354184666</v>
      </c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163">
        <f t="shared" si="143"/>
        <v>-902.97413191814655</v>
      </c>
      <c r="BT305" s="161">
        <v>79</v>
      </c>
      <c r="BU305" s="98"/>
      <c r="BV305" s="98"/>
      <c r="BW305" s="98"/>
      <c r="BX305" s="98"/>
      <c r="BY305" s="98"/>
      <c r="BZ305" s="98"/>
      <c r="CA305" s="142"/>
      <c r="CB305" s="141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163">
        <f t="shared" si="144"/>
        <v>-902.97413191814655</v>
      </c>
      <c r="CO305" s="161">
        <v>79</v>
      </c>
      <c r="CP305" s="98"/>
      <c r="CQ305" s="98"/>
      <c r="CR305" s="98"/>
      <c r="CS305" s="98"/>
      <c r="CT305" s="98"/>
      <c r="CU305" s="98"/>
      <c r="CV305" s="142"/>
      <c r="CW305" s="168"/>
    </row>
    <row r="306" spans="2:101" x14ac:dyDescent="0.3">
      <c r="B306" s="141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141">
        <f t="shared" si="132"/>
        <v>10</v>
      </c>
      <c r="N306" s="142">
        <f t="shared" si="134"/>
        <v>-195</v>
      </c>
      <c r="O306" s="98"/>
      <c r="P306" s="98"/>
      <c r="Q306" s="141">
        <f t="shared" si="133"/>
        <v>65</v>
      </c>
      <c r="R306" s="142">
        <f t="shared" si="135"/>
        <v>-215</v>
      </c>
      <c r="S306" s="98"/>
      <c r="T306" s="98"/>
      <c r="U306" s="98"/>
      <c r="V306" s="98"/>
      <c r="W306" s="98"/>
      <c r="X306" s="98"/>
      <c r="Y306" s="98"/>
      <c r="Z306" s="76">
        <v>289</v>
      </c>
      <c r="AA306" s="79">
        <f t="shared" si="137"/>
        <v>986.08226941316423</v>
      </c>
      <c r="AB306" s="78">
        <f t="shared" si="138"/>
        <v>-641.09750815757343</v>
      </c>
      <c r="AC306" s="98"/>
      <c r="AD306" s="86">
        <v>298</v>
      </c>
      <c r="AE306" s="89">
        <f t="shared" si="130"/>
        <v>30.515651581082878</v>
      </c>
      <c r="AF306" s="88">
        <f t="shared" si="131"/>
        <v>-57.39159353583026</v>
      </c>
      <c r="AG306" s="98"/>
      <c r="AH306" s="108">
        <v>287</v>
      </c>
      <c r="AI306" s="111">
        <f t="shared" si="139"/>
        <v>1027.0325614541314</v>
      </c>
      <c r="AJ306" s="110">
        <f t="shared" si="140"/>
        <v>-643.40086895745685</v>
      </c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141">
        <f t="shared" si="145"/>
        <v>70.751578863816192</v>
      </c>
      <c r="AW306" s="142">
        <f t="shared" si="136"/>
        <v>579.69424691636311</v>
      </c>
      <c r="AX306" s="98"/>
      <c r="AY306" s="98"/>
      <c r="AZ306" s="142"/>
      <c r="BA306" s="142"/>
      <c r="BC306" s="141"/>
      <c r="BD306" s="235">
        <v>281</v>
      </c>
      <c r="BE306" s="238">
        <f t="shared" si="141"/>
        <v>92.076813087883096</v>
      </c>
      <c r="BF306" s="237">
        <f t="shared" si="142"/>
        <v>-14.925106430866778</v>
      </c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163">
        <f t="shared" si="143"/>
        <v>-914.40418422090784</v>
      </c>
      <c r="BT306" s="161">
        <v>80</v>
      </c>
      <c r="BU306" s="98"/>
      <c r="BV306" s="98"/>
      <c r="BW306" s="98"/>
      <c r="BX306" s="98"/>
      <c r="BY306" s="98"/>
      <c r="BZ306" s="98"/>
      <c r="CA306" s="142"/>
      <c r="CB306" s="141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163">
        <f t="shared" si="144"/>
        <v>-914.40418422090784</v>
      </c>
      <c r="CO306" s="161">
        <v>80</v>
      </c>
      <c r="CP306" s="98"/>
      <c r="CQ306" s="98"/>
      <c r="CR306" s="98"/>
      <c r="CS306" s="98"/>
      <c r="CT306" s="98"/>
      <c r="CU306" s="98"/>
      <c r="CV306" s="142"/>
      <c r="CW306" s="168"/>
    </row>
    <row r="307" spans="2:101" x14ac:dyDescent="0.3">
      <c r="B307" s="141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141">
        <f t="shared" si="132"/>
        <v>10</v>
      </c>
      <c r="N307" s="142">
        <f t="shared" si="134"/>
        <v>-196</v>
      </c>
      <c r="O307" s="98"/>
      <c r="P307" s="98"/>
      <c r="Q307" s="141">
        <f t="shared" si="133"/>
        <v>65</v>
      </c>
      <c r="R307" s="142">
        <f t="shared" si="135"/>
        <v>-216</v>
      </c>
      <c r="S307" s="98"/>
      <c r="T307" s="98"/>
      <c r="U307" s="98"/>
      <c r="V307" s="98"/>
      <c r="W307" s="98"/>
      <c r="X307" s="98"/>
      <c r="Y307" s="98"/>
      <c r="Z307" s="76">
        <v>290</v>
      </c>
      <c r="AA307" s="79">
        <f t="shared" si="137"/>
        <v>998.36834040540157</v>
      </c>
      <c r="AB307" s="78">
        <f t="shared" si="138"/>
        <v>-636.74678223579144</v>
      </c>
      <c r="AC307" s="98"/>
      <c r="AD307" s="86">
        <v>299</v>
      </c>
      <c r="AE307" s="89">
        <f t="shared" si="130"/>
        <v>31.512625316011874</v>
      </c>
      <c r="AF307" s="88">
        <f t="shared" si="131"/>
        <v>-56.850280964060744</v>
      </c>
      <c r="AG307" s="98"/>
      <c r="AH307" s="108">
        <v>288</v>
      </c>
      <c r="AI307" s="111">
        <f t="shared" si="139"/>
        <v>1039.4629862488396</v>
      </c>
      <c r="AJ307" s="110">
        <f t="shared" si="140"/>
        <v>-639.4815710744341</v>
      </c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141">
        <f t="shared" si="145"/>
        <v>70.751578863816192</v>
      </c>
      <c r="AW307" s="142">
        <f t="shared" si="136"/>
        <v>578.69424691636311</v>
      </c>
      <c r="AX307" s="98"/>
      <c r="AY307" s="98"/>
      <c r="AZ307" s="142"/>
      <c r="BA307" s="142"/>
      <c r="BC307" s="141"/>
      <c r="BD307" s="235">
        <v>282</v>
      </c>
      <c r="BE307" s="238">
        <f t="shared" si="141"/>
        <v>92.470507522117941</v>
      </c>
      <c r="BF307" s="237">
        <f t="shared" si="142"/>
        <v>-14.845008392951387</v>
      </c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163">
        <f t="shared" si="143"/>
        <v>-925.83423652366923</v>
      </c>
      <c r="BT307" s="161">
        <v>81</v>
      </c>
      <c r="BU307" s="98"/>
      <c r="BV307" s="98"/>
      <c r="BW307" s="98"/>
      <c r="BX307" s="98"/>
      <c r="BY307" s="98"/>
      <c r="BZ307" s="98"/>
      <c r="CA307" s="142"/>
      <c r="CB307" s="141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163">
        <f t="shared" si="144"/>
        <v>-925.83423652366923</v>
      </c>
      <c r="CO307" s="161">
        <v>81</v>
      </c>
      <c r="CP307" s="98"/>
      <c r="CQ307" s="98"/>
      <c r="CR307" s="98"/>
      <c r="CS307" s="98"/>
      <c r="CT307" s="98"/>
      <c r="CU307" s="98"/>
      <c r="CV307" s="142"/>
      <c r="CW307" s="168"/>
    </row>
    <row r="308" spans="2:101" x14ac:dyDescent="0.3">
      <c r="B308" s="141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141">
        <f t="shared" si="132"/>
        <v>10</v>
      </c>
      <c r="N308" s="142">
        <f t="shared" si="134"/>
        <v>-197</v>
      </c>
      <c r="O308" s="98"/>
      <c r="P308" s="98"/>
      <c r="Q308" s="141">
        <f t="shared" si="133"/>
        <v>65</v>
      </c>
      <c r="R308" s="142">
        <f t="shared" si="135"/>
        <v>-217</v>
      </c>
      <c r="S308" s="98"/>
      <c r="T308" s="98"/>
      <c r="U308" s="98"/>
      <c r="V308" s="98"/>
      <c r="W308" s="98"/>
      <c r="X308" s="98"/>
      <c r="Y308" s="98"/>
      <c r="Z308" s="76">
        <v>291</v>
      </c>
      <c r="AA308" s="79">
        <f t="shared" si="137"/>
        <v>1010.5766095324338</v>
      </c>
      <c r="AB308" s="78">
        <f t="shared" si="138"/>
        <v>-632.1822974461669</v>
      </c>
      <c r="AC308" s="98"/>
      <c r="AD308" s="86">
        <v>300</v>
      </c>
      <c r="AE308" s="89">
        <f t="shared" si="130"/>
        <v>32.500000000000007</v>
      </c>
      <c r="AF308" s="88">
        <f t="shared" si="131"/>
        <v>-56.291651245988511</v>
      </c>
      <c r="AG308" s="98"/>
      <c r="AH308" s="108">
        <v>289</v>
      </c>
      <c r="AI308" s="111">
        <f t="shared" si="139"/>
        <v>1051.82311665004</v>
      </c>
      <c r="AJ308" s="110">
        <f t="shared" si="140"/>
        <v>-635.34592929375719</v>
      </c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141">
        <f t="shared" si="145"/>
        <v>70.751578863816192</v>
      </c>
      <c r="AW308" s="142">
        <f t="shared" si="136"/>
        <v>577.69424691636311</v>
      </c>
      <c r="AX308" s="98"/>
      <c r="AY308" s="98"/>
      <c r="AZ308" s="142"/>
      <c r="BA308" s="142"/>
      <c r="BC308" s="141"/>
      <c r="BD308" s="235">
        <v>283</v>
      </c>
      <c r="BE308" s="238">
        <f t="shared" si="141"/>
        <v>92.86274409127104</v>
      </c>
      <c r="BF308" s="237">
        <f t="shared" si="142"/>
        <v>-14.758051639076763</v>
      </c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163">
        <f t="shared" si="143"/>
        <v>-937.26428882643052</v>
      </c>
      <c r="BT308" s="161">
        <v>82</v>
      </c>
      <c r="BU308" s="98"/>
      <c r="BV308" s="98"/>
      <c r="BW308" s="98"/>
      <c r="BX308" s="98"/>
      <c r="BY308" s="98"/>
      <c r="BZ308" s="98"/>
      <c r="CA308" s="142"/>
      <c r="CB308" s="141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163">
        <f t="shared" si="144"/>
        <v>-937.26428882643052</v>
      </c>
      <c r="CO308" s="161">
        <v>82</v>
      </c>
      <c r="CP308" s="98"/>
      <c r="CQ308" s="98"/>
      <c r="CR308" s="98"/>
      <c r="CS308" s="98"/>
      <c r="CT308" s="98"/>
      <c r="CU308" s="98"/>
      <c r="CV308" s="142"/>
      <c r="CW308" s="168"/>
    </row>
    <row r="309" spans="2:101" x14ac:dyDescent="0.3">
      <c r="B309" s="141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141">
        <f t="shared" si="132"/>
        <v>10</v>
      </c>
      <c r="N309" s="142">
        <f t="shared" si="134"/>
        <v>-198</v>
      </c>
      <c r="O309" s="98"/>
      <c r="P309" s="98"/>
      <c r="Q309" s="141">
        <f t="shared" si="133"/>
        <v>65</v>
      </c>
      <c r="R309" s="142">
        <f t="shared" si="135"/>
        <v>-218</v>
      </c>
      <c r="S309" s="98"/>
      <c r="T309" s="98"/>
      <c r="U309" s="98"/>
      <c r="V309" s="98"/>
      <c r="W309" s="98"/>
      <c r="X309" s="98"/>
      <c r="Y309" s="98"/>
      <c r="Z309" s="76">
        <v>292</v>
      </c>
      <c r="AA309" s="79">
        <f t="shared" si="137"/>
        <v>1022.7033580372211</v>
      </c>
      <c r="AB309" s="78">
        <f t="shared" si="138"/>
        <v>-627.40544417498324</v>
      </c>
      <c r="AC309" s="98"/>
      <c r="AD309" s="86">
        <v>301</v>
      </c>
      <c r="AE309" s="89">
        <f t="shared" si="130"/>
        <v>33.477474869153518</v>
      </c>
      <c r="AF309" s="88">
        <f t="shared" si="131"/>
        <v>-55.715874545637298</v>
      </c>
      <c r="AG309" s="98"/>
      <c r="AH309" s="108">
        <v>290</v>
      </c>
      <c r="AI309" s="111">
        <f t="shared" si="139"/>
        <v>1064.1091876422774</v>
      </c>
      <c r="AJ309" s="110">
        <f t="shared" si="140"/>
        <v>-630.99520337197521</v>
      </c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141">
        <f t="shared" si="145"/>
        <v>70.751578863816192</v>
      </c>
      <c r="AW309" s="142">
        <f t="shared" si="136"/>
        <v>576.69424691636311</v>
      </c>
      <c r="AX309" s="98"/>
      <c r="AY309" s="98"/>
      <c r="AZ309" s="142"/>
      <c r="BA309" s="142"/>
      <c r="BC309" s="141"/>
      <c r="BD309" s="235">
        <v>284</v>
      </c>
      <c r="BE309" s="238">
        <f t="shared" si="141"/>
        <v>93.253403316283723</v>
      </c>
      <c r="BF309" s="237">
        <f t="shared" si="142"/>
        <v>-14.664262657112525</v>
      </c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163">
        <f t="shared" si="143"/>
        <v>-948.69434112919191</v>
      </c>
      <c r="BT309" s="161">
        <v>83</v>
      </c>
      <c r="BU309" s="98"/>
      <c r="BV309" s="98"/>
      <c r="BW309" s="98"/>
      <c r="BX309" s="98"/>
      <c r="BY309" s="98"/>
      <c r="BZ309" s="98"/>
      <c r="CA309" s="142"/>
      <c r="CB309" s="141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163">
        <f t="shared" si="144"/>
        <v>-948.69434112919191</v>
      </c>
      <c r="CO309" s="161">
        <v>83</v>
      </c>
      <c r="CP309" s="98"/>
      <c r="CQ309" s="98"/>
      <c r="CR309" s="98"/>
      <c r="CS309" s="98"/>
      <c r="CT309" s="98"/>
      <c r="CU309" s="98"/>
      <c r="CV309" s="142"/>
      <c r="CW309" s="168"/>
    </row>
    <row r="310" spans="2:101" x14ac:dyDescent="0.3">
      <c r="B310" s="141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141">
        <f t="shared" si="132"/>
        <v>10</v>
      </c>
      <c r="N310" s="142">
        <f t="shared" si="134"/>
        <v>-199</v>
      </c>
      <c r="O310" s="98"/>
      <c r="P310" s="98"/>
      <c r="Q310" s="141">
        <f t="shared" si="133"/>
        <v>65</v>
      </c>
      <c r="R310" s="142">
        <f t="shared" si="135"/>
        <v>-219</v>
      </c>
      <c r="S310" s="98"/>
      <c r="T310" s="98"/>
      <c r="U310" s="98"/>
      <c r="V310" s="98"/>
      <c r="W310" s="98"/>
      <c r="X310" s="98"/>
      <c r="Y310" s="98"/>
      <c r="Z310" s="76">
        <v>293</v>
      </c>
      <c r="AA310" s="79">
        <f t="shared" si="137"/>
        <v>1034.7448919946933</v>
      </c>
      <c r="AB310" s="78">
        <f t="shared" si="138"/>
        <v>-622.41767749802216</v>
      </c>
      <c r="AC310" s="98"/>
      <c r="AD310" s="86">
        <v>302</v>
      </c>
      <c r="AE310" s="89">
        <f t="shared" si="130"/>
        <v>34.444752175158307</v>
      </c>
      <c r="AF310" s="88">
        <f t="shared" si="131"/>
        <v>-55.123126250167701</v>
      </c>
      <c r="AG310" s="98"/>
      <c r="AH310" s="108">
        <v>291</v>
      </c>
      <c r="AI310" s="111">
        <f t="shared" si="139"/>
        <v>1076.3174567693095</v>
      </c>
      <c r="AJ310" s="110">
        <f t="shared" si="140"/>
        <v>-626.43071858235066</v>
      </c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141">
        <f t="shared" si="145"/>
        <v>70.751578863816192</v>
      </c>
      <c r="AW310" s="142">
        <f t="shared" si="136"/>
        <v>575.69424691636311</v>
      </c>
      <c r="AX310" s="98"/>
      <c r="AY310" s="98"/>
      <c r="AZ310" s="142"/>
      <c r="BA310" s="142"/>
      <c r="BC310" s="141"/>
      <c r="BD310" s="235">
        <v>285</v>
      </c>
      <c r="BE310" s="238">
        <f t="shared" si="141"/>
        <v>93.642366198571665</v>
      </c>
      <c r="BF310" s="237">
        <f t="shared" si="142"/>
        <v>-14.563670016091111</v>
      </c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163">
        <f t="shared" si="143"/>
        <v>-960.12439343195331</v>
      </c>
      <c r="BT310" s="161">
        <v>84</v>
      </c>
      <c r="BU310" s="98"/>
      <c r="BV310" s="98"/>
      <c r="BW310" s="98"/>
      <c r="BX310" s="98"/>
      <c r="BY310" s="98"/>
      <c r="BZ310" s="98"/>
      <c r="CA310" s="142"/>
      <c r="CB310" s="141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163">
        <f t="shared" si="144"/>
        <v>-960.12439343195331</v>
      </c>
      <c r="CO310" s="161">
        <v>84</v>
      </c>
      <c r="CP310" s="98"/>
      <c r="CQ310" s="98"/>
      <c r="CR310" s="98"/>
      <c r="CS310" s="98"/>
      <c r="CT310" s="98"/>
      <c r="CU310" s="98"/>
      <c r="CV310" s="142"/>
      <c r="CW310" s="168"/>
    </row>
    <row r="311" spans="2:101" x14ac:dyDescent="0.3">
      <c r="B311" s="141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141">
        <f t="shared" si="132"/>
        <v>10</v>
      </c>
      <c r="N311" s="142">
        <f t="shared" si="134"/>
        <v>-200</v>
      </c>
      <c r="O311" s="98"/>
      <c r="P311" s="98"/>
      <c r="Q311" s="141">
        <f t="shared" si="133"/>
        <v>65</v>
      </c>
      <c r="R311" s="142">
        <f t="shared" si="135"/>
        <v>-220</v>
      </c>
      <c r="S311" s="98"/>
      <c r="T311" s="98"/>
      <c r="U311" s="98"/>
      <c r="V311" s="98"/>
      <c r="W311" s="98"/>
      <c r="X311" s="98"/>
      <c r="Y311" s="98"/>
      <c r="Z311" s="76">
        <v>294</v>
      </c>
      <c r="AA311" s="79">
        <f t="shared" si="137"/>
        <v>1046.6975434369592</v>
      </c>
      <c r="AB311" s="78">
        <f t="shared" si="138"/>
        <v>-617.22051673733017</v>
      </c>
      <c r="AC311" s="98"/>
      <c r="AD311" s="86">
        <v>303</v>
      </c>
      <c r="AE311" s="89">
        <f t="shared" si="130"/>
        <v>35.401537275976729</v>
      </c>
      <c r="AF311" s="88">
        <f t="shared" si="131"/>
        <v>-54.513586916452574</v>
      </c>
      <c r="AG311" s="98"/>
      <c r="AH311" s="108">
        <v>292</v>
      </c>
      <c r="AI311" s="111">
        <f t="shared" si="139"/>
        <v>1088.4442052740969</v>
      </c>
      <c r="AJ311" s="110">
        <f t="shared" si="140"/>
        <v>-621.65386531116701</v>
      </c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141">
        <f t="shared" si="145"/>
        <v>70.751578863816192</v>
      </c>
      <c r="AW311" s="142">
        <f t="shared" si="136"/>
        <v>574.69424691636311</v>
      </c>
      <c r="AX311" s="98"/>
      <c r="AY311" s="98"/>
      <c r="AZ311" s="142"/>
      <c r="BA311" s="142"/>
      <c r="BC311" s="141"/>
      <c r="BD311" s="235">
        <v>286</v>
      </c>
      <c r="BE311" s="238">
        <f t="shared" si="141"/>
        <v>94.029514256272918</v>
      </c>
      <c r="BF311" s="237">
        <f t="shared" si="142"/>
        <v>-14.456304357505458</v>
      </c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163">
        <f t="shared" si="143"/>
        <v>-971.55444573471459</v>
      </c>
      <c r="BT311" s="161">
        <v>85</v>
      </c>
      <c r="BU311" s="98"/>
      <c r="BV311" s="98"/>
      <c r="BW311" s="98"/>
      <c r="BX311" s="98"/>
      <c r="BY311" s="98"/>
      <c r="BZ311" s="98"/>
      <c r="CA311" s="142"/>
      <c r="CB311" s="141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163">
        <f t="shared" si="144"/>
        <v>-971.55444573471459</v>
      </c>
      <c r="CO311" s="161">
        <v>85</v>
      </c>
      <c r="CP311" s="98"/>
      <c r="CQ311" s="98"/>
      <c r="CR311" s="98"/>
      <c r="CS311" s="98"/>
      <c r="CT311" s="98"/>
      <c r="CU311" s="98"/>
      <c r="CV311" s="142"/>
      <c r="CW311" s="168"/>
    </row>
    <row r="312" spans="2:101" x14ac:dyDescent="0.3">
      <c r="B312" s="141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141">
        <f t="shared" si="132"/>
        <v>10</v>
      </c>
      <c r="N312" s="142">
        <f t="shared" si="134"/>
        <v>-201</v>
      </c>
      <c r="O312" s="98"/>
      <c r="P312" s="98"/>
      <c r="Q312" s="141">
        <f t="shared" si="133"/>
        <v>65</v>
      </c>
      <c r="R312" s="142">
        <f t="shared" si="135"/>
        <v>-221</v>
      </c>
      <c r="S312" s="98"/>
      <c r="T312" s="98"/>
      <c r="U312" s="98"/>
      <c r="V312" s="98"/>
      <c r="W312" s="98"/>
      <c r="X312" s="98"/>
      <c r="Y312" s="98"/>
      <c r="Z312" s="76">
        <v>295</v>
      </c>
      <c r="AA312" s="79">
        <f t="shared" si="137"/>
        <v>1058.5576714706008</v>
      </c>
      <c r="AB312" s="78">
        <f t="shared" si="138"/>
        <v>-611.81554499842184</v>
      </c>
      <c r="AC312" s="98"/>
      <c r="AD312" s="86">
        <v>304</v>
      </c>
      <c r="AE312" s="89">
        <f t="shared" si="130"/>
        <v>36.347538725598504</v>
      </c>
      <c r="AF312" s="88">
        <f t="shared" si="131"/>
        <v>-53.887442216077737</v>
      </c>
      <c r="AG312" s="98"/>
      <c r="AH312" s="108">
        <v>293</v>
      </c>
      <c r="AI312" s="111">
        <f t="shared" si="139"/>
        <v>1100.4857392315691</v>
      </c>
      <c r="AJ312" s="110">
        <f t="shared" si="140"/>
        <v>-616.66609863420592</v>
      </c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141">
        <f t="shared" si="145"/>
        <v>70.751578863816192</v>
      </c>
      <c r="AW312" s="142">
        <f t="shared" si="136"/>
        <v>573.69424691636311</v>
      </c>
      <c r="AX312" s="98"/>
      <c r="AY312" s="98"/>
      <c r="AZ312" s="142"/>
      <c r="BA312" s="142"/>
      <c r="BC312" s="141"/>
      <c r="BD312" s="235">
        <v>287</v>
      </c>
      <c r="BE312" s="238">
        <f t="shared" si="141"/>
        <v>94.414729560338756</v>
      </c>
      <c r="BF312" s="237">
        <f t="shared" si="142"/>
        <v>-14.342198385975232</v>
      </c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163">
        <f t="shared" si="143"/>
        <v>-982.98449803747599</v>
      </c>
      <c r="BT312" s="161">
        <v>86</v>
      </c>
      <c r="BU312" s="98"/>
      <c r="BV312" s="98"/>
      <c r="BW312" s="98"/>
      <c r="BX312" s="98"/>
      <c r="BY312" s="98"/>
      <c r="BZ312" s="98"/>
      <c r="CA312" s="142"/>
      <c r="CB312" s="141"/>
      <c r="CC312" s="98"/>
      <c r="CD312" s="98"/>
      <c r="CE312" s="98"/>
      <c r="CF312" s="98"/>
      <c r="CG312" s="98"/>
      <c r="CH312" s="98"/>
      <c r="CI312" s="98"/>
      <c r="CJ312" s="98"/>
      <c r="CK312" s="98"/>
      <c r="CL312" s="98"/>
      <c r="CM312" s="98"/>
      <c r="CN312" s="163">
        <f t="shared" si="144"/>
        <v>-982.98449803747599</v>
      </c>
      <c r="CO312" s="161">
        <v>86</v>
      </c>
      <c r="CP312" s="98"/>
      <c r="CQ312" s="98"/>
      <c r="CR312" s="98"/>
      <c r="CS312" s="98"/>
      <c r="CT312" s="98"/>
      <c r="CU312" s="98"/>
      <c r="CV312" s="142"/>
      <c r="CW312" s="168"/>
    </row>
    <row r="313" spans="2:101" x14ac:dyDescent="0.3">
      <c r="B313" s="141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141">
        <f t="shared" si="132"/>
        <v>10</v>
      </c>
      <c r="N313" s="142">
        <f t="shared" si="134"/>
        <v>-202</v>
      </c>
      <c r="O313" s="98"/>
      <c r="P313" s="98"/>
      <c r="Q313" s="141">
        <f t="shared" si="133"/>
        <v>65</v>
      </c>
      <c r="R313" s="142">
        <f t="shared" si="135"/>
        <v>-222</v>
      </c>
      <c r="S313" s="98"/>
      <c r="T313" s="98"/>
      <c r="U313" s="98"/>
      <c r="V313" s="98"/>
      <c r="W313" s="98"/>
      <c r="X313" s="98"/>
      <c r="Y313" s="98"/>
      <c r="Z313" s="76">
        <v>296</v>
      </c>
      <c r="AA313" s="79">
        <f t="shared" si="137"/>
        <v>1070.3216633857271</v>
      </c>
      <c r="AB313" s="78">
        <f t="shared" si="138"/>
        <v>-606.20440868804758</v>
      </c>
      <c r="AC313" s="98"/>
      <c r="AD313" s="86">
        <v>305</v>
      </c>
      <c r="AE313" s="89">
        <f t="shared" si="130"/>
        <v>37.282468362817994</v>
      </c>
      <c r="AF313" s="88">
        <f t="shared" si="131"/>
        <v>-53.244882878784466</v>
      </c>
      <c r="AG313" s="98"/>
      <c r="AH313" s="108">
        <v>294</v>
      </c>
      <c r="AI313" s="111">
        <f t="shared" si="139"/>
        <v>1112.4383906738351</v>
      </c>
      <c r="AJ313" s="110">
        <f t="shared" si="140"/>
        <v>-611.46893787351394</v>
      </c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141">
        <f t="shared" si="145"/>
        <v>70.751578863816192</v>
      </c>
      <c r="AW313" s="142">
        <f t="shared" si="136"/>
        <v>572.69424691636311</v>
      </c>
      <c r="AX313" s="98"/>
      <c r="AY313" s="98"/>
      <c r="AZ313" s="142"/>
      <c r="BA313" s="142"/>
      <c r="BC313" s="141"/>
      <c r="BD313" s="235">
        <v>288</v>
      </c>
      <c r="BE313" s="238">
        <f t="shared" si="141"/>
        <v>94.797894770455883</v>
      </c>
      <c r="BF313" s="237">
        <f t="shared" si="142"/>
        <v>-14.221386859284744</v>
      </c>
      <c r="BG313" s="98"/>
      <c r="BH313" s="98"/>
      <c r="BI313" s="98"/>
      <c r="BJ313" s="98"/>
      <c r="BK313" s="98"/>
      <c r="BL313" s="98"/>
      <c r="BM313" s="98"/>
      <c r="BN313" s="98"/>
      <c r="BO313" s="98"/>
      <c r="BP313" s="98"/>
      <c r="BQ313" s="98"/>
      <c r="BR313" s="98"/>
      <c r="BS313" s="163">
        <f t="shared" si="143"/>
        <v>-994.41455034023727</v>
      </c>
      <c r="BT313" s="161">
        <v>87</v>
      </c>
      <c r="BU313" s="98"/>
      <c r="BV313" s="98"/>
      <c r="BW313" s="98"/>
      <c r="BX313" s="98"/>
      <c r="BY313" s="98"/>
      <c r="BZ313" s="98"/>
      <c r="CA313" s="142"/>
      <c r="CB313" s="141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163">
        <f t="shared" si="144"/>
        <v>-994.41455034023727</v>
      </c>
      <c r="CO313" s="161">
        <v>87</v>
      </c>
      <c r="CP313" s="98"/>
      <c r="CQ313" s="98"/>
      <c r="CR313" s="98"/>
      <c r="CS313" s="98"/>
      <c r="CT313" s="98"/>
      <c r="CU313" s="98"/>
      <c r="CV313" s="142"/>
      <c r="CW313" s="168"/>
    </row>
    <row r="314" spans="2:101" x14ac:dyDescent="0.3">
      <c r="B314" s="141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141">
        <f t="shared" si="132"/>
        <v>10</v>
      </c>
      <c r="N314" s="142">
        <f t="shared" si="134"/>
        <v>-203</v>
      </c>
      <c r="O314" s="98"/>
      <c r="P314" s="98"/>
      <c r="Q314" s="141">
        <f t="shared" si="133"/>
        <v>65</v>
      </c>
      <c r="R314" s="142">
        <f t="shared" si="135"/>
        <v>-223</v>
      </c>
      <c r="S314" s="98"/>
      <c r="T314" s="98"/>
      <c r="U314" s="98"/>
      <c r="V314" s="98"/>
      <c r="W314" s="98"/>
      <c r="X314" s="98"/>
      <c r="Y314" s="98"/>
      <c r="Z314" s="76">
        <v>297</v>
      </c>
      <c r="AA314" s="79">
        <f t="shared" si="137"/>
        <v>1081.985935756441</v>
      </c>
      <c r="AB314" s="78">
        <f t="shared" si="138"/>
        <v>-600.38881701268372</v>
      </c>
      <c r="AC314" s="98"/>
      <c r="AD314" s="86">
        <v>306</v>
      </c>
      <c r="AE314" s="89">
        <f t="shared" si="130"/>
        <v>38.206041399010736</v>
      </c>
      <c r="AF314" s="88">
        <f t="shared" si="131"/>
        <v>-52.586104634371594</v>
      </c>
      <c r="AG314" s="98"/>
      <c r="AH314" s="108">
        <v>295</v>
      </c>
      <c r="AI314" s="111">
        <f t="shared" si="139"/>
        <v>1124.2985187074764</v>
      </c>
      <c r="AJ314" s="110">
        <f t="shared" si="140"/>
        <v>-606.06396613460561</v>
      </c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141">
        <f t="shared" si="145"/>
        <v>70.751578863816192</v>
      </c>
      <c r="AW314" s="142">
        <f t="shared" si="136"/>
        <v>571.69424691636311</v>
      </c>
      <c r="AX314" s="98"/>
      <c r="AY314" s="98"/>
      <c r="AZ314" s="142"/>
      <c r="BA314" s="142"/>
      <c r="BC314" s="141"/>
      <c r="BD314" s="235">
        <v>289</v>
      </c>
      <c r="BE314" s="238">
        <f t="shared" si="141"/>
        <v>95.178893170789493</v>
      </c>
      <c r="BF314" s="237">
        <f t="shared" si="142"/>
        <v>-14.093906577795339</v>
      </c>
      <c r="BG314" s="98"/>
      <c r="BH314" s="98"/>
      <c r="BI314" s="98"/>
      <c r="BJ314" s="98"/>
      <c r="BK314" s="98"/>
      <c r="BL314" s="98"/>
      <c r="BM314" s="98"/>
      <c r="BN314" s="98"/>
      <c r="BO314" s="98"/>
      <c r="BP314" s="98"/>
      <c r="BQ314" s="98"/>
      <c r="BR314" s="98"/>
      <c r="BS314" s="163">
        <f t="shared" si="143"/>
        <v>-1005.8446026429987</v>
      </c>
      <c r="BT314" s="161">
        <v>88</v>
      </c>
      <c r="BU314" s="98"/>
      <c r="BV314" s="98"/>
      <c r="BW314" s="98"/>
      <c r="BX314" s="98"/>
      <c r="BY314" s="98"/>
      <c r="BZ314" s="98"/>
      <c r="CA314" s="142"/>
      <c r="CB314" s="141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163">
        <f t="shared" si="144"/>
        <v>-1005.8446026429987</v>
      </c>
      <c r="CO314" s="161">
        <v>88</v>
      </c>
      <c r="CP314" s="98"/>
      <c r="CQ314" s="98"/>
      <c r="CR314" s="98"/>
      <c r="CS314" s="98"/>
      <c r="CT314" s="98"/>
      <c r="CU314" s="98"/>
      <c r="CV314" s="142"/>
      <c r="CW314" s="168"/>
    </row>
    <row r="315" spans="2:101" x14ac:dyDescent="0.3">
      <c r="B315" s="141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141">
        <f t="shared" si="132"/>
        <v>10</v>
      </c>
      <c r="N315" s="142">
        <f t="shared" si="134"/>
        <v>-204</v>
      </c>
      <c r="O315" s="98"/>
      <c r="P315" s="98"/>
      <c r="Q315" s="141">
        <f t="shared" si="133"/>
        <v>65</v>
      </c>
      <c r="R315" s="142">
        <f t="shared" si="135"/>
        <v>-224</v>
      </c>
      <c r="S315" s="98"/>
      <c r="T315" s="98"/>
      <c r="U315" s="98"/>
      <c r="V315" s="98"/>
      <c r="W315" s="98"/>
      <c r="X315" s="98"/>
      <c r="Y315" s="98"/>
      <c r="Z315" s="76">
        <v>298</v>
      </c>
      <c r="AA315" s="79">
        <f t="shared" si="137"/>
        <v>1093.5469355323842</v>
      </c>
      <c r="AB315" s="78">
        <f t="shared" si="138"/>
        <v>-594.37054145789159</v>
      </c>
      <c r="AC315" s="98"/>
      <c r="AD315" s="86">
        <v>307</v>
      </c>
      <c r="AE315" s="89">
        <f t="shared" si="130"/>
        <v>39.117976504883117</v>
      </c>
      <c r="AF315" s="88">
        <f t="shared" si="131"/>
        <v>-51.911308153074046</v>
      </c>
      <c r="AG315" s="98"/>
      <c r="AH315" s="108">
        <v>296</v>
      </c>
      <c r="AI315" s="111">
        <f t="shared" si="139"/>
        <v>1136.062510622603</v>
      </c>
      <c r="AJ315" s="110">
        <f t="shared" si="140"/>
        <v>-600.45282982423134</v>
      </c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141">
        <f t="shared" si="145"/>
        <v>70.751578863816192</v>
      </c>
      <c r="AW315" s="142">
        <f t="shared" si="136"/>
        <v>570.69424691636311</v>
      </c>
      <c r="AX315" s="98"/>
      <c r="AY315" s="98"/>
      <c r="AZ315" s="142"/>
      <c r="BA315" s="142"/>
      <c r="BC315" s="141"/>
      <c r="BD315" s="235">
        <v>290</v>
      </c>
      <c r="BE315" s="238">
        <f t="shared" si="141"/>
        <v>95.55760870553604</v>
      </c>
      <c r="BF315" s="237">
        <f t="shared" si="142"/>
        <v>-13.959796373235692</v>
      </c>
      <c r="BG315" s="98"/>
      <c r="BH315" s="98"/>
      <c r="BI315" s="98"/>
      <c r="BJ315" s="98"/>
      <c r="BK315" s="98"/>
      <c r="BL315" s="98"/>
      <c r="BM315" s="98"/>
      <c r="BN315" s="98"/>
      <c r="BO315" s="98"/>
      <c r="BP315" s="98"/>
      <c r="BQ315" s="98"/>
      <c r="BR315" s="98"/>
      <c r="BS315" s="163">
        <f t="shared" si="143"/>
        <v>-1017.2746549457599</v>
      </c>
      <c r="BT315" s="161">
        <v>89</v>
      </c>
      <c r="BU315" s="98"/>
      <c r="BV315" s="98"/>
      <c r="BW315" s="98"/>
      <c r="BX315" s="98"/>
      <c r="BY315" s="98"/>
      <c r="BZ315" s="98"/>
      <c r="CA315" s="142"/>
      <c r="CB315" s="141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163">
        <f t="shared" si="144"/>
        <v>-1017.2746549457599</v>
      </c>
      <c r="CO315" s="161">
        <v>89</v>
      </c>
      <c r="CP315" s="98"/>
      <c r="CQ315" s="98"/>
      <c r="CR315" s="98"/>
      <c r="CS315" s="98"/>
      <c r="CT315" s="98"/>
      <c r="CU315" s="98"/>
      <c r="CV315" s="142"/>
      <c r="CW315" s="168"/>
    </row>
    <row r="316" spans="2:101" x14ac:dyDescent="0.3">
      <c r="B316" s="141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141">
        <f t="shared" si="132"/>
        <v>10</v>
      </c>
      <c r="N316" s="142">
        <f t="shared" si="134"/>
        <v>-205</v>
      </c>
      <c r="O316" s="98"/>
      <c r="P316" s="98"/>
      <c r="Q316" s="141">
        <f t="shared" si="133"/>
        <v>65</v>
      </c>
      <c r="R316" s="142">
        <f t="shared" si="135"/>
        <v>-225</v>
      </c>
      <c r="S316" s="98"/>
      <c r="T316" s="98"/>
      <c r="U316" s="98"/>
      <c r="V316" s="98"/>
      <c r="W316" s="98"/>
      <c r="X316" s="98"/>
      <c r="Y316" s="98"/>
      <c r="Z316" s="76">
        <v>299</v>
      </c>
      <c r="AA316" s="79">
        <f t="shared" si="137"/>
        <v>1105.0011411210305</v>
      </c>
      <c r="AB316" s="78">
        <f t="shared" si="138"/>
        <v>-588.15141524870569</v>
      </c>
      <c r="AC316" s="98"/>
      <c r="AD316" s="86">
        <v>308</v>
      </c>
      <c r="AE316" s="89">
        <f t="shared" si="130"/>
        <v>40.017995896167804</v>
      </c>
      <c r="AF316" s="88">
        <f t="shared" si="131"/>
        <v>-51.220698984436915</v>
      </c>
      <c r="AG316" s="98"/>
      <c r="AH316" s="108">
        <v>297</v>
      </c>
      <c r="AI316" s="111">
        <f t="shared" si="139"/>
        <v>1147.7267829933169</v>
      </c>
      <c r="AJ316" s="110">
        <f t="shared" si="140"/>
        <v>-594.63723814886748</v>
      </c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141">
        <f t="shared" si="145"/>
        <v>70.751578863816192</v>
      </c>
      <c r="AW316" s="142">
        <f t="shared" si="136"/>
        <v>569.69424691636311</v>
      </c>
      <c r="AX316" s="98"/>
      <c r="AY316" s="98"/>
      <c r="AZ316" s="142"/>
      <c r="BA316" s="142"/>
      <c r="BC316" s="141"/>
      <c r="BD316" s="235">
        <v>291</v>
      </c>
      <c r="BE316" s="238">
        <f t="shared" si="141"/>
        <v>95.933926014274931</v>
      </c>
      <c r="BF316" s="237">
        <f t="shared" si="142"/>
        <v>-13.81909709687327</v>
      </c>
      <c r="BG316" s="98"/>
      <c r="BH316" s="98"/>
      <c r="BI316" s="98"/>
      <c r="BJ316" s="98"/>
      <c r="BK316" s="98"/>
      <c r="BL316" s="98"/>
      <c r="BM316" s="98"/>
      <c r="BN316" s="98"/>
      <c r="BO316" s="98"/>
      <c r="BP316" s="98"/>
      <c r="BQ316" s="98"/>
      <c r="BR316" s="98"/>
      <c r="BS316" s="163">
        <f t="shared" si="143"/>
        <v>-1028.7047072485213</v>
      </c>
      <c r="BT316" s="161">
        <v>90</v>
      </c>
      <c r="BU316" s="98"/>
      <c r="BV316" s="98"/>
      <c r="BW316" s="98"/>
      <c r="BX316" s="98"/>
      <c r="BY316" s="98"/>
      <c r="BZ316" s="98"/>
      <c r="CA316" s="142"/>
      <c r="CB316" s="141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163">
        <f t="shared" si="144"/>
        <v>-1028.7047072485213</v>
      </c>
      <c r="CO316" s="161">
        <v>90</v>
      </c>
      <c r="CP316" s="98"/>
      <c r="CQ316" s="98"/>
      <c r="CR316" s="98"/>
      <c r="CS316" s="98"/>
      <c r="CT316" s="98"/>
      <c r="CU316" s="98"/>
      <c r="CV316" s="142"/>
      <c r="CW316" s="168"/>
    </row>
    <row r="317" spans="2:101" x14ac:dyDescent="0.3">
      <c r="B317" s="141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141">
        <f t="shared" si="132"/>
        <v>10</v>
      </c>
      <c r="N317" s="142">
        <f t="shared" si="134"/>
        <v>-206</v>
      </c>
      <c r="O317" s="98"/>
      <c r="P317" s="98"/>
      <c r="Q317" s="141">
        <f t="shared" si="133"/>
        <v>65</v>
      </c>
      <c r="R317" s="142">
        <f t="shared" si="135"/>
        <v>-226</v>
      </c>
      <c r="S317" s="98"/>
      <c r="T317" s="98"/>
      <c r="U317" s="98"/>
      <c r="V317" s="98"/>
      <c r="W317" s="98"/>
      <c r="X317" s="98"/>
      <c r="Y317" s="98"/>
      <c r="Z317" s="76">
        <v>300</v>
      </c>
      <c r="AA317" s="79">
        <f t="shared" si="137"/>
        <v>1116.3450634603992</v>
      </c>
      <c r="AB317" s="78">
        <f t="shared" si="138"/>
        <v>-581.73333279121482</v>
      </c>
      <c r="AC317" s="98"/>
      <c r="AD317" s="86">
        <v>309</v>
      </c>
      <c r="AE317" s="89">
        <f t="shared" si="130"/>
        <v>40.905825418239438</v>
      </c>
      <c r="AF317" s="88">
        <f t="shared" si="131"/>
        <v>-50.514487494703104</v>
      </c>
      <c r="AG317" s="98"/>
      <c r="AH317" s="108">
        <v>298</v>
      </c>
      <c r="AI317" s="111">
        <f t="shared" si="139"/>
        <v>1159.2877827692598</v>
      </c>
      <c r="AJ317" s="110">
        <f t="shared" si="140"/>
        <v>-588.61896259407536</v>
      </c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141">
        <f t="shared" si="145"/>
        <v>70.751578863816192</v>
      </c>
      <c r="AW317" s="142">
        <f t="shared" si="136"/>
        <v>568.69424691636311</v>
      </c>
      <c r="AX317" s="98"/>
      <c r="AY317" s="98"/>
      <c r="AZ317" s="142"/>
      <c r="BA317" s="142"/>
      <c r="BC317" s="141"/>
      <c r="BD317" s="235">
        <v>292</v>
      </c>
      <c r="BE317" s="238">
        <f t="shared" si="141"/>
        <v>96.30773046710847</v>
      </c>
      <c r="BF317" s="237">
        <f t="shared" si="142"/>
        <v>-13.671851607070623</v>
      </c>
      <c r="BG317" s="98"/>
      <c r="BH317" s="98"/>
      <c r="BI317" s="98"/>
      <c r="BJ317" s="98"/>
      <c r="BK317" s="98"/>
      <c r="BL317" s="98"/>
      <c r="BM317" s="98"/>
      <c r="BN317" s="98"/>
      <c r="BO317" s="98"/>
      <c r="BP317" s="98"/>
      <c r="BQ317" s="98"/>
      <c r="BR317" s="98"/>
      <c r="BS317" s="163">
        <f t="shared" si="143"/>
        <v>-1040.1347595512827</v>
      </c>
      <c r="BT317" s="161">
        <v>91</v>
      </c>
      <c r="BU317" s="98"/>
      <c r="BV317" s="98"/>
      <c r="BW317" s="98"/>
      <c r="BX317" s="98"/>
      <c r="BY317" s="98"/>
      <c r="BZ317" s="98"/>
      <c r="CA317" s="142"/>
      <c r="CB317" s="141"/>
      <c r="CC317" s="98"/>
      <c r="CD317" s="98"/>
      <c r="CE317" s="98"/>
      <c r="CF317" s="98"/>
      <c r="CG317" s="98"/>
      <c r="CH317" s="98"/>
      <c r="CI317" s="98"/>
      <c r="CJ317" s="98"/>
      <c r="CK317" s="98"/>
      <c r="CL317" s="98"/>
      <c r="CM317" s="98"/>
      <c r="CN317" s="163">
        <f t="shared" si="144"/>
        <v>-1040.1347595512827</v>
      </c>
      <c r="CO317" s="161">
        <v>91</v>
      </c>
      <c r="CP317" s="98"/>
      <c r="CQ317" s="98"/>
      <c r="CR317" s="98"/>
      <c r="CS317" s="98"/>
      <c r="CT317" s="98"/>
      <c r="CU317" s="98"/>
      <c r="CV317" s="142"/>
      <c r="CW317" s="168"/>
    </row>
    <row r="318" spans="2:101" x14ac:dyDescent="0.3">
      <c r="B318" s="141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141">
        <f t="shared" si="132"/>
        <v>10</v>
      </c>
      <c r="N318" s="142">
        <f t="shared" si="134"/>
        <v>-207</v>
      </c>
      <c r="O318" s="98"/>
      <c r="P318" s="98"/>
      <c r="Q318" s="141">
        <f t="shared" si="133"/>
        <v>65</v>
      </c>
      <c r="R318" s="142">
        <f t="shared" si="135"/>
        <v>-227</v>
      </c>
      <c r="S318" s="98"/>
      <c r="T318" s="98"/>
      <c r="U318" s="98"/>
      <c r="V318" s="98"/>
      <c r="W318" s="98"/>
      <c r="X318" s="98"/>
      <c r="Y318" s="98"/>
      <c r="Z318" s="76">
        <v>301</v>
      </c>
      <c r="AA318" s="79">
        <f t="shared" si="137"/>
        <v>1127.5752470818534</v>
      </c>
      <c r="AB318" s="78">
        <f t="shared" si="138"/>
        <v>-575.11824909550955</v>
      </c>
      <c r="AC318" s="98"/>
      <c r="AD318" s="86">
        <v>310</v>
      </c>
      <c r="AE318" s="89">
        <f t="shared" si="130"/>
        <v>41.781194629625048</v>
      </c>
      <c r="AF318" s="88">
        <f t="shared" si="131"/>
        <v>-49.792888802733579</v>
      </c>
      <c r="AG318" s="98"/>
      <c r="AH318" s="108">
        <v>299</v>
      </c>
      <c r="AI318" s="111">
        <f t="shared" si="139"/>
        <v>1170.7419883579062</v>
      </c>
      <c r="AJ318" s="110">
        <f t="shared" si="140"/>
        <v>-582.39983638488945</v>
      </c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141">
        <f t="shared" si="145"/>
        <v>70.751578863816192</v>
      </c>
      <c r="AW318" s="142">
        <f t="shared" si="136"/>
        <v>567.69424691636311</v>
      </c>
      <c r="AX318" s="98"/>
      <c r="AY318" s="98"/>
      <c r="AZ318" s="142"/>
      <c r="BA318" s="142"/>
      <c r="BC318" s="141"/>
      <c r="BD318" s="235">
        <v>293</v>
      </c>
      <c r="BE318" s="238">
        <f t="shared" si="141"/>
        <v>96.678908199579183</v>
      </c>
      <c r="BF318" s="237">
        <f t="shared" si="142"/>
        <v>-13.51810475623037</v>
      </c>
      <c r="BG318" s="98"/>
      <c r="BH318" s="98"/>
      <c r="BI318" s="98"/>
      <c r="BJ318" s="98"/>
      <c r="BK318" s="98"/>
      <c r="BL318" s="98"/>
      <c r="BM318" s="98"/>
      <c r="BN318" s="98"/>
      <c r="BO318" s="98"/>
      <c r="BP318" s="98"/>
      <c r="BQ318" s="98"/>
      <c r="BR318" s="98"/>
      <c r="BS318" s="163">
        <f t="shared" si="143"/>
        <v>-1051.5648118540441</v>
      </c>
      <c r="BT318" s="161">
        <v>92</v>
      </c>
      <c r="BU318" s="98"/>
      <c r="BV318" s="98"/>
      <c r="BW318" s="98"/>
      <c r="BX318" s="98"/>
      <c r="BY318" s="98"/>
      <c r="BZ318" s="98"/>
      <c r="CA318" s="142"/>
      <c r="CB318" s="141"/>
      <c r="CC318" s="98"/>
      <c r="CD318" s="98"/>
      <c r="CE318" s="98"/>
      <c r="CF318" s="98"/>
      <c r="CG318" s="98"/>
      <c r="CH318" s="98"/>
      <c r="CI318" s="98"/>
      <c r="CJ318" s="98"/>
      <c r="CK318" s="98"/>
      <c r="CL318" s="98"/>
      <c r="CM318" s="98"/>
      <c r="CN318" s="163">
        <f t="shared" si="144"/>
        <v>-1051.5648118540441</v>
      </c>
      <c r="CO318" s="161">
        <v>92</v>
      </c>
      <c r="CP318" s="98"/>
      <c r="CQ318" s="98"/>
      <c r="CR318" s="98"/>
      <c r="CS318" s="98"/>
      <c r="CT318" s="98"/>
      <c r="CU318" s="98"/>
      <c r="CV318" s="142"/>
      <c r="CW318" s="168"/>
    </row>
    <row r="319" spans="2:101" x14ac:dyDescent="0.3">
      <c r="B319" s="141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141">
        <f t="shared" si="132"/>
        <v>10</v>
      </c>
      <c r="N319" s="142">
        <f t="shared" si="134"/>
        <v>-208</v>
      </c>
      <c r="O319" s="98"/>
      <c r="P319" s="98"/>
      <c r="Q319" s="141">
        <f t="shared" si="133"/>
        <v>65</v>
      </c>
      <c r="R319" s="142">
        <f t="shared" si="135"/>
        <v>-228</v>
      </c>
      <c r="S319" s="98"/>
      <c r="T319" s="98"/>
      <c r="U319" s="98"/>
      <c r="V319" s="98"/>
      <c r="W319" s="98"/>
      <c r="X319" s="98"/>
      <c r="Y319" s="98"/>
      <c r="Z319" s="76">
        <v>302</v>
      </c>
      <c r="AA319" s="79">
        <f t="shared" si="137"/>
        <v>1138.6882711626731</v>
      </c>
      <c r="AB319" s="78">
        <f t="shared" si="138"/>
        <v>-568.3081791801651</v>
      </c>
      <c r="AC319" s="98"/>
      <c r="AD319" s="86">
        <v>311</v>
      </c>
      <c r="AE319" s="89">
        <f t="shared" si="130"/>
        <v>42.643836884382956</v>
      </c>
      <c r="AF319" s="88">
        <f t="shared" si="131"/>
        <v>-49.056122714480196</v>
      </c>
      <c r="AG319" s="98"/>
      <c r="AH319" s="108">
        <v>300</v>
      </c>
      <c r="AI319" s="111">
        <f t="shared" si="139"/>
        <v>1182.0859106972748</v>
      </c>
      <c r="AJ319" s="110">
        <f t="shared" si="140"/>
        <v>-575.98175392739859</v>
      </c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141">
        <f t="shared" si="145"/>
        <v>70.751578863816192</v>
      </c>
      <c r="AW319" s="142">
        <f t="shared" si="136"/>
        <v>566.69424691636311</v>
      </c>
      <c r="AX319" s="98"/>
      <c r="AY319" s="98"/>
      <c r="AZ319" s="142"/>
      <c r="BA319" s="142"/>
      <c r="BC319" s="141"/>
      <c r="BD319" s="235">
        <v>294</v>
      </c>
      <c r="BE319" s="238">
        <f t="shared" si="141"/>
        <v>97.047346147354091</v>
      </c>
      <c r="BF319" s="237">
        <f t="shared" si="142"/>
        <v>-13.357903377132628</v>
      </c>
      <c r="BG319" s="98"/>
      <c r="BH319" s="98"/>
      <c r="BI319" s="98"/>
      <c r="BJ319" s="98"/>
      <c r="BK319" s="98"/>
      <c r="BL319" s="98"/>
      <c r="BM319" s="98"/>
      <c r="BN319" s="98"/>
      <c r="BO319" s="98"/>
      <c r="BP319" s="98"/>
      <c r="BQ319" s="98"/>
      <c r="BR319" s="98"/>
      <c r="BS319" s="163">
        <f t="shared" si="143"/>
        <v>-1062.9948641568053</v>
      </c>
      <c r="BT319" s="161">
        <v>93</v>
      </c>
      <c r="BU319" s="98"/>
      <c r="BV319" s="98"/>
      <c r="BW319" s="98"/>
      <c r="BX319" s="98"/>
      <c r="BY319" s="98"/>
      <c r="BZ319" s="98"/>
      <c r="CA319" s="142"/>
      <c r="CB319" s="141"/>
      <c r="CC319" s="98"/>
      <c r="CD319" s="98"/>
      <c r="CE319" s="98"/>
      <c r="CF319" s="98"/>
      <c r="CG319" s="98"/>
      <c r="CH319" s="98"/>
      <c r="CI319" s="98"/>
      <c r="CJ319" s="98"/>
      <c r="CK319" s="98"/>
      <c r="CL319" s="98"/>
      <c r="CM319" s="98"/>
      <c r="CN319" s="163">
        <f t="shared" si="144"/>
        <v>-1062.9948641568053</v>
      </c>
      <c r="CO319" s="161">
        <v>93</v>
      </c>
      <c r="CP319" s="98"/>
      <c r="CQ319" s="98"/>
      <c r="CR319" s="98"/>
      <c r="CS319" s="98"/>
      <c r="CT319" s="98"/>
      <c r="CU319" s="98"/>
      <c r="CV319" s="142"/>
      <c r="CW319" s="168"/>
    </row>
    <row r="320" spans="2:101" x14ac:dyDescent="0.3">
      <c r="B320" s="141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141">
        <f t="shared" si="132"/>
        <v>10</v>
      </c>
      <c r="N320" s="142">
        <f t="shared" si="134"/>
        <v>-209</v>
      </c>
      <c r="O320" s="98"/>
      <c r="P320" s="98"/>
      <c r="Q320" s="141">
        <f t="shared" si="133"/>
        <v>65</v>
      </c>
      <c r="R320" s="142">
        <f t="shared" si="135"/>
        <v>-229</v>
      </c>
      <c r="S320" s="98"/>
      <c r="T320" s="98"/>
      <c r="U320" s="98"/>
      <c r="V320" s="98"/>
      <c r="W320" s="98"/>
      <c r="X320" s="98"/>
      <c r="Y320" s="98"/>
      <c r="Z320" s="76">
        <v>303</v>
      </c>
      <c r="AA320" s="79">
        <f t="shared" si="137"/>
        <v>1149.6807505680695</v>
      </c>
      <c r="AB320" s="78">
        <f t="shared" si="138"/>
        <v>-561.30519745844822</v>
      </c>
      <c r="AC320" s="98"/>
      <c r="AD320" s="86">
        <v>312</v>
      </c>
      <c r="AE320" s="89">
        <f t="shared" si="130"/>
        <v>43.493489413325754</v>
      </c>
      <c r="AF320" s="88">
        <f t="shared" si="131"/>
        <v>-48.304413656030647</v>
      </c>
      <c r="AG320" s="98"/>
      <c r="AH320" s="108">
        <v>301</v>
      </c>
      <c r="AI320" s="111">
        <f t="shared" si="139"/>
        <v>1193.316094318729</v>
      </c>
      <c r="AJ320" s="110">
        <f t="shared" si="140"/>
        <v>-569.36667023169332</v>
      </c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141">
        <f t="shared" si="145"/>
        <v>70.751578863816192</v>
      </c>
      <c r="AW320" s="142">
        <f t="shared" si="136"/>
        <v>565.69424691636311</v>
      </c>
      <c r="AX320" s="98"/>
      <c r="AY320" s="98"/>
      <c r="AZ320" s="142"/>
      <c r="BA320" s="142"/>
      <c r="BC320" s="141"/>
      <c r="BD320" s="235">
        <v>295</v>
      </c>
      <c r="BE320" s="238">
        <f t="shared" si="141"/>
        <v>97.412932080665144</v>
      </c>
      <c r="BF320" s="237">
        <f t="shared" si="142"/>
        <v>-13.191296268669396</v>
      </c>
      <c r="BG320" s="98"/>
      <c r="BH320" s="98"/>
      <c r="BI320" s="98"/>
      <c r="BJ320" s="98"/>
      <c r="BK320" s="98"/>
      <c r="BL320" s="98"/>
      <c r="BM320" s="98"/>
      <c r="BN320" s="98"/>
      <c r="BO320" s="98"/>
      <c r="BP320" s="98"/>
      <c r="BQ320" s="98"/>
      <c r="BR320" s="98"/>
      <c r="BS320" s="163">
        <f t="shared" si="143"/>
        <v>-1074.4249164595667</v>
      </c>
      <c r="BT320" s="161">
        <v>94</v>
      </c>
      <c r="BU320" s="98"/>
      <c r="BV320" s="98"/>
      <c r="BW320" s="98"/>
      <c r="BX320" s="98"/>
      <c r="BY320" s="98"/>
      <c r="BZ320" s="98"/>
      <c r="CA320" s="142"/>
      <c r="CB320" s="141"/>
      <c r="CC320" s="98"/>
      <c r="CD320" s="98"/>
      <c r="CE320" s="98"/>
      <c r="CF320" s="98"/>
      <c r="CG320" s="98"/>
      <c r="CH320" s="98"/>
      <c r="CI320" s="98"/>
      <c r="CJ320" s="98"/>
      <c r="CK320" s="98"/>
      <c r="CL320" s="98"/>
      <c r="CM320" s="98"/>
      <c r="CN320" s="163">
        <f t="shared" si="144"/>
        <v>-1074.4249164595667</v>
      </c>
      <c r="CO320" s="161">
        <v>94</v>
      </c>
      <c r="CP320" s="98"/>
      <c r="CQ320" s="98"/>
      <c r="CR320" s="98"/>
      <c r="CS320" s="98"/>
      <c r="CT320" s="98"/>
      <c r="CU320" s="98"/>
      <c r="CV320" s="142"/>
      <c r="CW320" s="168"/>
    </row>
    <row r="321" spans="2:101" x14ac:dyDescent="0.3">
      <c r="B321" s="141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141">
        <f t="shared" si="132"/>
        <v>10</v>
      </c>
      <c r="N321" s="142">
        <f t="shared" si="134"/>
        <v>-210</v>
      </c>
      <c r="O321" s="98"/>
      <c r="P321" s="98"/>
      <c r="Q321" s="141">
        <f t="shared" si="133"/>
        <v>65</v>
      </c>
      <c r="R321" s="142">
        <f t="shared" si="135"/>
        <v>-230</v>
      </c>
      <c r="S321" s="98"/>
      <c r="T321" s="98"/>
      <c r="U321" s="98"/>
      <c r="V321" s="98"/>
      <c r="W321" s="98"/>
      <c r="X321" s="98"/>
      <c r="Y321" s="98"/>
      <c r="Z321" s="76">
        <v>304</v>
      </c>
      <c r="AA321" s="79">
        <f t="shared" si="137"/>
        <v>1160.5493368823286</v>
      </c>
      <c r="AB321" s="78">
        <f t="shared" si="138"/>
        <v>-554.11143710643091</v>
      </c>
      <c r="AC321" s="98"/>
      <c r="AD321" s="86">
        <v>313</v>
      </c>
      <c r="AE321" s="89">
        <f t="shared" si="130"/>
        <v>44.329893404062375</v>
      </c>
      <c r="AF321" s="88">
        <f t="shared" si="131"/>
        <v>-47.537990605246115</v>
      </c>
      <c r="AG321" s="98"/>
      <c r="AH321" s="108">
        <v>302</v>
      </c>
      <c r="AI321" s="111">
        <f t="shared" si="139"/>
        <v>1204.4291183995488</v>
      </c>
      <c r="AJ321" s="110">
        <f t="shared" si="140"/>
        <v>-562.55660031634886</v>
      </c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141">
        <f t="shared" si="145"/>
        <v>70.751578863816192</v>
      </c>
      <c r="AW321" s="142">
        <f t="shared" si="136"/>
        <v>564.69424691636311</v>
      </c>
      <c r="AX321" s="98"/>
      <c r="AY321" s="98"/>
      <c r="AZ321" s="142"/>
      <c r="BA321" s="142"/>
      <c r="BC321" s="141"/>
      <c r="BD321" s="235">
        <v>296</v>
      </c>
      <c r="BE321" s="238">
        <f t="shared" si="141"/>
        <v>97.775554638495549</v>
      </c>
      <c r="BF321" s="237">
        <f t="shared" si="142"/>
        <v>-13.018334180979869</v>
      </c>
      <c r="BG321" s="98"/>
      <c r="BH321" s="98"/>
      <c r="BI321" s="98"/>
      <c r="BJ321" s="98"/>
      <c r="BK321" s="98"/>
      <c r="BL321" s="98"/>
      <c r="BM321" s="98"/>
      <c r="BN321" s="98"/>
      <c r="BO321" s="98"/>
      <c r="BP321" s="98"/>
      <c r="BQ321" s="98"/>
      <c r="BR321" s="98"/>
      <c r="BS321" s="163">
        <f t="shared" si="143"/>
        <v>-1085.8549687623281</v>
      </c>
      <c r="BT321" s="161">
        <v>95</v>
      </c>
      <c r="BU321" s="98"/>
      <c r="BV321" s="98"/>
      <c r="BW321" s="98"/>
      <c r="BX321" s="98"/>
      <c r="BY321" s="98"/>
      <c r="BZ321" s="98"/>
      <c r="CA321" s="142"/>
      <c r="CB321" s="141"/>
      <c r="CC321" s="98"/>
      <c r="CD321" s="98"/>
      <c r="CE321" s="98"/>
      <c r="CF321" s="98"/>
      <c r="CG321" s="98"/>
      <c r="CH321" s="98"/>
      <c r="CI321" s="98"/>
      <c r="CJ321" s="98"/>
      <c r="CK321" s="98"/>
      <c r="CL321" s="98"/>
      <c r="CM321" s="98"/>
      <c r="CN321" s="163">
        <f t="shared" si="144"/>
        <v>-1085.8549687623281</v>
      </c>
      <c r="CO321" s="161">
        <v>95</v>
      </c>
      <c r="CP321" s="98"/>
      <c r="CQ321" s="98"/>
      <c r="CR321" s="98"/>
      <c r="CS321" s="98"/>
      <c r="CT321" s="98"/>
      <c r="CU321" s="98"/>
      <c r="CV321" s="142"/>
      <c r="CW321" s="168"/>
    </row>
    <row r="322" spans="2:101" x14ac:dyDescent="0.3">
      <c r="B322" s="141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141">
        <f t="shared" si="132"/>
        <v>10</v>
      </c>
      <c r="N322" s="142">
        <f t="shared" si="134"/>
        <v>-211</v>
      </c>
      <c r="O322" s="98"/>
      <c r="P322" s="98"/>
      <c r="Q322" s="141">
        <f t="shared" si="133"/>
        <v>65</v>
      </c>
      <c r="R322" s="142">
        <f t="shared" si="135"/>
        <v>-231</v>
      </c>
      <c r="S322" s="98"/>
      <c r="T322" s="98"/>
      <c r="U322" s="98"/>
      <c r="V322" s="98"/>
      <c r="W322" s="98"/>
      <c r="X322" s="98"/>
      <c r="Y322" s="98"/>
      <c r="Z322" s="76">
        <v>305</v>
      </c>
      <c r="AA322" s="79">
        <f t="shared" si="137"/>
        <v>1171.2907194287739</v>
      </c>
      <c r="AB322" s="78">
        <f t="shared" si="138"/>
        <v>-546.72908941320338</v>
      </c>
      <c r="AC322" s="98"/>
      <c r="AD322" s="86">
        <v>314</v>
      </c>
      <c r="AE322" s="89">
        <f t="shared" si="130"/>
        <v>45.152794079834777</v>
      </c>
      <c r="AF322" s="88">
        <f t="shared" si="131"/>
        <v>-46.757087022012364</v>
      </c>
      <c r="AG322" s="98"/>
      <c r="AH322" s="108">
        <v>303</v>
      </c>
      <c r="AI322" s="111">
        <f t="shared" si="139"/>
        <v>1215.4215978049451</v>
      </c>
      <c r="AJ322" s="110">
        <f t="shared" si="140"/>
        <v>-555.55361859463198</v>
      </c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141">
        <f t="shared" si="145"/>
        <v>70.751578863816192</v>
      </c>
      <c r="AW322" s="142">
        <f t="shared" si="136"/>
        <v>563.69424691636311</v>
      </c>
      <c r="AX322" s="98"/>
      <c r="AY322" s="98"/>
      <c r="AZ322" s="142"/>
      <c r="BA322" s="142"/>
      <c r="BC322" s="141"/>
      <c r="BD322" s="235">
        <v>297</v>
      </c>
      <c r="BE322" s="238">
        <f t="shared" si="141"/>
        <v>98.135103362501411</v>
      </c>
      <c r="BF322" s="237">
        <f t="shared" si="142"/>
        <v>-12.839069799991469</v>
      </c>
      <c r="BG322" s="98"/>
      <c r="BH322" s="98"/>
      <c r="BI322" s="98"/>
      <c r="BJ322" s="98"/>
      <c r="BK322" s="98"/>
      <c r="BL322" s="98"/>
      <c r="BM322" s="98"/>
      <c r="BN322" s="98"/>
      <c r="BO322" s="98"/>
      <c r="BP322" s="98"/>
      <c r="BQ322" s="98"/>
      <c r="BR322" s="98"/>
      <c r="BS322" s="163">
        <f t="shared" si="143"/>
        <v>-1097.2850210650895</v>
      </c>
      <c r="BT322" s="161">
        <v>96</v>
      </c>
      <c r="BU322" s="98"/>
      <c r="BV322" s="98"/>
      <c r="BW322" s="98"/>
      <c r="BX322" s="98"/>
      <c r="BY322" s="98"/>
      <c r="BZ322" s="98"/>
      <c r="CA322" s="142"/>
      <c r="CB322" s="141"/>
      <c r="CC322" s="98"/>
      <c r="CD322" s="98"/>
      <c r="CE322" s="98"/>
      <c r="CF322" s="98"/>
      <c r="CG322" s="98"/>
      <c r="CH322" s="98"/>
      <c r="CI322" s="98"/>
      <c r="CJ322" s="98"/>
      <c r="CK322" s="98"/>
      <c r="CL322" s="98"/>
      <c r="CM322" s="98"/>
      <c r="CN322" s="163">
        <f t="shared" si="144"/>
        <v>-1097.2850210650895</v>
      </c>
      <c r="CO322" s="161">
        <v>96</v>
      </c>
      <c r="CP322" s="98"/>
      <c r="CQ322" s="98"/>
      <c r="CR322" s="98"/>
      <c r="CS322" s="98"/>
      <c r="CT322" s="98"/>
      <c r="CU322" s="98"/>
      <c r="CV322" s="142"/>
      <c r="CW322" s="168"/>
    </row>
    <row r="323" spans="2:101" x14ac:dyDescent="0.3">
      <c r="B323" s="141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141">
        <f t="shared" si="132"/>
        <v>10</v>
      </c>
      <c r="N323" s="142">
        <f t="shared" si="134"/>
        <v>-212</v>
      </c>
      <c r="O323" s="98"/>
      <c r="P323" s="98"/>
      <c r="Q323" s="141">
        <f t="shared" si="133"/>
        <v>65</v>
      </c>
      <c r="R323" s="142">
        <f t="shared" si="135"/>
        <v>-232</v>
      </c>
      <c r="S323" s="98"/>
      <c r="T323" s="98"/>
      <c r="U323" s="98"/>
      <c r="V323" s="98"/>
      <c r="W323" s="98"/>
      <c r="X323" s="98"/>
      <c r="Y323" s="98"/>
      <c r="Z323" s="76">
        <v>306</v>
      </c>
      <c r="AA323" s="79">
        <f t="shared" si="137"/>
        <v>1181.9016262782261</v>
      </c>
      <c r="AB323" s="78">
        <f t="shared" si="138"/>
        <v>-539.16040311338827</v>
      </c>
      <c r="AC323" s="98"/>
      <c r="AD323" s="86">
        <v>315</v>
      </c>
      <c r="AE323" s="89">
        <f t="shared" si="130"/>
        <v>45.961940777125577</v>
      </c>
      <c r="AF323" s="88">
        <f t="shared" si="131"/>
        <v>-45.961940777125598</v>
      </c>
      <c r="AG323" s="98"/>
      <c r="AH323" s="108">
        <v>304</v>
      </c>
      <c r="AI323" s="111">
        <f t="shared" si="139"/>
        <v>1226.2901841192045</v>
      </c>
      <c r="AJ323" s="110">
        <f t="shared" si="140"/>
        <v>-548.35985824261468</v>
      </c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141">
        <f t="shared" si="145"/>
        <v>70.751578863816192</v>
      </c>
      <c r="AW323" s="142">
        <f t="shared" si="136"/>
        <v>562.69424691636311</v>
      </c>
      <c r="AX323" s="98"/>
      <c r="AY323" s="98"/>
      <c r="AZ323" s="142"/>
      <c r="BA323" s="142"/>
      <c r="BC323" s="141"/>
      <c r="BD323" s="235">
        <v>298</v>
      </c>
      <c r="BE323" s="238">
        <f t="shared" si="141"/>
        <v>98.49146873065834</v>
      </c>
      <c r="BF323" s="237">
        <f t="shared" si="142"/>
        <v>-12.653557731371224</v>
      </c>
      <c r="BG323" s="98"/>
      <c r="BH323" s="98"/>
      <c r="BI323" s="98"/>
      <c r="BJ323" s="98"/>
      <c r="BK323" s="98"/>
      <c r="BL323" s="98"/>
      <c r="BM323" s="98"/>
      <c r="BN323" s="98"/>
      <c r="BO323" s="98"/>
      <c r="BP323" s="98"/>
      <c r="BQ323" s="98"/>
      <c r="BR323" s="98"/>
      <c r="BS323" s="163">
        <f t="shared" si="143"/>
        <v>-1108.7150733678509</v>
      </c>
      <c r="BT323" s="161">
        <v>97</v>
      </c>
      <c r="BU323" s="98"/>
      <c r="BV323" s="98"/>
      <c r="BW323" s="98"/>
      <c r="BX323" s="98"/>
      <c r="BY323" s="98"/>
      <c r="BZ323" s="98"/>
      <c r="CA323" s="142"/>
      <c r="CB323" s="141"/>
      <c r="CC323" s="98"/>
      <c r="CD323" s="98"/>
      <c r="CE323" s="98"/>
      <c r="CF323" s="98"/>
      <c r="CG323" s="98"/>
      <c r="CH323" s="98"/>
      <c r="CI323" s="98"/>
      <c r="CJ323" s="98"/>
      <c r="CK323" s="98"/>
      <c r="CL323" s="98"/>
      <c r="CM323" s="98"/>
      <c r="CN323" s="163">
        <f t="shared" si="144"/>
        <v>-1108.7150733678509</v>
      </c>
      <c r="CO323" s="161">
        <v>97</v>
      </c>
      <c r="CP323" s="98"/>
      <c r="CQ323" s="98"/>
      <c r="CR323" s="98"/>
      <c r="CS323" s="98"/>
      <c r="CT323" s="98"/>
      <c r="CU323" s="98"/>
      <c r="CV323" s="142"/>
      <c r="CW323" s="168"/>
    </row>
    <row r="324" spans="2:101" x14ac:dyDescent="0.3">
      <c r="B324" s="141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141">
        <f t="shared" si="132"/>
        <v>10</v>
      </c>
      <c r="N324" s="142">
        <f t="shared" si="134"/>
        <v>-213</v>
      </c>
      <c r="O324" s="98"/>
      <c r="P324" s="98"/>
      <c r="Q324" s="141">
        <f t="shared" si="133"/>
        <v>65</v>
      </c>
      <c r="R324" s="142">
        <f t="shared" si="135"/>
        <v>-233</v>
      </c>
      <c r="S324" s="98"/>
      <c r="T324" s="98"/>
      <c r="U324" s="98"/>
      <c r="V324" s="98"/>
      <c r="W324" s="98"/>
      <c r="X324" s="98"/>
      <c r="Y324" s="98"/>
      <c r="Z324" s="76">
        <v>307</v>
      </c>
      <c r="AA324" s="79">
        <f t="shared" si="137"/>
        <v>1192.3788252456695</v>
      </c>
      <c r="AB324" s="78">
        <f t="shared" si="138"/>
        <v>-531.40768370215153</v>
      </c>
      <c r="AC324" s="98"/>
      <c r="AD324" s="86">
        <v>316</v>
      </c>
      <c r="AE324" s="89">
        <f t="shared" si="130"/>
        <v>46.757087022012307</v>
      </c>
      <c r="AF324" s="88">
        <f t="shared" si="131"/>
        <v>-45.152794079834841</v>
      </c>
      <c r="AG324" s="98"/>
      <c r="AH324" s="108">
        <v>305</v>
      </c>
      <c r="AI324" s="111">
        <f t="shared" si="139"/>
        <v>1237.0315666656497</v>
      </c>
      <c r="AJ324" s="110">
        <f t="shared" si="140"/>
        <v>-540.97751054938715</v>
      </c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141">
        <f t="shared" si="145"/>
        <v>70.751578863816192</v>
      </c>
      <c r="AW324" s="142">
        <f t="shared" si="136"/>
        <v>561.69424691636311</v>
      </c>
      <c r="AX324" s="98"/>
      <c r="AY324" s="98"/>
      <c r="AZ324" s="142"/>
      <c r="BA324" s="142"/>
      <c r="BC324" s="141"/>
      <c r="BD324" s="235">
        <v>299</v>
      </c>
      <c r="BE324" s="238">
        <f t="shared" si="141"/>
        <v>98.844542190623031</v>
      </c>
      <c r="BF324" s="237">
        <f t="shared" si="142"/>
        <v>-12.461854483892333</v>
      </c>
      <c r="BG324" s="98"/>
      <c r="BH324" s="98"/>
      <c r="BI324" s="98"/>
      <c r="BJ324" s="98"/>
      <c r="BK324" s="98"/>
      <c r="BL324" s="98"/>
      <c r="BM324" s="98"/>
      <c r="BN324" s="98"/>
      <c r="BO324" s="98"/>
      <c r="BP324" s="98"/>
      <c r="BQ324" s="98"/>
      <c r="BR324" s="98"/>
      <c r="BS324" s="163">
        <f t="shared" si="143"/>
        <v>-1120.1451256706121</v>
      </c>
      <c r="BT324" s="161">
        <v>98</v>
      </c>
      <c r="BU324" s="98"/>
      <c r="BV324" s="98"/>
      <c r="BW324" s="98"/>
      <c r="BX324" s="98"/>
      <c r="BY324" s="98"/>
      <c r="BZ324" s="98"/>
      <c r="CA324" s="142"/>
      <c r="CB324" s="141"/>
      <c r="CC324" s="98"/>
      <c r="CD324" s="98"/>
      <c r="CE324" s="98"/>
      <c r="CF324" s="98"/>
      <c r="CG324" s="98"/>
      <c r="CH324" s="98"/>
      <c r="CI324" s="98"/>
      <c r="CJ324" s="98"/>
      <c r="CK324" s="98"/>
      <c r="CL324" s="98"/>
      <c r="CM324" s="98"/>
      <c r="CN324" s="163">
        <f t="shared" si="144"/>
        <v>-1120.1451256706121</v>
      </c>
      <c r="CO324" s="161">
        <v>98</v>
      </c>
      <c r="CP324" s="98"/>
      <c r="CQ324" s="98"/>
      <c r="CR324" s="98"/>
      <c r="CS324" s="98"/>
      <c r="CT324" s="98"/>
      <c r="CU324" s="98"/>
      <c r="CV324" s="142"/>
      <c r="CW324" s="168"/>
    </row>
    <row r="325" spans="2:101" x14ac:dyDescent="0.3">
      <c r="B325" s="141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141">
        <f t="shared" si="132"/>
        <v>10</v>
      </c>
      <c r="N325" s="142">
        <f t="shared" si="134"/>
        <v>-214</v>
      </c>
      <c r="O325" s="98"/>
      <c r="P325" s="98"/>
      <c r="Q325" s="141">
        <f t="shared" si="133"/>
        <v>65</v>
      </c>
      <c r="R325" s="142">
        <f t="shared" si="135"/>
        <v>-234</v>
      </c>
      <c r="S325" s="98"/>
      <c r="T325" s="98"/>
      <c r="U325" s="98"/>
      <c r="V325" s="98"/>
      <c r="W325" s="98"/>
      <c r="X325" s="98"/>
      <c r="Y325" s="98"/>
      <c r="Z325" s="76">
        <v>308</v>
      </c>
      <c r="AA325" s="79">
        <f t="shared" si="137"/>
        <v>1202.719124874804</v>
      </c>
      <c r="AB325" s="78">
        <f t="shared" si="138"/>
        <v>-523.4732927329278</v>
      </c>
      <c r="AC325" s="98"/>
      <c r="AD325" s="86">
        <v>317</v>
      </c>
      <c r="AE325" s="89">
        <f t="shared" si="130"/>
        <v>47.537990605246094</v>
      </c>
      <c r="AF325" s="88">
        <f t="shared" si="131"/>
        <v>-44.329893404062389</v>
      </c>
      <c r="AG325" s="98"/>
      <c r="AH325" s="108">
        <v>306</v>
      </c>
      <c r="AI325" s="111">
        <f t="shared" si="139"/>
        <v>1247.642473515102</v>
      </c>
      <c r="AJ325" s="110">
        <f t="shared" si="140"/>
        <v>-533.40882424957204</v>
      </c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141">
        <f t="shared" si="145"/>
        <v>70.751578863816192</v>
      </c>
      <c r="AW325" s="142">
        <f t="shared" si="136"/>
        <v>560.69424691636311</v>
      </c>
      <c r="AX325" s="98"/>
      <c r="AY325" s="98"/>
      <c r="AZ325" s="142"/>
      <c r="BA325" s="142"/>
      <c r="BC325" s="141"/>
      <c r="BD325" s="235">
        <v>300</v>
      </c>
      <c r="BE325" s="238">
        <f t="shared" si="141"/>
        <v>99.194216192799288</v>
      </c>
      <c r="BF325" s="237">
        <f t="shared" si="142"/>
        <v>-12.264018452221039</v>
      </c>
      <c r="BG325" s="98"/>
      <c r="BH325" s="98"/>
      <c r="BI325" s="98"/>
      <c r="BJ325" s="98"/>
      <c r="BK325" s="98"/>
      <c r="BL325" s="98"/>
      <c r="BM325" s="98"/>
      <c r="BN325" s="98"/>
      <c r="BO325" s="98"/>
      <c r="BP325" s="98"/>
      <c r="BQ325" s="98"/>
      <c r="BR325" s="98"/>
      <c r="BS325" s="163">
        <f t="shared" si="143"/>
        <v>-1131.5751779733735</v>
      </c>
      <c r="BT325" s="161">
        <v>99</v>
      </c>
      <c r="BU325" s="98"/>
      <c r="BV325" s="98"/>
      <c r="BW325" s="98"/>
      <c r="BX325" s="98"/>
      <c r="BY325" s="98"/>
      <c r="BZ325" s="98"/>
      <c r="CA325" s="142"/>
      <c r="CB325" s="141"/>
      <c r="CC325" s="98"/>
      <c r="CD325" s="98"/>
      <c r="CE325" s="98"/>
      <c r="CF325" s="98"/>
      <c r="CG325" s="98"/>
      <c r="CH325" s="98"/>
      <c r="CI325" s="98"/>
      <c r="CJ325" s="98"/>
      <c r="CK325" s="98"/>
      <c r="CL325" s="98"/>
      <c r="CM325" s="98"/>
      <c r="CN325" s="163">
        <f t="shared" si="144"/>
        <v>-1131.5751779733735</v>
      </c>
      <c r="CO325" s="161">
        <v>99</v>
      </c>
      <c r="CP325" s="98"/>
      <c r="CQ325" s="98"/>
      <c r="CR325" s="98"/>
      <c r="CS325" s="98"/>
      <c r="CT325" s="98"/>
      <c r="CU325" s="98"/>
      <c r="CV325" s="142"/>
      <c r="CW325" s="168"/>
    </row>
    <row r="326" spans="2:101" x14ac:dyDescent="0.3">
      <c r="B326" s="141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141">
        <f t="shared" si="132"/>
        <v>10</v>
      </c>
      <c r="N326" s="142">
        <f t="shared" si="134"/>
        <v>-215</v>
      </c>
      <c r="O326" s="98"/>
      <c r="P326" s="98"/>
      <c r="Q326" s="141">
        <f t="shared" si="133"/>
        <v>65</v>
      </c>
      <c r="R326" s="142">
        <f t="shared" si="135"/>
        <v>-235</v>
      </c>
      <c r="S326" s="98"/>
      <c r="T326" s="98"/>
      <c r="U326" s="98"/>
      <c r="V326" s="98"/>
      <c r="W326" s="98"/>
      <c r="X326" s="98"/>
      <c r="Y326" s="98"/>
      <c r="Z326" s="76">
        <v>309</v>
      </c>
      <c r="AA326" s="79">
        <f t="shared" si="137"/>
        <v>1212.919375410193</v>
      </c>
      <c r="AB326" s="78">
        <f t="shared" si="138"/>
        <v>-515.35964709806922</v>
      </c>
      <c r="AC326" s="98"/>
      <c r="AD326" s="86">
        <v>318</v>
      </c>
      <c r="AE326" s="89">
        <f t="shared" si="130"/>
        <v>48.304413656030626</v>
      </c>
      <c r="AF326" s="88">
        <f t="shared" si="131"/>
        <v>-43.493489413325776</v>
      </c>
      <c r="AG326" s="98"/>
      <c r="AH326" s="108">
        <v>307</v>
      </c>
      <c r="AI326" s="111">
        <f t="shared" si="139"/>
        <v>1258.1196724825452</v>
      </c>
      <c r="AJ326" s="110">
        <f t="shared" si="140"/>
        <v>-525.6561048383353</v>
      </c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141">
        <f t="shared" si="145"/>
        <v>70.751578863816192</v>
      </c>
      <c r="AW326" s="142">
        <f t="shared" si="136"/>
        <v>559.69424691636311</v>
      </c>
      <c r="AX326" s="98"/>
      <c r="AY326" s="98"/>
      <c r="AZ326" s="142"/>
      <c r="BA326" s="142"/>
      <c r="BC326" s="141"/>
      <c r="BD326" s="235">
        <v>301</v>
      </c>
      <c r="BE326" s="238">
        <f t="shared" si="141"/>
        <v>99.540384223098641</v>
      </c>
      <c r="BF326" s="237">
        <f t="shared" si="142"/>
        <v>-12.060109899129083</v>
      </c>
      <c r="BG326" s="98"/>
      <c r="BH326" s="98"/>
      <c r="BI326" s="98"/>
      <c r="BJ326" s="98"/>
      <c r="BK326" s="98"/>
      <c r="BL326" s="98"/>
      <c r="BM326" s="98"/>
      <c r="BN326" s="98"/>
      <c r="BO326" s="98"/>
      <c r="BP326" s="98"/>
      <c r="BQ326" s="98"/>
      <c r="BR326" s="98"/>
      <c r="BS326" s="163">
        <f t="shared" si="143"/>
        <v>-1143.0052302761349</v>
      </c>
      <c r="BT326" s="161">
        <v>100</v>
      </c>
      <c r="BU326" s="98"/>
      <c r="BV326" s="98"/>
      <c r="BW326" s="98"/>
      <c r="BX326" s="98"/>
      <c r="BY326" s="98"/>
      <c r="BZ326" s="98"/>
      <c r="CA326" s="142"/>
      <c r="CB326" s="141"/>
      <c r="CC326" s="98"/>
      <c r="CD326" s="98"/>
      <c r="CE326" s="98"/>
      <c r="CF326" s="98"/>
      <c r="CG326" s="98"/>
      <c r="CH326" s="98"/>
      <c r="CI326" s="98"/>
      <c r="CJ326" s="98"/>
      <c r="CK326" s="98"/>
      <c r="CL326" s="98"/>
      <c r="CM326" s="98"/>
      <c r="CN326" s="163">
        <f t="shared" si="144"/>
        <v>-1143.0052302761349</v>
      </c>
      <c r="CO326" s="161">
        <v>100</v>
      </c>
      <c r="CP326" s="98"/>
      <c r="CQ326" s="98"/>
      <c r="CR326" s="98"/>
      <c r="CS326" s="98"/>
      <c r="CT326" s="98"/>
      <c r="CU326" s="98"/>
      <c r="CV326" s="142"/>
      <c r="CW326" s="168"/>
    </row>
    <row r="327" spans="2:101" x14ac:dyDescent="0.3">
      <c r="B327" s="141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141">
        <f t="shared" si="132"/>
        <v>10</v>
      </c>
      <c r="N327" s="142">
        <f t="shared" si="134"/>
        <v>-216</v>
      </c>
      <c r="O327" s="98"/>
      <c r="P327" s="98"/>
      <c r="Q327" s="141">
        <f t="shared" si="133"/>
        <v>65</v>
      </c>
      <c r="R327" s="142">
        <f t="shared" si="135"/>
        <v>-236</v>
      </c>
      <c r="S327" s="98"/>
      <c r="T327" s="98"/>
      <c r="U327" s="98"/>
      <c r="V327" s="98"/>
      <c r="W327" s="98"/>
      <c r="X327" s="98"/>
      <c r="Y327" s="98"/>
      <c r="Z327" s="76">
        <v>310</v>
      </c>
      <c r="AA327" s="79">
        <f t="shared" si="137"/>
        <v>1222.9764697567116</v>
      </c>
      <c r="AB327" s="78">
        <f t="shared" si="138"/>
        <v>-507.06921829263445</v>
      </c>
      <c r="AC327" s="98"/>
      <c r="AD327" s="86">
        <v>319</v>
      </c>
      <c r="AE327" s="89">
        <f t="shared" si="130"/>
        <v>49.056122714480175</v>
      </c>
      <c r="AF327" s="88">
        <f t="shared" si="131"/>
        <v>-42.643836884382978</v>
      </c>
      <c r="AG327" s="98"/>
      <c r="AH327" s="108">
        <v>308</v>
      </c>
      <c r="AI327" s="111">
        <f t="shared" si="139"/>
        <v>1268.4599721116797</v>
      </c>
      <c r="AJ327" s="110">
        <f t="shared" si="140"/>
        <v>-517.72171386911157</v>
      </c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141">
        <f t="shared" si="145"/>
        <v>70.751578863816192</v>
      </c>
      <c r="AW327" s="142">
        <f t="shared" si="136"/>
        <v>558.69424691636311</v>
      </c>
      <c r="AX327" s="98"/>
      <c r="AY327" s="98"/>
      <c r="AZ327" s="142"/>
      <c r="BA327" s="142"/>
      <c r="BC327" s="141"/>
      <c r="BD327" s="235">
        <v>302</v>
      </c>
      <c r="BE327" s="238">
        <f t="shared" si="141"/>
        <v>99.882940835385682</v>
      </c>
      <c r="BF327" s="237">
        <f t="shared" si="142"/>
        <v>-11.850190937137041</v>
      </c>
      <c r="BG327" s="98"/>
      <c r="BH327" s="98"/>
      <c r="BI327" s="98"/>
      <c r="BJ327" s="98"/>
      <c r="BK327" s="98"/>
      <c r="BL327" s="98"/>
      <c r="BM327" s="98"/>
      <c r="BN327" s="98"/>
      <c r="BO327" s="98"/>
      <c r="BP327" s="98"/>
      <c r="BQ327" s="98"/>
      <c r="BR327" s="98"/>
      <c r="BS327" s="163">
        <f t="shared" si="143"/>
        <v>-1154.4352825788962</v>
      </c>
      <c r="BT327" s="161">
        <v>101</v>
      </c>
      <c r="BU327" s="98"/>
      <c r="BV327" s="98"/>
      <c r="BW327" s="98"/>
      <c r="BX327" s="98"/>
      <c r="BY327" s="98"/>
      <c r="BZ327" s="98"/>
      <c r="CA327" s="142"/>
      <c r="CB327" s="141"/>
      <c r="CC327" s="98"/>
      <c r="CD327" s="98"/>
      <c r="CE327" s="98"/>
      <c r="CF327" s="98"/>
      <c r="CG327" s="98"/>
      <c r="CH327" s="98"/>
      <c r="CI327" s="98"/>
      <c r="CJ327" s="98"/>
      <c r="CK327" s="98"/>
      <c r="CL327" s="98"/>
      <c r="CM327" s="98"/>
      <c r="CN327" s="163">
        <f t="shared" si="144"/>
        <v>-1154.4352825788962</v>
      </c>
      <c r="CO327" s="161">
        <v>101</v>
      </c>
      <c r="CP327" s="98"/>
      <c r="CQ327" s="98"/>
      <c r="CR327" s="98"/>
      <c r="CS327" s="98"/>
      <c r="CT327" s="98"/>
      <c r="CU327" s="98"/>
      <c r="CV327" s="142"/>
      <c r="CW327" s="168"/>
    </row>
    <row r="328" spans="2:101" x14ac:dyDescent="0.3">
      <c r="B328" s="141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141">
        <f t="shared" si="132"/>
        <v>10</v>
      </c>
      <c r="N328" s="142">
        <f t="shared" si="134"/>
        <v>-217</v>
      </c>
      <c r="O328" s="98"/>
      <c r="P328" s="98"/>
      <c r="Q328" s="141">
        <f t="shared" si="133"/>
        <v>65</v>
      </c>
      <c r="R328" s="142">
        <f t="shared" si="135"/>
        <v>-237</v>
      </c>
      <c r="S328" s="98"/>
      <c r="T328" s="98"/>
      <c r="U328" s="98"/>
      <c r="V328" s="98"/>
      <c r="W328" s="98"/>
      <c r="X328" s="98"/>
      <c r="Y328" s="98"/>
      <c r="Z328" s="76">
        <v>311</v>
      </c>
      <c r="AA328" s="79">
        <f t="shared" si="137"/>
        <v>1232.8873444259971</v>
      </c>
      <c r="AB328" s="78">
        <f t="shared" si="138"/>
        <v>-498.60453166154878</v>
      </c>
      <c r="AC328" s="98"/>
      <c r="AD328" s="86">
        <v>320</v>
      </c>
      <c r="AE328" s="89">
        <f t="shared" si="130"/>
        <v>49.792888802733557</v>
      </c>
      <c r="AF328" s="88">
        <f t="shared" si="131"/>
        <v>-41.78119462962507</v>
      </c>
      <c r="AG328" s="98"/>
      <c r="AH328" s="108">
        <v>309</v>
      </c>
      <c r="AI328" s="111">
        <f t="shared" si="139"/>
        <v>1278.6602226470686</v>
      </c>
      <c r="AJ328" s="110">
        <f t="shared" si="140"/>
        <v>-509.60806823425304</v>
      </c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141">
        <f t="shared" si="145"/>
        <v>70.751578863816192</v>
      </c>
      <c r="AW328" s="142">
        <f t="shared" si="136"/>
        <v>557.69424691636311</v>
      </c>
      <c r="AX328" s="98"/>
      <c r="AY328" s="98"/>
      <c r="AZ328" s="142"/>
      <c r="BA328" s="142"/>
      <c r="BC328" s="141"/>
      <c r="BD328" s="235">
        <v>303</v>
      </c>
      <c r="BE328" s="238">
        <f t="shared" si="141"/>
        <v>100.22178168359788</v>
      </c>
      <c r="BF328" s="237">
        <f t="shared" si="142"/>
        <v>-11.634325509594261</v>
      </c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8"/>
      <c r="BS328" s="163">
        <f t="shared" si="143"/>
        <v>-1165.8653348816574</v>
      </c>
      <c r="BT328" s="161">
        <v>102</v>
      </c>
      <c r="BU328" s="98"/>
      <c r="BV328" s="98"/>
      <c r="BW328" s="98"/>
      <c r="BX328" s="98"/>
      <c r="BY328" s="98"/>
      <c r="BZ328" s="98"/>
      <c r="CA328" s="142"/>
      <c r="CB328" s="141"/>
      <c r="CC328" s="98"/>
      <c r="CD328" s="98"/>
      <c r="CE328" s="98"/>
      <c r="CF328" s="98"/>
      <c r="CG328" s="98"/>
      <c r="CH328" s="98"/>
      <c r="CI328" s="98"/>
      <c r="CJ328" s="98"/>
      <c r="CK328" s="98"/>
      <c r="CL328" s="98"/>
      <c r="CM328" s="98"/>
      <c r="CN328" s="163">
        <f t="shared" si="144"/>
        <v>-1165.8653348816574</v>
      </c>
      <c r="CO328" s="161">
        <v>102</v>
      </c>
      <c r="CP328" s="98"/>
      <c r="CQ328" s="98"/>
      <c r="CR328" s="98"/>
      <c r="CS328" s="98"/>
      <c r="CT328" s="98"/>
      <c r="CU328" s="98"/>
      <c r="CV328" s="142"/>
      <c r="CW328" s="168"/>
    </row>
    <row r="329" spans="2:101" x14ac:dyDescent="0.3">
      <c r="B329" s="141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141">
        <f t="shared" si="132"/>
        <v>10</v>
      </c>
      <c r="N329" s="142">
        <f t="shared" si="134"/>
        <v>-218</v>
      </c>
      <c r="O329" s="98"/>
      <c r="P329" s="98"/>
      <c r="Q329" s="141">
        <f t="shared" si="133"/>
        <v>65</v>
      </c>
      <c r="R329" s="142">
        <f t="shared" si="135"/>
        <v>-238</v>
      </c>
      <c r="S329" s="98"/>
      <c r="T329" s="98"/>
      <c r="U329" s="98"/>
      <c r="V329" s="98"/>
      <c r="W329" s="98"/>
      <c r="X329" s="98"/>
      <c r="Y329" s="98"/>
      <c r="Z329" s="76">
        <v>312</v>
      </c>
      <c r="AA329" s="79">
        <f t="shared" si="137"/>
        <v>1242.6489804696157</v>
      </c>
      <c r="AB329" s="78">
        <f t="shared" si="138"/>
        <v>-489.96816563035918</v>
      </c>
      <c r="AC329" s="98"/>
      <c r="AD329" s="86">
        <v>321</v>
      </c>
      <c r="AE329" s="89">
        <f t="shared" ref="AE329:AE368" si="146">$AF$2*COS($AD329*PI()/180)+$AF$3</f>
        <v>50.51448749470309</v>
      </c>
      <c r="AF329" s="88">
        <f t="shared" ref="AF329:AF368" si="147">$AF$2*SIN($AD329*PI()/180)+$AF$4</f>
        <v>-40.905825418239459</v>
      </c>
      <c r="AG329" s="98"/>
      <c r="AH329" s="108">
        <v>310</v>
      </c>
      <c r="AI329" s="111">
        <f t="shared" si="139"/>
        <v>1288.7173169935875</v>
      </c>
      <c r="AJ329" s="110">
        <f t="shared" si="140"/>
        <v>-501.31763942881827</v>
      </c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141">
        <f t="shared" si="145"/>
        <v>70.751578863816192</v>
      </c>
      <c r="AW329" s="142">
        <f t="shared" si="136"/>
        <v>556.69424691636311</v>
      </c>
      <c r="AX329" s="98"/>
      <c r="AY329" s="98"/>
      <c r="AZ329" s="142"/>
      <c r="BA329" s="142"/>
      <c r="BC329" s="141"/>
      <c r="BD329" s="235">
        <v>304</v>
      </c>
      <c r="BE329" s="238">
        <f t="shared" si="141"/>
        <v>100.55680355353044</v>
      </c>
      <c r="BF329" s="237">
        <f t="shared" si="142"/>
        <v>-11.412579371201113</v>
      </c>
      <c r="BG329" s="98"/>
      <c r="BH329" s="98"/>
      <c r="BI329" s="98"/>
      <c r="BJ329" s="98"/>
      <c r="BK329" s="98"/>
      <c r="BL329" s="98"/>
      <c r="BM329" s="98"/>
      <c r="BN329" s="98"/>
      <c r="BO329" s="98"/>
      <c r="BP329" s="98"/>
      <c r="BQ329" s="98"/>
      <c r="BR329" s="98"/>
      <c r="BS329" s="163">
        <f t="shared" si="143"/>
        <v>-1177.2953871844188</v>
      </c>
      <c r="BT329" s="161">
        <v>103</v>
      </c>
      <c r="BU329" s="98"/>
      <c r="BV329" s="98"/>
      <c r="BW329" s="98"/>
      <c r="BX329" s="98"/>
      <c r="BY329" s="98"/>
      <c r="BZ329" s="98"/>
      <c r="CA329" s="142"/>
      <c r="CB329" s="141"/>
      <c r="CC329" s="98"/>
      <c r="CD329" s="98"/>
      <c r="CE329" s="98"/>
      <c r="CF329" s="98"/>
      <c r="CG329" s="98"/>
      <c r="CH329" s="98"/>
      <c r="CI329" s="98"/>
      <c r="CJ329" s="98"/>
      <c r="CK329" s="98"/>
      <c r="CL329" s="98"/>
      <c r="CM329" s="98"/>
      <c r="CN329" s="163">
        <f t="shared" si="144"/>
        <v>-1177.2953871844188</v>
      </c>
      <c r="CO329" s="161">
        <v>103</v>
      </c>
      <c r="CP329" s="98"/>
      <c r="CQ329" s="98"/>
      <c r="CR329" s="98"/>
      <c r="CS329" s="98"/>
      <c r="CT329" s="98"/>
      <c r="CU329" s="98"/>
      <c r="CV329" s="142"/>
      <c r="CW329" s="168"/>
    </row>
    <row r="330" spans="2:101" x14ac:dyDescent="0.3">
      <c r="B330" s="141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141">
        <f t="shared" si="132"/>
        <v>10</v>
      </c>
      <c r="N330" s="142">
        <f t="shared" si="134"/>
        <v>-219</v>
      </c>
      <c r="O330" s="98"/>
      <c r="P330" s="98"/>
      <c r="Q330" s="141">
        <f t="shared" si="133"/>
        <v>65</v>
      </c>
      <c r="R330" s="142">
        <f t="shared" si="135"/>
        <v>-239</v>
      </c>
      <c r="S330" s="98"/>
      <c r="T330" s="98"/>
      <c r="U330" s="98"/>
      <c r="V330" s="98"/>
      <c r="W330" s="98"/>
      <c r="X330" s="98"/>
      <c r="Y330" s="98"/>
      <c r="Z330" s="76">
        <v>313</v>
      </c>
      <c r="AA330" s="79">
        <f t="shared" si="137"/>
        <v>1252.2584043986662</v>
      </c>
      <c r="AB330" s="78">
        <f t="shared" si="138"/>
        <v>-481.16275091982141</v>
      </c>
      <c r="AC330" s="98"/>
      <c r="AD330" s="86">
        <v>322</v>
      </c>
      <c r="AE330" s="89">
        <f t="shared" si="146"/>
        <v>51.220698984436901</v>
      </c>
      <c r="AF330" s="88">
        <f t="shared" si="147"/>
        <v>-40.017995896167825</v>
      </c>
      <c r="AG330" s="98"/>
      <c r="AH330" s="108">
        <v>311</v>
      </c>
      <c r="AI330" s="111">
        <f t="shared" si="139"/>
        <v>1298.6281916628727</v>
      </c>
      <c r="AJ330" s="110">
        <f t="shared" si="140"/>
        <v>-492.8529527977326</v>
      </c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141">
        <f t="shared" si="145"/>
        <v>70.751578863816192</v>
      </c>
      <c r="AW330" s="142">
        <f t="shared" si="136"/>
        <v>555.69424691636311</v>
      </c>
      <c r="AX330" s="98"/>
      <c r="AY330" s="98"/>
      <c r="AZ330" s="142"/>
      <c r="BA330" s="142"/>
      <c r="BC330" s="141"/>
      <c r="BD330" s="235">
        <v>305</v>
      </c>
      <c r="BE330" s="238">
        <f t="shared" si="141"/>
        <v>100.88790439427639</v>
      </c>
      <c r="BF330" s="237">
        <f t="shared" si="142"/>
        <v>-11.185020067979439</v>
      </c>
      <c r="BG330" s="98"/>
      <c r="BH330" s="98"/>
      <c r="BI330" s="98"/>
      <c r="BJ330" s="98"/>
      <c r="BK330" s="98"/>
      <c r="BL330" s="98"/>
      <c r="BM330" s="98"/>
      <c r="BN330" s="98"/>
      <c r="BO330" s="98"/>
      <c r="BP330" s="98"/>
      <c r="BQ330" s="98"/>
      <c r="BR330" s="98"/>
      <c r="BS330" s="163">
        <f t="shared" si="143"/>
        <v>-1188.7254394871802</v>
      </c>
      <c r="BT330" s="161">
        <v>104</v>
      </c>
      <c r="BU330" s="98"/>
      <c r="BV330" s="98"/>
      <c r="BW330" s="98"/>
      <c r="BX330" s="98"/>
      <c r="BY330" s="98"/>
      <c r="BZ330" s="98"/>
      <c r="CA330" s="142"/>
      <c r="CB330" s="141"/>
      <c r="CC330" s="98"/>
      <c r="CD330" s="98"/>
      <c r="CE330" s="98"/>
      <c r="CF330" s="98"/>
      <c r="CG330" s="98"/>
      <c r="CH330" s="98"/>
      <c r="CI330" s="98"/>
      <c r="CJ330" s="98"/>
      <c r="CK330" s="98"/>
      <c r="CL330" s="98"/>
      <c r="CM330" s="98"/>
      <c r="CN330" s="163">
        <f t="shared" si="144"/>
        <v>-1188.7254394871802</v>
      </c>
      <c r="CO330" s="161">
        <v>104</v>
      </c>
      <c r="CP330" s="98"/>
      <c r="CQ330" s="98"/>
      <c r="CR330" s="98"/>
      <c r="CS330" s="98"/>
      <c r="CT330" s="98"/>
      <c r="CU330" s="98"/>
      <c r="CV330" s="142"/>
      <c r="CW330" s="168"/>
    </row>
    <row r="331" spans="2:101" x14ac:dyDescent="0.3">
      <c r="B331" s="141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141">
        <f t="shared" si="132"/>
        <v>10</v>
      </c>
      <c r="N331" s="142">
        <f t="shared" si="134"/>
        <v>-220</v>
      </c>
      <c r="O331" s="98"/>
      <c r="P331" s="98"/>
      <c r="Q331" s="141">
        <f t="shared" si="133"/>
        <v>65</v>
      </c>
      <c r="R331" s="142">
        <f t="shared" si="135"/>
        <v>-240</v>
      </c>
      <c r="S331" s="98"/>
      <c r="T331" s="98"/>
      <c r="U331" s="98"/>
      <c r="V331" s="98"/>
      <c r="W331" s="98"/>
      <c r="X331" s="98"/>
      <c r="Y331" s="98"/>
      <c r="Z331" s="76">
        <v>314</v>
      </c>
      <c r="AA331" s="79">
        <f t="shared" si="137"/>
        <v>1261.7126890895306</v>
      </c>
      <c r="AB331" s="78">
        <f t="shared" si="138"/>
        <v>-472.19096974455601</v>
      </c>
      <c r="AC331" s="98"/>
      <c r="AD331" s="86">
        <v>323</v>
      </c>
      <c r="AE331" s="89">
        <f t="shared" si="146"/>
        <v>51.911308153074032</v>
      </c>
      <c r="AF331" s="88">
        <f t="shared" si="147"/>
        <v>-39.117976504883138</v>
      </c>
      <c r="AG331" s="98"/>
      <c r="AH331" s="108">
        <v>312</v>
      </c>
      <c r="AI331" s="111">
        <f t="shared" si="139"/>
        <v>1308.3898277064916</v>
      </c>
      <c r="AJ331" s="110">
        <f t="shared" si="140"/>
        <v>-484.216586766543</v>
      </c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141">
        <f t="shared" si="145"/>
        <v>70.751578863816192</v>
      </c>
      <c r="AW331" s="142">
        <f t="shared" si="136"/>
        <v>554.69424691636311</v>
      </c>
      <c r="AX331" s="98"/>
      <c r="AY331" s="98"/>
      <c r="AZ331" s="142"/>
      <c r="BA331" s="142"/>
      <c r="BC331" s="141"/>
      <c r="BD331" s="235">
        <v>306</v>
      </c>
      <c r="BE331" s="238">
        <f t="shared" si="141"/>
        <v>101.21498334931215</v>
      </c>
      <c r="BF331" s="237">
        <f t="shared" si="142"/>
        <v>-10.951716916697441</v>
      </c>
      <c r="BG331" s="98"/>
      <c r="BH331" s="98"/>
      <c r="BI331" s="98"/>
      <c r="BJ331" s="98"/>
      <c r="BK331" s="98"/>
      <c r="BL331" s="98"/>
      <c r="BM331" s="98"/>
      <c r="BN331" s="98"/>
      <c r="BO331" s="98"/>
      <c r="BP331" s="98"/>
      <c r="BQ331" s="98"/>
      <c r="BR331" s="98"/>
      <c r="BS331" s="163">
        <f t="shared" si="143"/>
        <v>-1200.1554917899416</v>
      </c>
      <c r="BT331" s="161">
        <v>105</v>
      </c>
      <c r="BU331" s="98"/>
      <c r="BV331" s="98"/>
      <c r="BW331" s="98"/>
      <c r="BX331" s="98"/>
      <c r="BY331" s="98"/>
      <c r="BZ331" s="98"/>
      <c r="CA331" s="142"/>
      <c r="CB331" s="141"/>
      <c r="CC331" s="98"/>
      <c r="CD331" s="98"/>
      <c r="CE331" s="98"/>
      <c r="CF331" s="98"/>
      <c r="CG331" s="98"/>
      <c r="CH331" s="98"/>
      <c r="CI331" s="98"/>
      <c r="CJ331" s="98"/>
      <c r="CK331" s="98"/>
      <c r="CL331" s="98"/>
      <c r="CM331" s="98"/>
      <c r="CN331" s="163">
        <f t="shared" si="144"/>
        <v>-1200.1554917899416</v>
      </c>
      <c r="CO331" s="161">
        <v>105</v>
      </c>
      <c r="CP331" s="98"/>
      <c r="CQ331" s="98"/>
      <c r="CR331" s="98"/>
      <c r="CS331" s="98"/>
      <c r="CT331" s="98"/>
      <c r="CU331" s="98"/>
      <c r="CV331" s="142"/>
      <c r="CW331" s="168"/>
    </row>
    <row r="332" spans="2:101" x14ac:dyDescent="0.3">
      <c r="B332" s="141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141">
        <f t="shared" si="132"/>
        <v>10</v>
      </c>
      <c r="N332" s="142">
        <f t="shared" si="134"/>
        <v>-221</v>
      </c>
      <c r="O332" s="98"/>
      <c r="P332" s="98"/>
      <c r="Q332" s="141">
        <f t="shared" si="133"/>
        <v>65</v>
      </c>
      <c r="R332" s="142">
        <f t="shared" si="135"/>
        <v>-241</v>
      </c>
      <c r="S332" s="98"/>
      <c r="T332" s="98"/>
      <c r="U332" s="98"/>
      <c r="V332" s="98"/>
      <c r="W332" s="98"/>
      <c r="X332" s="98"/>
      <c r="Y332" s="98"/>
      <c r="Z332" s="76">
        <v>315</v>
      </c>
      <c r="AA332" s="79">
        <f t="shared" si="137"/>
        <v>1271.0089546755073</v>
      </c>
      <c r="AB332" s="78">
        <f t="shared" si="138"/>
        <v>-463.05555499602019</v>
      </c>
      <c r="AC332" s="98"/>
      <c r="AD332" s="86">
        <v>324</v>
      </c>
      <c r="AE332" s="89">
        <f t="shared" si="146"/>
        <v>52.58610463437158</v>
      </c>
      <c r="AF332" s="88">
        <f t="shared" si="147"/>
        <v>-38.206041399010772</v>
      </c>
      <c r="AG332" s="98"/>
      <c r="AH332" s="108">
        <v>313</v>
      </c>
      <c r="AI332" s="111">
        <f t="shared" si="139"/>
        <v>1317.9992516355419</v>
      </c>
      <c r="AJ332" s="110">
        <f t="shared" si="140"/>
        <v>-475.41117205600523</v>
      </c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141">
        <f t="shared" si="145"/>
        <v>70.751578863816192</v>
      </c>
      <c r="AW332" s="142">
        <f t="shared" si="136"/>
        <v>553.69424691636311</v>
      </c>
      <c r="AX332" s="98"/>
      <c r="AY332" s="98"/>
      <c r="AZ332" s="142"/>
      <c r="BA332" s="142"/>
      <c r="BC332" s="141"/>
      <c r="BD332" s="235">
        <v>307</v>
      </c>
      <c r="BE332" s="238">
        <f t="shared" si="141"/>
        <v>101.53794078721953</v>
      </c>
      <c r="BF332" s="237">
        <f t="shared" si="142"/>
        <v>-10.712740983755046</v>
      </c>
      <c r="BG332" s="98"/>
      <c r="BH332" s="98"/>
      <c r="BI332" s="98"/>
      <c r="BJ332" s="98"/>
      <c r="BK332" s="98"/>
      <c r="BL332" s="98"/>
      <c r="BM332" s="98"/>
      <c r="BN332" s="98"/>
      <c r="BO332" s="98"/>
      <c r="BP332" s="98"/>
      <c r="BQ332" s="98"/>
      <c r="BR332" s="98"/>
      <c r="BS332" s="163">
        <f t="shared" si="143"/>
        <v>-1211.585544092703</v>
      </c>
      <c r="BT332" s="161">
        <v>106</v>
      </c>
      <c r="BU332" s="98"/>
      <c r="BV332" s="98"/>
      <c r="BW332" s="98"/>
      <c r="BX332" s="98"/>
      <c r="BY332" s="98"/>
      <c r="BZ332" s="98"/>
      <c r="CA332" s="142"/>
      <c r="CB332" s="141"/>
      <c r="CC332" s="98"/>
      <c r="CD332" s="98"/>
      <c r="CE332" s="98"/>
      <c r="CF332" s="98"/>
      <c r="CG332" s="98"/>
      <c r="CH332" s="98"/>
      <c r="CI332" s="98"/>
      <c r="CJ332" s="98"/>
      <c r="CK332" s="98"/>
      <c r="CL332" s="98"/>
      <c r="CM332" s="98"/>
      <c r="CN332" s="163">
        <f t="shared" si="144"/>
        <v>-1211.585544092703</v>
      </c>
      <c r="CO332" s="161">
        <v>106</v>
      </c>
      <c r="CP332" s="98"/>
      <c r="CQ332" s="98"/>
      <c r="CR332" s="98"/>
      <c r="CS332" s="98"/>
      <c r="CT332" s="98"/>
      <c r="CU332" s="98"/>
      <c r="CV332" s="142"/>
      <c r="CW332" s="168"/>
    </row>
    <row r="333" spans="2:101" x14ac:dyDescent="0.3">
      <c r="B333" s="141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141">
        <f t="shared" ref="M333:M336" si="148">$M$3</f>
        <v>10</v>
      </c>
      <c r="N333" s="142">
        <f t="shared" si="134"/>
        <v>-222</v>
      </c>
      <c r="O333" s="98"/>
      <c r="P333" s="98"/>
      <c r="Q333" s="141">
        <f t="shared" ref="Q333:Q336" si="149">$Q$3</f>
        <v>65</v>
      </c>
      <c r="R333" s="142">
        <f t="shared" si="135"/>
        <v>-242</v>
      </c>
      <c r="S333" s="98"/>
      <c r="T333" s="98"/>
      <c r="U333" s="98"/>
      <c r="V333" s="98"/>
      <c r="W333" s="98"/>
      <c r="X333" s="98"/>
      <c r="Y333" s="98"/>
      <c r="Z333" s="76">
        <v>316</v>
      </c>
      <c r="AA333" s="79">
        <f t="shared" si="137"/>
        <v>1280.1443694240427</v>
      </c>
      <c r="AB333" s="78">
        <f t="shared" si="138"/>
        <v>-453.75928941004406</v>
      </c>
      <c r="AC333" s="98"/>
      <c r="AD333" s="86">
        <v>325</v>
      </c>
      <c r="AE333" s="89">
        <f t="shared" si="146"/>
        <v>53.244882878784452</v>
      </c>
      <c r="AF333" s="88">
        <f t="shared" si="147"/>
        <v>-37.282468362818022</v>
      </c>
      <c r="AG333" s="98"/>
      <c r="AH333" s="108">
        <v>314</v>
      </c>
      <c r="AI333" s="111">
        <f t="shared" si="139"/>
        <v>1327.4535363264063</v>
      </c>
      <c r="AJ333" s="110">
        <f t="shared" si="140"/>
        <v>-466.43939088073984</v>
      </c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141">
        <f t="shared" si="145"/>
        <v>70.751578863816192</v>
      </c>
      <c r="AW333" s="142">
        <f t="shared" si="136"/>
        <v>552.69424691636311</v>
      </c>
      <c r="AX333" s="98"/>
      <c r="AY333" s="98"/>
      <c r="AZ333" s="142"/>
      <c r="BA333" s="142"/>
      <c r="BC333" s="141"/>
      <c r="BD333" s="235">
        <v>308</v>
      </c>
      <c r="BE333" s="238">
        <f t="shared" si="141"/>
        <v>101.85667833203442</v>
      </c>
      <c r="BF333" s="237">
        <f t="shared" si="142"/>
        <v>-10.46816506353643</v>
      </c>
      <c r="BG333" s="98"/>
      <c r="BH333" s="98"/>
      <c r="BI333" s="98"/>
      <c r="BJ333" s="98"/>
      <c r="BK333" s="98"/>
      <c r="BL333" s="98"/>
      <c r="BM333" s="98"/>
      <c r="BN333" s="98"/>
      <c r="BO333" s="98"/>
      <c r="BP333" s="98"/>
      <c r="BQ333" s="98"/>
      <c r="BR333" s="98"/>
      <c r="BS333" s="163">
        <f t="shared" si="143"/>
        <v>-1223.0155963954642</v>
      </c>
      <c r="BT333" s="161">
        <v>107</v>
      </c>
      <c r="BU333" s="98"/>
      <c r="BV333" s="98"/>
      <c r="BW333" s="98"/>
      <c r="BX333" s="98"/>
      <c r="BY333" s="98"/>
      <c r="BZ333" s="98"/>
      <c r="CA333" s="142"/>
      <c r="CB333" s="141"/>
      <c r="CC333" s="98"/>
      <c r="CD333" s="98"/>
      <c r="CE333" s="98"/>
      <c r="CF333" s="98"/>
      <c r="CG333" s="98"/>
      <c r="CH333" s="98"/>
      <c r="CI333" s="98"/>
      <c r="CJ333" s="98"/>
      <c r="CK333" s="98"/>
      <c r="CL333" s="98"/>
      <c r="CM333" s="98"/>
      <c r="CN333" s="163">
        <f t="shared" si="144"/>
        <v>-1223.0155963954642</v>
      </c>
      <c r="CO333" s="161">
        <v>107</v>
      </c>
      <c r="CP333" s="98"/>
      <c r="CQ333" s="98"/>
      <c r="CR333" s="98"/>
      <c r="CS333" s="98"/>
      <c r="CT333" s="98"/>
      <c r="CU333" s="98"/>
      <c r="CV333" s="142"/>
      <c r="CW333" s="168"/>
    </row>
    <row r="334" spans="2:101" x14ac:dyDescent="0.3">
      <c r="B334" s="141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141">
        <f t="shared" si="148"/>
        <v>10</v>
      </c>
      <c r="N334" s="142">
        <f t="shared" ref="N334:N336" si="150">$N333-$A$11</f>
        <v>-223</v>
      </c>
      <c r="O334" s="98"/>
      <c r="P334" s="98"/>
      <c r="Q334" s="141">
        <f t="shared" si="149"/>
        <v>65</v>
      </c>
      <c r="R334" s="142">
        <f t="shared" ref="R334:R336" si="151">$R333-$A$11</f>
        <v>-243</v>
      </c>
      <c r="S334" s="98"/>
      <c r="T334" s="98"/>
      <c r="U334" s="98"/>
      <c r="V334" s="98"/>
      <c r="W334" s="98"/>
      <c r="X334" s="98"/>
      <c r="Y334" s="98"/>
      <c r="Z334" s="76">
        <v>317</v>
      </c>
      <c r="AA334" s="79">
        <f t="shared" si="137"/>
        <v>1289.1161505993086</v>
      </c>
      <c r="AB334" s="78">
        <f t="shared" si="138"/>
        <v>-444.30500471917901</v>
      </c>
      <c r="AC334" s="98"/>
      <c r="AD334" s="86">
        <v>326</v>
      </c>
      <c r="AE334" s="89">
        <f t="shared" si="146"/>
        <v>53.887442216077694</v>
      </c>
      <c r="AF334" s="88">
        <f t="shared" si="147"/>
        <v>-36.347538725598575</v>
      </c>
      <c r="AG334" s="98"/>
      <c r="AH334" s="108">
        <v>315</v>
      </c>
      <c r="AI334" s="111">
        <f t="shared" si="139"/>
        <v>1336.7498019123832</v>
      </c>
      <c r="AJ334" s="110">
        <f t="shared" si="140"/>
        <v>-457.30397613220401</v>
      </c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141">
        <f t="shared" si="145"/>
        <v>70.751578863816192</v>
      </c>
      <c r="AW334" s="142">
        <f t="shared" ref="AW334:AW386" si="152">$AW333-$A$11</f>
        <v>551.69424691636311</v>
      </c>
      <c r="AX334" s="98"/>
      <c r="AY334" s="98"/>
      <c r="AZ334" s="142"/>
      <c r="BA334" s="142"/>
      <c r="BC334" s="141"/>
      <c r="BD334" s="235">
        <v>309</v>
      </c>
      <c r="BE334" s="238">
        <f t="shared" si="141"/>
        <v>102.17109889321296</v>
      </c>
      <c r="BF334" s="237">
        <f t="shared" si="142"/>
        <v>-10.218063656236174</v>
      </c>
      <c r="BG334" s="98"/>
      <c r="BH334" s="98"/>
      <c r="BI334" s="98"/>
      <c r="BJ334" s="98"/>
      <c r="BK334" s="98"/>
      <c r="BL334" s="98"/>
      <c r="BM334" s="98"/>
      <c r="BN334" s="98"/>
      <c r="BO334" s="98"/>
      <c r="BP334" s="98"/>
      <c r="BQ334" s="98"/>
      <c r="BR334" s="98"/>
      <c r="BS334" s="163">
        <f t="shared" si="143"/>
        <v>-1234.4456486982256</v>
      </c>
      <c r="BT334" s="161">
        <v>108</v>
      </c>
      <c r="BU334" s="98"/>
      <c r="BV334" s="98"/>
      <c r="BW334" s="98"/>
      <c r="BX334" s="98"/>
      <c r="BY334" s="98"/>
      <c r="BZ334" s="98"/>
      <c r="CA334" s="142"/>
      <c r="CB334" s="141"/>
      <c r="CC334" s="98"/>
      <c r="CD334" s="98"/>
      <c r="CE334" s="98"/>
      <c r="CF334" s="98"/>
      <c r="CG334" s="98"/>
      <c r="CH334" s="98"/>
      <c r="CI334" s="98"/>
      <c r="CJ334" s="98"/>
      <c r="CK334" s="98"/>
      <c r="CL334" s="98"/>
      <c r="CM334" s="98"/>
      <c r="CN334" s="163">
        <f t="shared" si="144"/>
        <v>-1234.4456486982256</v>
      </c>
      <c r="CO334" s="161">
        <v>108</v>
      </c>
      <c r="CP334" s="98"/>
      <c r="CQ334" s="98"/>
      <c r="CR334" s="98"/>
      <c r="CS334" s="98"/>
      <c r="CT334" s="98"/>
      <c r="CU334" s="98"/>
      <c r="CV334" s="142"/>
      <c r="CW334" s="168"/>
    </row>
    <row r="335" spans="2:101" x14ac:dyDescent="0.3">
      <c r="B335" s="141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141">
        <f t="shared" si="148"/>
        <v>10</v>
      </c>
      <c r="N335" s="142">
        <f t="shared" si="150"/>
        <v>-224</v>
      </c>
      <c r="O335" s="98"/>
      <c r="P335" s="98"/>
      <c r="Q335" s="141">
        <f t="shared" si="149"/>
        <v>65</v>
      </c>
      <c r="R335" s="142">
        <f t="shared" si="151"/>
        <v>-244</v>
      </c>
      <c r="S335" s="98"/>
      <c r="T335" s="98"/>
      <c r="U335" s="98"/>
      <c r="V335" s="98"/>
      <c r="W335" s="98"/>
      <c r="X335" s="98"/>
      <c r="Y335" s="98"/>
      <c r="Z335" s="76">
        <v>318</v>
      </c>
      <c r="AA335" s="79">
        <f t="shared" si="137"/>
        <v>1297.9215653098463</v>
      </c>
      <c r="AB335" s="78">
        <f t="shared" si="138"/>
        <v>-434.69558079012864</v>
      </c>
      <c r="AC335" s="98"/>
      <c r="AD335" s="86">
        <v>327</v>
      </c>
      <c r="AE335" s="89">
        <f t="shared" si="146"/>
        <v>54.51358691645256</v>
      </c>
      <c r="AF335" s="88">
        <f t="shared" si="147"/>
        <v>-35.40153727597675</v>
      </c>
      <c r="AG335" s="98"/>
      <c r="AH335" s="108">
        <v>316</v>
      </c>
      <c r="AI335" s="111">
        <f t="shared" si="139"/>
        <v>1345.8852166609186</v>
      </c>
      <c r="AJ335" s="110">
        <f t="shared" si="140"/>
        <v>-448.00771054622788</v>
      </c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141">
        <f t="shared" si="145"/>
        <v>70.751578863816192</v>
      </c>
      <c r="AW335" s="142">
        <f t="shared" si="152"/>
        <v>550.69424691636311</v>
      </c>
      <c r="AX335" s="98"/>
      <c r="AY335" s="98"/>
      <c r="AZ335" s="142"/>
      <c r="BA335" s="142"/>
      <c r="BC335" s="141"/>
      <c r="BD335" s="235">
        <v>310</v>
      </c>
      <c r="BE335" s="238">
        <f t="shared" si="141"/>
        <v>102.48110669520634</v>
      </c>
      <c r="BF335" s="237">
        <f t="shared" si="142"/>
        <v>-9.9625129451657148</v>
      </c>
      <c r="BG335" s="98"/>
      <c r="BH335" s="98"/>
      <c r="BI335" s="98"/>
      <c r="BJ335" s="98"/>
      <c r="BK335" s="98"/>
      <c r="BL335" s="98"/>
      <c r="BM335" s="98"/>
      <c r="BN335" s="98"/>
      <c r="BO335" s="98"/>
      <c r="BP335" s="98"/>
      <c r="BQ335" s="98"/>
      <c r="BR335" s="98"/>
      <c r="BS335" s="163">
        <f t="shared" si="143"/>
        <v>-1245.875701000987</v>
      </c>
      <c r="BT335" s="161">
        <v>109</v>
      </c>
      <c r="BU335" s="98"/>
      <c r="BV335" s="98"/>
      <c r="BW335" s="98"/>
      <c r="BX335" s="98"/>
      <c r="BY335" s="98"/>
      <c r="BZ335" s="98"/>
      <c r="CA335" s="142"/>
      <c r="CB335" s="141"/>
      <c r="CC335" s="98"/>
      <c r="CD335" s="98"/>
      <c r="CE335" s="98"/>
      <c r="CF335" s="98"/>
      <c r="CG335" s="98"/>
      <c r="CH335" s="98"/>
      <c r="CI335" s="98"/>
      <c r="CJ335" s="98"/>
      <c r="CK335" s="98"/>
      <c r="CL335" s="98"/>
      <c r="CM335" s="98"/>
      <c r="CN335" s="163">
        <f t="shared" si="144"/>
        <v>-1245.875701000987</v>
      </c>
      <c r="CO335" s="161">
        <v>109</v>
      </c>
      <c r="CP335" s="98"/>
      <c r="CQ335" s="98"/>
      <c r="CR335" s="98"/>
      <c r="CS335" s="98"/>
      <c r="CT335" s="98"/>
      <c r="CU335" s="98"/>
      <c r="CV335" s="142"/>
      <c r="CW335" s="168"/>
    </row>
    <row r="336" spans="2:101" ht="15" thickBot="1" x14ac:dyDescent="0.35">
      <c r="B336" s="141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143">
        <f t="shared" si="148"/>
        <v>10</v>
      </c>
      <c r="N336" s="144">
        <f t="shared" si="150"/>
        <v>-225</v>
      </c>
      <c r="O336" s="98"/>
      <c r="P336" s="98"/>
      <c r="Q336" s="143">
        <f t="shared" si="149"/>
        <v>65</v>
      </c>
      <c r="R336" s="144">
        <f t="shared" si="151"/>
        <v>-245</v>
      </c>
      <c r="S336" s="98"/>
      <c r="T336" s="98"/>
      <c r="U336" s="98"/>
      <c r="V336" s="98"/>
      <c r="W336" s="98"/>
      <c r="X336" s="98"/>
      <c r="Y336" s="98"/>
      <c r="Z336" s="76">
        <v>319</v>
      </c>
      <c r="AA336" s="79">
        <f t="shared" si="137"/>
        <v>1306.5579313410358</v>
      </c>
      <c r="AB336" s="78">
        <f t="shared" si="138"/>
        <v>-424.93394474650989</v>
      </c>
      <c r="AC336" s="98"/>
      <c r="AD336" s="86">
        <v>328</v>
      </c>
      <c r="AE336" s="89">
        <f t="shared" si="146"/>
        <v>55.123126250167651</v>
      </c>
      <c r="AF336" s="88">
        <f t="shared" si="147"/>
        <v>-34.444752175158378</v>
      </c>
      <c r="AG336" s="98"/>
      <c r="AH336" s="108">
        <v>317</v>
      </c>
      <c r="AI336" s="111">
        <f t="shared" si="139"/>
        <v>1354.8569978361843</v>
      </c>
      <c r="AJ336" s="110">
        <f t="shared" si="140"/>
        <v>-438.55342585536283</v>
      </c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141">
        <f t="shared" si="145"/>
        <v>70.751578863816192</v>
      </c>
      <c r="AW336" s="142">
        <f t="shared" si="152"/>
        <v>549.69424691636311</v>
      </c>
      <c r="AX336" s="98"/>
      <c r="AY336" s="98"/>
      <c r="AZ336" s="142"/>
      <c r="BA336" s="142"/>
      <c r="BC336" s="141"/>
      <c r="BD336" s="235">
        <v>311</v>
      </c>
      <c r="BE336" s="238">
        <f t="shared" si="141"/>
        <v>102.78660730663499</v>
      </c>
      <c r="BF336" s="237">
        <f t="shared" si="142"/>
        <v>-9.7015907735472258</v>
      </c>
      <c r="BG336" s="98"/>
      <c r="BH336" s="98"/>
      <c r="BI336" s="98"/>
      <c r="BJ336" s="98"/>
      <c r="BK336" s="98"/>
      <c r="BL336" s="98"/>
      <c r="BM336" s="98"/>
      <c r="BN336" s="98"/>
      <c r="BO336" s="98"/>
      <c r="BP336" s="98"/>
      <c r="BQ336" s="98"/>
      <c r="BR336" s="98"/>
      <c r="BS336" s="163">
        <f t="shared" si="143"/>
        <v>-1257.3057533037484</v>
      </c>
      <c r="BT336" s="161">
        <v>110</v>
      </c>
      <c r="BU336" s="98"/>
      <c r="BV336" s="98"/>
      <c r="BW336" s="98"/>
      <c r="BX336" s="98"/>
      <c r="BY336" s="98"/>
      <c r="BZ336" s="98"/>
      <c r="CA336" s="142"/>
      <c r="CB336" s="141"/>
      <c r="CC336" s="98"/>
      <c r="CD336" s="98"/>
      <c r="CE336" s="98"/>
      <c r="CF336" s="98"/>
      <c r="CG336" s="98"/>
      <c r="CH336" s="98"/>
      <c r="CI336" s="98"/>
      <c r="CJ336" s="98"/>
      <c r="CK336" s="98"/>
      <c r="CL336" s="98"/>
      <c r="CM336" s="98"/>
      <c r="CN336" s="163">
        <f t="shared" si="144"/>
        <v>-1257.3057533037484</v>
      </c>
      <c r="CO336" s="161">
        <v>110</v>
      </c>
      <c r="CP336" s="98"/>
      <c r="CQ336" s="98"/>
      <c r="CR336" s="98"/>
      <c r="CS336" s="98"/>
      <c r="CT336" s="98"/>
      <c r="CU336" s="98"/>
      <c r="CV336" s="142"/>
      <c r="CW336" s="168"/>
    </row>
    <row r="337" spans="2:101" x14ac:dyDescent="0.3">
      <c r="B337" s="141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76">
        <v>320</v>
      </c>
      <c r="AA337" s="79">
        <f t="shared" si="137"/>
        <v>1315.0226179721217</v>
      </c>
      <c r="AB337" s="78">
        <f t="shared" si="138"/>
        <v>-415.02307007722459</v>
      </c>
      <c r="AC337" s="98"/>
      <c r="AD337" s="86">
        <v>329</v>
      </c>
      <c r="AE337" s="89">
        <f t="shared" si="146"/>
        <v>55.715874545637284</v>
      </c>
      <c r="AF337" s="88">
        <f t="shared" si="147"/>
        <v>-33.477474869153539</v>
      </c>
      <c r="AG337" s="98"/>
      <c r="AH337" s="108">
        <v>318</v>
      </c>
      <c r="AI337" s="111">
        <f t="shared" si="139"/>
        <v>1363.662412546722</v>
      </c>
      <c r="AJ337" s="110">
        <f t="shared" si="140"/>
        <v>-428.94400192631247</v>
      </c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141">
        <f t="shared" si="145"/>
        <v>70.751578863816192</v>
      </c>
      <c r="AW337" s="142">
        <f t="shared" si="152"/>
        <v>548.69424691636311</v>
      </c>
      <c r="AX337" s="98"/>
      <c r="AY337" s="98"/>
      <c r="AZ337" s="142"/>
      <c r="BA337" s="142"/>
      <c r="BC337" s="141"/>
      <c r="BD337" s="235">
        <v>312</v>
      </c>
      <c r="BE337" s="238">
        <f t="shared" si="141"/>
        <v>103.08750766905321</v>
      </c>
      <c r="BF337" s="237">
        <f t="shared" si="142"/>
        <v>-9.4353766208017849</v>
      </c>
      <c r="BG337" s="98"/>
      <c r="BH337" s="98"/>
      <c r="BI337" s="98"/>
      <c r="BJ337" s="98"/>
      <c r="BK337" s="98"/>
      <c r="BL337" s="98"/>
      <c r="BM337" s="98"/>
      <c r="BN337" s="98"/>
      <c r="BO337" s="98"/>
      <c r="BP337" s="98"/>
      <c r="BQ337" s="98"/>
      <c r="BR337" s="98"/>
      <c r="BS337" s="163">
        <f t="shared" si="143"/>
        <v>-1268.7358056065098</v>
      </c>
      <c r="BT337" s="161">
        <v>111</v>
      </c>
      <c r="BU337" s="98"/>
      <c r="BV337" s="98"/>
      <c r="BW337" s="98"/>
      <c r="BX337" s="98"/>
      <c r="BY337" s="98"/>
      <c r="BZ337" s="98"/>
      <c r="CA337" s="142"/>
      <c r="CB337" s="141"/>
      <c r="CC337" s="98"/>
      <c r="CD337" s="98"/>
      <c r="CE337" s="98"/>
      <c r="CF337" s="98"/>
      <c r="CG337" s="98"/>
      <c r="CH337" s="98"/>
      <c r="CI337" s="98"/>
      <c r="CJ337" s="98"/>
      <c r="CK337" s="98"/>
      <c r="CL337" s="98"/>
      <c r="CM337" s="98"/>
      <c r="CN337" s="163">
        <f t="shared" si="144"/>
        <v>-1268.7358056065098</v>
      </c>
      <c r="CO337" s="161">
        <v>111</v>
      </c>
      <c r="CP337" s="98"/>
      <c r="CQ337" s="98"/>
      <c r="CR337" s="98"/>
      <c r="CS337" s="98"/>
      <c r="CT337" s="98"/>
      <c r="CU337" s="98"/>
      <c r="CV337" s="142"/>
      <c r="CW337" s="168"/>
    </row>
    <row r="338" spans="2:101" x14ac:dyDescent="0.3">
      <c r="B338" s="141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76">
        <v>321</v>
      </c>
      <c r="AA338" s="79">
        <f t="shared" ref="AA338:AA377" si="153">$AB$11*COS($Z338*PI()/180)+$AB$12</f>
        <v>1323.3130467775563</v>
      </c>
      <c r="AB338" s="78">
        <f t="shared" ref="AB338:AB377" si="154">$AB$11*SIN($Z338*PI()/180)+$AB$13</f>
        <v>-404.96597573070585</v>
      </c>
      <c r="AC338" s="98"/>
      <c r="AD338" s="86">
        <v>330</v>
      </c>
      <c r="AE338" s="89">
        <f t="shared" si="146"/>
        <v>56.291651245988497</v>
      </c>
      <c r="AF338" s="88">
        <f t="shared" si="147"/>
        <v>-32.500000000000028</v>
      </c>
      <c r="AG338" s="98"/>
      <c r="AH338" s="108">
        <v>319</v>
      </c>
      <c r="AI338" s="111">
        <f t="shared" si="139"/>
        <v>1372.2987785779117</v>
      </c>
      <c r="AJ338" s="110">
        <f t="shared" si="140"/>
        <v>-419.18236588269372</v>
      </c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141">
        <f t="shared" si="145"/>
        <v>70.751578863816192</v>
      </c>
      <c r="AW338" s="142">
        <f t="shared" si="152"/>
        <v>547.69424691636311</v>
      </c>
      <c r="AX338" s="98"/>
      <c r="AY338" s="98"/>
      <c r="AZ338" s="142"/>
      <c r="BA338" s="142"/>
      <c r="BC338" s="141"/>
      <c r="BD338" s="235">
        <v>313</v>
      </c>
      <c r="BE338" s="238">
        <f t="shared" si="141"/>
        <v>103.38371612529573</v>
      </c>
      <c r="BF338" s="237">
        <f t="shared" si="142"/>
        <v>-9.163951578339196</v>
      </c>
      <c r="BG338" s="98"/>
      <c r="BH338" s="98"/>
      <c r="BI338" s="98"/>
      <c r="BJ338" s="98"/>
      <c r="BK338" s="98"/>
      <c r="BL338" s="98"/>
      <c r="BM338" s="98"/>
      <c r="BN338" s="98"/>
      <c r="BO338" s="98"/>
      <c r="BP338" s="98"/>
      <c r="BQ338" s="98"/>
      <c r="BR338" s="98"/>
      <c r="BS338" s="163">
        <f t="shared" si="143"/>
        <v>-1280.1658579092709</v>
      </c>
      <c r="BT338" s="161">
        <v>112</v>
      </c>
      <c r="BU338" s="98"/>
      <c r="BV338" s="98"/>
      <c r="BW338" s="98"/>
      <c r="BX338" s="98"/>
      <c r="BY338" s="98"/>
      <c r="BZ338" s="98"/>
      <c r="CA338" s="142"/>
      <c r="CB338" s="141"/>
      <c r="CC338" s="98"/>
      <c r="CD338" s="98"/>
      <c r="CE338" s="98"/>
      <c r="CF338" s="98"/>
      <c r="CG338" s="98"/>
      <c r="CH338" s="98"/>
      <c r="CI338" s="98"/>
      <c r="CJ338" s="98"/>
      <c r="CK338" s="98"/>
      <c r="CL338" s="98"/>
      <c r="CM338" s="98"/>
      <c r="CN338" s="163">
        <f t="shared" si="144"/>
        <v>-1280.1658579092709</v>
      </c>
      <c r="CO338" s="161">
        <v>112</v>
      </c>
      <c r="CP338" s="98"/>
      <c r="CQ338" s="98"/>
      <c r="CR338" s="98"/>
      <c r="CS338" s="98"/>
      <c r="CT338" s="98"/>
      <c r="CU338" s="98"/>
      <c r="CV338" s="142"/>
      <c r="CW338" s="168"/>
    </row>
    <row r="339" spans="2:101" x14ac:dyDescent="0.3">
      <c r="B339" s="141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76">
        <v>322</v>
      </c>
      <c r="AA339" s="79">
        <f t="shared" si="153"/>
        <v>1331.4266924124149</v>
      </c>
      <c r="AB339" s="78">
        <f t="shared" si="154"/>
        <v>-394.76572519531692</v>
      </c>
      <c r="AC339" s="98"/>
      <c r="AD339" s="86">
        <v>331</v>
      </c>
      <c r="AE339" s="89">
        <f t="shared" si="146"/>
        <v>56.85028096406073</v>
      </c>
      <c r="AF339" s="88">
        <f t="shared" si="147"/>
        <v>-31.512625316011899</v>
      </c>
      <c r="AG339" s="98"/>
      <c r="AH339" s="108">
        <v>320</v>
      </c>
      <c r="AI339" s="111">
        <f t="shared" ref="AI339:AI379" si="155">$AJ$13*COS($AH339*PI()/180)+$AJ$14</f>
        <v>1380.7634652089973</v>
      </c>
      <c r="AJ339" s="110">
        <f t="shared" ref="AJ339:AJ379" si="156">$AJ$13*SIN($AH339*PI()/180)+$AJ$15</f>
        <v>-409.27149121340841</v>
      </c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141">
        <f t="shared" si="145"/>
        <v>70.751578863816192</v>
      </c>
      <c r="AW339" s="142">
        <f t="shared" si="152"/>
        <v>546.69424691636311</v>
      </c>
      <c r="AX339" s="98"/>
      <c r="AY339" s="98"/>
      <c r="AZ339" s="142"/>
      <c r="BA339" s="142"/>
      <c r="BC339" s="141"/>
      <c r="BD339" s="235">
        <v>314</v>
      </c>
      <c r="BE339" s="238">
        <f t="shared" si="141"/>
        <v>103.67514244739732</v>
      </c>
      <c r="BF339" s="237">
        <f t="shared" si="142"/>
        <v>-8.8873983248567452</v>
      </c>
      <c r="BG339" s="98"/>
      <c r="BH339" s="98"/>
      <c r="BI339" s="98"/>
      <c r="BJ339" s="98"/>
      <c r="BK339" s="98"/>
      <c r="BL339" s="98"/>
      <c r="BM339" s="98"/>
      <c r="BN339" s="98"/>
      <c r="BO339" s="98"/>
      <c r="BP339" s="98"/>
      <c r="BQ339" s="98"/>
      <c r="BR339" s="98"/>
      <c r="BS339" s="163">
        <f t="shared" si="143"/>
        <v>-1291.5959102120323</v>
      </c>
      <c r="BT339" s="161">
        <v>113</v>
      </c>
      <c r="BU339" s="98"/>
      <c r="BV339" s="98"/>
      <c r="BW339" s="98"/>
      <c r="BX339" s="98"/>
      <c r="BY339" s="98"/>
      <c r="BZ339" s="98"/>
      <c r="CA339" s="142"/>
      <c r="CB339" s="141"/>
      <c r="CC339" s="98"/>
      <c r="CD339" s="98"/>
      <c r="CE339" s="98"/>
      <c r="CF339" s="98"/>
      <c r="CG339" s="98"/>
      <c r="CH339" s="98"/>
      <c r="CI339" s="98"/>
      <c r="CJ339" s="98"/>
      <c r="CK339" s="98"/>
      <c r="CL339" s="98"/>
      <c r="CM339" s="98"/>
      <c r="CN339" s="163">
        <f t="shared" si="144"/>
        <v>-1291.5959102120323</v>
      </c>
      <c r="CO339" s="161">
        <v>113</v>
      </c>
      <c r="CP339" s="98"/>
      <c r="CQ339" s="98"/>
      <c r="CR339" s="98"/>
      <c r="CS339" s="98"/>
      <c r="CT339" s="98"/>
      <c r="CU339" s="98"/>
      <c r="CV339" s="142"/>
      <c r="CW339" s="168"/>
    </row>
    <row r="340" spans="2:101" x14ac:dyDescent="0.3">
      <c r="B340" s="141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76">
        <v>323</v>
      </c>
      <c r="AA340" s="79">
        <f t="shared" si="153"/>
        <v>1339.3610833816388</v>
      </c>
      <c r="AB340" s="78">
        <f t="shared" si="154"/>
        <v>-384.42542556618241</v>
      </c>
      <c r="AC340" s="98"/>
      <c r="AD340" s="86">
        <v>332</v>
      </c>
      <c r="AE340" s="89">
        <f t="shared" si="146"/>
        <v>57.391593535830246</v>
      </c>
      <c r="AF340" s="88">
        <f t="shared" si="147"/>
        <v>-30.515651581082903</v>
      </c>
      <c r="AG340" s="98"/>
      <c r="AH340" s="108">
        <v>321</v>
      </c>
      <c r="AI340" s="111">
        <f t="shared" si="155"/>
        <v>1389.053894014432</v>
      </c>
      <c r="AJ340" s="110">
        <f t="shared" si="156"/>
        <v>-399.21439686688967</v>
      </c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141">
        <f t="shared" si="145"/>
        <v>70.751578863816192</v>
      </c>
      <c r="AW340" s="142">
        <f t="shared" si="152"/>
        <v>545.69424691636311</v>
      </c>
      <c r="AX340" s="98"/>
      <c r="AY340" s="98"/>
      <c r="AZ340" s="142"/>
      <c r="BA340" s="142"/>
      <c r="BC340" s="141"/>
      <c r="BD340" s="235">
        <v>315</v>
      </c>
      <c r="BE340" s="238">
        <f t="shared" si="141"/>
        <v>103.96169786407719</v>
      </c>
      <c r="BF340" s="237">
        <f t="shared" si="142"/>
        <v>-8.605801101154464</v>
      </c>
      <c r="BG340" s="98"/>
      <c r="BH340" s="98"/>
      <c r="BI340" s="98"/>
      <c r="BJ340" s="98"/>
      <c r="BK340" s="98"/>
      <c r="BL340" s="98"/>
      <c r="BM340" s="98"/>
      <c r="BN340" s="98"/>
      <c r="BO340" s="98"/>
      <c r="BP340" s="98"/>
      <c r="BQ340" s="98"/>
      <c r="BR340" s="98"/>
      <c r="BS340" s="163">
        <f t="shared" si="143"/>
        <v>-1303.0259625147937</v>
      </c>
      <c r="BT340" s="161">
        <v>114</v>
      </c>
      <c r="BU340" s="98"/>
      <c r="BV340" s="98"/>
      <c r="BW340" s="98"/>
      <c r="BX340" s="98"/>
      <c r="BY340" s="98"/>
      <c r="BZ340" s="98"/>
      <c r="CA340" s="142"/>
      <c r="CB340" s="141"/>
      <c r="CC340" s="98"/>
      <c r="CD340" s="98"/>
      <c r="CE340" s="98"/>
      <c r="CF340" s="98"/>
      <c r="CG340" s="98"/>
      <c r="CH340" s="98"/>
      <c r="CI340" s="98"/>
      <c r="CJ340" s="98"/>
      <c r="CK340" s="98"/>
      <c r="CL340" s="98"/>
      <c r="CM340" s="98"/>
      <c r="CN340" s="163">
        <f t="shared" si="144"/>
        <v>-1303.0259625147937</v>
      </c>
      <c r="CO340" s="161">
        <v>114</v>
      </c>
      <c r="CP340" s="98"/>
      <c r="CQ340" s="98"/>
      <c r="CR340" s="98"/>
      <c r="CS340" s="98"/>
      <c r="CT340" s="98"/>
      <c r="CU340" s="98"/>
      <c r="CV340" s="142"/>
      <c r="CW340" s="168"/>
    </row>
    <row r="341" spans="2:101" x14ac:dyDescent="0.3">
      <c r="B341" s="141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76">
        <v>324</v>
      </c>
      <c r="AA341" s="79">
        <f t="shared" si="153"/>
        <v>1347.1138027928755</v>
      </c>
      <c r="AB341" s="78">
        <f t="shared" si="154"/>
        <v>-373.94822659873915</v>
      </c>
      <c r="AC341" s="98"/>
      <c r="AD341" s="86">
        <v>333</v>
      </c>
      <c r="AE341" s="89">
        <f t="shared" si="146"/>
        <v>57.915424072243908</v>
      </c>
      <c r="AF341" s="88">
        <f t="shared" si="147"/>
        <v>-29.509382483070553</v>
      </c>
      <c r="AG341" s="98"/>
      <c r="AH341" s="108">
        <v>322</v>
      </c>
      <c r="AI341" s="111">
        <f t="shared" si="155"/>
        <v>1397.1675396492908</v>
      </c>
      <c r="AJ341" s="110">
        <f t="shared" si="156"/>
        <v>-389.01414633150074</v>
      </c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141">
        <f t="shared" si="145"/>
        <v>70.751578863816192</v>
      </c>
      <c r="AW341" s="142">
        <f t="shared" si="152"/>
        <v>544.69424691636311</v>
      </c>
      <c r="AX341" s="98"/>
      <c r="AY341" s="98"/>
      <c r="AZ341" s="142"/>
      <c r="BA341" s="142"/>
      <c r="BC341" s="141"/>
      <c r="BD341" s="235">
        <v>316</v>
      </c>
      <c r="BE341" s="238">
        <f t="shared" si="141"/>
        <v>104.24329508777946</v>
      </c>
      <c r="BF341" s="237">
        <f t="shared" si="142"/>
        <v>-8.319245684474609</v>
      </c>
      <c r="BG341" s="98"/>
      <c r="BH341" s="98"/>
      <c r="BI341" s="98"/>
      <c r="BJ341" s="98"/>
      <c r="BK341" s="98"/>
      <c r="BL341" s="98"/>
      <c r="BM341" s="98"/>
      <c r="BN341" s="98"/>
      <c r="BO341" s="98"/>
      <c r="BP341" s="98"/>
      <c r="BQ341" s="98"/>
      <c r="BR341" s="98"/>
      <c r="BS341" s="163">
        <f t="shared" si="143"/>
        <v>-1314.4560148175551</v>
      </c>
      <c r="BT341" s="161">
        <v>115</v>
      </c>
      <c r="BU341" s="98"/>
      <c r="BV341" s="98"/>
      <c r="BW341" s="98"/>
      <c r="BX341" s="98"/>
      <c r="BY341" s="98"/>
      <c r="BZ341" s="98"/>
      <c r="CA341" s="142"/>
      <c r="CB341" s="141"/>
      <c r="CC341" s="98"/>
      <c r="CD341" s="98"/>
      <c r="CE341" s="98"/>
      <c r="CF341" s="98"/>
      <c r="CG341" s="98"/>
      <c r="CH341" s="98"/>
      <c r="CI341" s="98"/>
      <c r="CJ341" s="98"/>
      <c r="CK341" s="98"/>
      <c r="CL341" s="98"/>
      <c r="CM341" s="98"/>
      <c r="CN341" s="163">
        <f t="shared" si="144"/>
        <v>-1314.4560148175551</v>
      </c>
      <c r="CO341" s="161">
        <v>115</v>
      </c>
      <c r="CP341" s="98"/>
      <c r="CQ341" s="98"/>
      <c r="CR341" s="98"/>
      <c r="CS341" s="98"/>
      <c r="CT341" s="98"/>
      <c r="CU341" s="98"/>
      <c r="CV341" s="142"/>
      <c r="CW341" s="168"/>
    </row>
    <row r="342" spans="2:101" x14ac:dyDescent="0.3">
      <c r="B342" s="141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76">
        <v>325</v>
      </c>
      <c r="AA342" s="79">
        <f t="shared" si="153"/>
        <v>1354.6824890926905</v>
      </c>
      <c r="AB342" s="78">
        <f t="shared" si="154"/>
        <v>-363.33731974928691</v>
      </c>
      <c r="AC342" s="98"/>
      <c r="AD342" s="86">
        <v>334</v>
      </c>
      <c r="AE342" s="89">
        <f t="shared" si="146"/>
        <v>58.421613009445863</v>
      </c>
      <c r="AF342" s="88">
        <f t="shared" si="147"/>
        <v>-28.494124541290006</v>
      </c>
      <c r="AG342" s="98"/>
      <c r="AH342" s="108">
        <v>323</v>
      </c>
      <c r="AI342" s="111">
        <f t="shared" si="155"/>
        <v>1405.1019306185144</v>
      </c>
      <c r="AJ342" s="110">
        <f t="shared" si="156"/>
        <v>-378.67384670236623</v>
      </c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141">
        <f t="shared" si="145"/>
        <v>70.751578863816192</v>
      </c>
      <c r="AW342" s="142">
        <f t="shared" si="152"/>
        <v>543.69424691636311</v>
      </c>
      <c r="AX342" s="98"/>
      <c r="AY342" s="98"/>
      <c r="AZ342" s="142"/>
      <c r="BA342" s="142"/>
      <c r="BC342" s="141"/>
      <c r="BD342" s="235">
        <v>317</v>
      </c>
      <c r="BE342" s="238">
        <f t="shared" si="141"/>
        <v>104.51984834126192</v>
      </c>
      <c r="BF342" s="237">
        <f t="shared" si="142"/>
        <v>-8.0278193623730001</v>
      </c>
      <c r="BG342" s="98"/>
      <c r="BH342" s="98"/>
      <c r="BI342" s="98"/>
      <c r="BJ342" s="98"/>
      <c r="BK342" s="98"/>
      <c r="BL342" s="98"/>
      <c r="BM342" s="98"/>
      <c r="BN342" s="98"/>
      <c r="BO342" s="98"/>
      <c r="BP342" s="98"/>
      <c r="BQ342" s="98"/>
      <c r="BR342" s="98"/>
      <c r="BS342" s="163">
        <f t="shared" si="143"/>
        <v>-1325.8860671203165</v>
      </c>
      <c r="BT342" s="161">
        <v>116</v>
      </c>
      <c r="BU342" s="98"/>
      <c r="BV342" s="98"/>
      <c r="BW342" s="98"/>
      <c r="BX342" s="98"/>
      <c r="BY342" s="98"/>
      <c r="BZ342" s="98"/>
      <c r="CA342" s="142"/>
      <c r="CB342" s="141"/>
      <c r="CC342" s="98"/>
      <c r="CD342" s="98"/>
      <c r="CE342" s="98"/>
      <c r="CF342" s="98"/>
      <c r="CG342" s="98"/>
      <c r="CH342" s="98"/>
      <c r="CI342" s="98"/>
      <c r="CJ342" s="98"/>
      <c r="CK342" s="98"/>
      <c r="CL342" s="98"/>
      <c r="CM342" s="98"/>
      <c r="CN342" s="163">
        <f t="shared" si="144"/>
        <v>-1325.8860671203165</v>
      </c>
      <c r="CO342" s="161">
        <v>116</v>
      </c>
      <c r="CP342" s="98"/>
      <c r="CQ342" s="98"/>
      <c r="CR342" s="98"/>
      <c r="CS342" s="98"/>
      <c r="CT342" s="98"/>
      <c r="CU342" s="98"/>
      <c r="CV342" s="142"/>
      <c r="CW342" s="168"/>
    </row>
    <row r="343" spans="2:101" x14ac:dyDescent="0.3">
      <c r="B343" s="141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76">
        <v>326</v>
      </c>
      <c r="AA343" s="79">
        <f t="shared" si="153"/>
        <v>1362.0648367859178</v>
      </c>
      <c r="AB343" s="78">
        <f t="shared" si="154"/>
        <v>-352.59593720284221</v>
      </c>
      <c r="AC343" s="98"/>
      <c r="AD343" s="86">
        <v>335</v>
      </c>
      <c r="AE343" s="89">
        <f t="shared" si="146"/>
        <v>58.910006157382234</v>
      </c>
      <c r="AF343" s="88">
        <f t="shared" si="147"/>
        <v>-27.470187013145498</v>
      </c>
      <c r="AG343" s="98"/>
      <c r="AH343" s="108">
        <v>324</v>
      </c>
      <c r="AI343" s="111">
        <f t="shared" si="155"/>
        <v>1412.8546500297512</v>
      </c>
      <c r="AJ343" s="110">
        <f t="shared" si="156"/>
        <v>-368.19664773492298</v>
      </c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141">
        <f t="shared" si="145"/>
        <v>70.751578863816192</v>
      </c>
      <c r="AW343" s="142">
        <f t="shared" si="152"/>
        <v>542.69424691636311</v>
      </c>
      <c r="AX343" s="98"/>
      <c r="AY343" s="98"/>
      <c r="AZ343" s="142"/>
      <c r="BA343" s="142"/>
      <c r="BC343" s="141"/>
      <c r="BD343" s="235">
        <v>318</v>
      </c>
      <c r="BE343" s="238">
        <f t="shared" si="141"/>
        <v>104.7912733837245</v>
      </c>
      <c r="BF343" s="237">
        <f t="shared" si="142"/>
        <v>-7.7316109061304878</v>
      </c>
      <c r="BG343" s="98"/>
      <c r="BH343" s="98"/>
      <c r="BI343" s="98"/>
      <c r="BJ343" s="98"/>
      <c r="BK343" s="98"/>
      <c r="BL343" s="98"/>
      <c r="BM343" s="98"/>
      <c r="BN343" s="98"/>
      <c r="BO343" s="98"/>
      <c r="BP343" s="98"/>
      <c r="BQ343" s="98"/>
      <c r="BR343" s="98"/>
      <c r="BS343" s="163">
        <f t="shared" si="143"/>
        <v>-1337.3161194230777</v>
      </c>
      <c r="BT343" s="161">
        <v>117</v>
      </c>
      <c r="BU343" s="98"/>
      <c r="BV343" s="98"/>
      <c r="BW343" s="98"/>
      <c r="BX343" s="98"/>
      <c r="BY343" s="98"/>
      <c r="BZ343" s="98"/>
      <c r="CA343" s="142"/>
      <c r="CB343" s="141"/>
      <c r="CC343" s="98"/>
      <c r="CD343" s="98"/>
      <c r="CE343" s="98"/>
      <c r="CF343" s="98"/>
      <c r="CG343" s="98"/>
      <c r="CH343" s="98"/>
      <c r="CI343" s="98"/>
      <c r="CJ343" s="98"/>
      <c r="CK343" s="98"/>
      <c r="CL343" s="98"/>
      <c r="CM343" s="98"/>
      <c r="CN343" s="163">
        <f t="shared" si="144"/>
        <v>-1337.3161194230777</v>
      </c>
      <c r="CO343" s="161">
        <v>117</v>
      </c>
      <c r="CP343" s="98"/>
      <c r="CQ343" s="98"/>
      <c r="CR343" s="98"/>
      <c r="CS343" s="98"/>
      <c r="CT343" s="98"/>
      <c r="CU343" s="98"/>
      <c r="CV343" s="142"/>
      <c r="CW343" s="168"/>
    </row>
    <row r="344" spans="2:101" x14ac:dyDescent="0.3">
      <c r="B344" s="141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76">
        <v>327</v>
      </c>
      <c r="AA344" s="79">
        <f t="shared" si="153"/>
        <v>1369.2585971379353</v>
      </c>
      <c r="AB344" s="78">
        <f t="shared" si="154"/>
        <v>-341.72735088858229</v>
      </c>
      <c r="AC344" s="98"/>
      <c r="AD344" s="86">
        <v>336</v>
      </c>
      <c r="AE344" s="89">
        <f t="shared" si="146"/>
        <v>59.380454746769061</v>
      </c>
      <c r="AF344" s="88">
        <f t="shared" si="147"/>
        <v>-26.437881799927009</v>
      </c>
      <c r="AG344" s="98"/>
      <c r="AH344" s="108">
        <v>325</v>
      </c>
      <c r="AI344" s="111">
        <f t="shared" si="155"/>
        <v>1420.4233363295664</v>
      </c>
      <c r="AJ344" s="110">
        <f t="shared" si="156"/>
        <v>-357.58574088547073</v>
      </c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141">
        <f t="shared" si="145"/>
        <v>70.751578863816192</v>
      </c>
      <c r="AW344" s="142">
        <f t="shared" si="152"/>
        <v>541.69424691636311</v>
      </c>
      <c r="AX344" s="98"/>
      <c r="AY344" s="98"/>
      <c r="AZ344" s="142"/>
      <c r="BA344" s="142"/>
      <c r="BC344" s="141"/>
      <c r="BD344" s="235">
        <v>319</v>
      </c>
      <c r="BE344" s="238">
        <f t="shared" si="141"/>
        <v>105.05748753646995</v>
      </c>
      <c r="BF344" s="237">
        <f t="shared" si="142"/>
        <v>-7.4307105437122676</v>
      </c>
      <c r="BG344" s="98"/>
      <c r="BH344" s="98"/>
      <c r="BI344" s="98"/>
      <c r="BJ344" s="98"/>
      <c r="BK344" s="98"/>
      <c r="BL344" s="98"/>
      <c r="BM344" s="98"/>
      <c r="BN344" s="98"/>
      <c r="BO344" s="98"/>
      <c r="BP344" s="98"/>
      <c r="BQ344" s="98"/>
      <c r="BR344" s="98"/>
      <c r="BS344" s="163">
        <f t="shared" si="143"/>
        <v>-1348.7461717258391</v>
      </c>
      <c r="BT344" s="161">
        <v>118</v>
      </c>
      <c r="BU344" s="98"/>
      <c r="BV344" s="98"/>
      <c r="BW344" s="98"/>
      <c r="BX344" s="98"/>
      <c r="BY344" s="98"/>
      <c r="BZ344" s="98"/>
      <c r="CA344" s="142"/>
      <c r="CB344" s="141"/>
      <c r="CC344" s="98"/>
      <c r="CD344" s="98"/>
      <c r="CE344" s="98"/>
      <c r="CF344" s="98"/>
      <c r="CG344" s="98"/>
      <c r="CH344" s="98"/>
      <c r="CI344" s="98"/>
      <c r="CJ344" s="98"/>
      <c r="CK344" s="98"/>
      <c r="CL344" s="98"/>
      <c r="CM344" s="98"/>
      <c r="CN344" s="163">
        <f t="shared" si="144"/>
        <v>-1348.7461717258391</v>
      </c>
      <c r="CO344" s="161">
        <v>118</v>
      </c>
      <c r="CP344" s="98"/>
      <c r="CQ344" s="98"/>
      <c r="CR344" s="98"/>
      <c r="CS344" s="98"/>
      <c r="CT344" s="98"/>
      <c r="CU344" s="98"/>
      <c r="CV344" s="142"/>
      <c r="CW344" s="168"/>
    </row>
    <row r="345" spans="2:101" x14ac:dyDescent="0.3">
      <c r="B345" s="141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76">
        <v>328</v>
      </c>
      <c r="AA345" s="79">
        <f t="shared" si="153"/>
        <v>1376.2615788596518</v>
      </c>
      <c r="AB345" s="78">
        <f t="shared" si="154"/>
        <v>-330.73487148318657</v>
      </c>
      <c r="AC345" s="98"/>
      <c r="AD345" s="86">
        <v>337</v>
      </c>
      <c r="AE345" s="89">
        <f t="shared" si="146"/>
        <v>59.832815474408598</v>
      </c>
      <c r="AF345" s="88">
        <f t="shared" si="147"/>
        <v>-25.397523351802857</v>
      </c>
      <c r="AG345" s="98"/>
      <c r="AH345" s="108">
        <v>326</v>
      </c>
      <c r="AI345" s="111">
        <f t="shared" si="155"/>
        <v>1427.8056840227937</v>
      </c>
      <c r="AJ345" s="110">
        <f t="shared" si="156"/>
        <v>-346.84435833902603</v>
      </c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141">
        <f t="shared" si="145"/>
        <v>70.751578863816192</v>
      </c>
      <c r="AW345" s="142">
        <f t="shared" si="152"/>
        <v>540.69424691636311</v>
      </c>
      <c r="AX345" s="98"/>
      <c r="AY345" s="98"/>
      <c r="AZ345" s="142"/>
      <c r="BA345" s="142"/>
      <c r="BC345" s="141"/>
      <c r="BD345" s="235">
        <v>320</v>
      </c>
      <c r="BE345" s="238">
        <f t="shared" ref="BE345:BE385" si="157">$BF$19*COS($BD345*PI()/180)+$BF$20</f>
        <v>105.31840970808844</v>
      </c>
      <c r="BF345" s="237">
        <f t="shared" ref="BF345:BF385" si="158">$BF$19*SIN($BD345*PI()/180)+$BF$21</f>
        <v>-7.1252099322836155</v>
      </c>
      <c r="BG345" s="98"/>
      <c r="BH345" s="98"/>
      <c r="BI345" s="98"/>
      <c r="BJ345" s="98"/>
      <c r="BK345" s="98"/>
      <c r="BL345" s="98"/>
      <c r="BM345" s="98"/>
      <c r="BN345" s="98"/>
      <c r="BO345" s="98"/>
      <c r="BP345" s="98"/>
      <c r="BQ345" s="98"/>
      <c r="BR345" s="98"/>
      <c r="BS345" s="163">
        <f t="shared" si="143"/>
        <v>-1360.1762240286005</v>
      </c>
      <c r="BT345" s="161">
        <v>119</v>
      </c>
      <c r="BU345" s="98"/>
      <c r="BV345" s="98"/>
      <c r="BW345" s="98"/>
      <c r="BX345" s="98"/>
      <c r="BY345" s="98"/>
      <c r="BZ345" s="98"/>
      <c r="CA345" s="142"/>
      <c r="CB345" s="141"/>
      <c r="CC345" s="98"/>
      <c r="CD345" s="98"/>
      <c r="CE345" s="98"/>
      <c r="CF345" s="98"/>
      <c r="CG345" s="98"/>
      <c r="CH345" s="98"/>
      <c r="CI345" s="98"/>
      <c r="CJ345" s="98"/>
      <c r="CK345" s="98"/>
      <c r="CL345" s="98"/>
      <c r="CM345" s="98"/>
      <c r="CN345" s="163">
        <f t="shared" si="144"/>
        <v>-1360.1762240286005</v>
      </c>
      <c r="CO345" s="161">
        <v>119</v>
      </c>
      <c r="CP345" s="98"/>
      <c r="CQ345" s="98"/>
      <c r="CR345" s="98"/>
      <c r="CS345" s="98"/>
      <c r="CT345" s="98"/>
      <c r="CU345" s="98"/>
      <c r="CV345" s="142"/>
      <c r="CW345" s="168"/>
    </row>
    <row r="346" spans="2:101" x14ac:dyDescent="0.3">
      <c r="B346" s="141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76">
        <v>329</v>
      </c>
      <c r="AA346" s="79">
        <f t="shared" si="153"/>
        <v>1383.0716487749967</v>
      </c>
      <c r="AB346" s="78">
        <f t="shared" si="154"/>
        <v>-319.62184740236614</v>
      </c>
      <c r="AC346" s="98"/>
      <c r="AD346" s="86">
        <v>338</v>
      </c>
      <c r="AE346" s="89">
        <f t="shared" si="146"/>
        <v>60.266950546841173</v>
      </c>
      <c r="AF346" s="88">
        <f t="shared" si="147"/>
        <v>-24.349428572034302</v>
      </c>
      <c r="AG346" s="98"/>
      <c r="AH346" s="108">
        <v>327</v>
      </c>
      <c r="AI346" s="111">
        <f t="shared" si="155"/>
        <v>1434.9994443748112</v>
      </c>
      <c r="AJ346" s="110">
        <f t="shared" si="156"/>
        <v>-335.97577202476612</v>
      </c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141">
        <f t="shared" si="145"/>
        <v>70.751578863816192</v>
      </c>
      <c r="AW346" s="142">
        <f t="shared" si="152"/>
        <v>539.69424691636311</v>
      </c>
      <c r="AX346" s="98"/>
      <c r="AY346" s="98"/>
      <c r="AZ346" s="142"/>
      <c r="BA346" s="142"/>
      <c r="BC346" s="141"/>
      <c r="BD346" s="235">
        <v>321</v>
      </c>
      <c r="BE346" s="238">
        <f t="shared" si="157"/>
        <v>105.57396041915891</v>
      </c>
      <c r="BF346" s="237">
        <f t="shared" si="158"/>
        <v>-6.8152021302902241</v>
      </c>
      <c r="BG346" s="98"/>
      <c r="BH346" s="98"/>
      <c r="BI346" s="98"/>
      <c r="BJ346" s="98"/>
      <c r="BK346" s="98"/>
      <c r="BL346" s="98"/>
      <c r="BM346" s="98"/>
      <c r="BN346" s="98"/>
      <c r="BO346" s="98"/>
      <c r="BP346" s="98"/>
      <c r="BQ346" s="98"/>
      <c r="BR346" s="98"/>
      <c r="BS346" s="163">
        <f t="shared" si="143"/>
        <v>-1371.6062763313619</v>
      </c>
      <c r="BT346" s="161">
        <v>120</v>
      </c>
      <c r="BU346" s="98"/>
      <c r="BV346" s="98"/>
      <c r="BW346" s="98"/>
      <c r="BX346" s="98"/>
      <c r="BY346" s="98"/>
      <c r="BZ346" s="98"/>
      <c r="CA346" s="142"/>
      <c r="CB346" s="141"/>
      <c r="CC346" s="98"/>
      <c r="CD346" s="98"/>
      <c r="CE346" s="98"/>
      <c r="CF346" s="98"/>
      <c r="CG346" s="98"/>
      <c r="CH346" s="98"/>
      <c r="CI346" s="98"/>
      <c r="CJ346" s="98"/>
      <c r="CK346" s="98"/>
      <c r="CL346" s="98"/>
      <c r="CM346" s="98"/>
      <c r="CN346" s="163">
        <f t="shared" si="144"/>
        <v>-1371.6062763313619</v>
      </c>
      <c r="CO346" s="161">
        <v>120</v>
      </c>
      <c r="CP346" s="98"/>
      <c r="CQ346" s="98"/>
      <c r="CR346" s="98"/>
      <c r="CS346" s="98"/>
      <c r="CT346" s="98"/>
      <c r="CU346" s="98"/>
      <c r="CV346" s="142"/>
      <c r="CW346" s="168"/>
    </row>
    <row r="347" spans="2:101" x14ac:dyDescent="0.3">
      <c r="B347" s="141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76">
        <v>330</v>
      </c>
      <c r="AA347" s="79">
        <f t="shared" si="153"/>
        <v>1389.6867324707018</v>
      </c>
      <c r="AB347" s="78">
        <f t="shared" si="154"/>
        <v>-308.39166378091204</v>
      </c>
      <c r="AC347" s="98"/>
      <c r="AD347" s="86">
        <v>339</v>
      </c>
      <c r="AE347" s="89">
        <f t="shared" si="146"/>
        <v>60.682727722318099</v>
      </c>
      <c r="AF347" s="88">
        <f t="shared" si="147"/>
        <v>-23.29391672044455</v>
      </c>
      <c r="AG347" s="98"/>
      <c r="AH347" s="108">
        <v>328</v>
      </c>
      <c r="AI347" s="111">
        <f t="shared" si="155"/>
        <v>1442.0024260965276</v>
      </c>
      <c r="AJ347" s="110">
        <f t="shared" si="156"/>
        <v>-324.98329261937039</v>
      </c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141">
        <f t="shared" si="145"/>
        <v>70.751578863816192</v>
      </c>
      <c r="AW347" s="142">
        <f t="shared" si="152"/>
        <v>538.69424691636311</v>
      </c>
      <c r="AX347" s="98"/>
      <c r="AY347" s="98"/>
      <c r="AZ347" s="142"/>
      <c r="BA347" s="142"/>
      <c r="BC347" s="141"/>
      <c r="BD347" s="235">
        <v>322</v>
      </c>
      <c r="BE347" s="238">
        <f t="shared" si="157"/>
        <v>105.82406182645916</v>
      </c>
      <c r="BF347" s="237">
        <f t="shared" si="158"/>
        <v>-6.5007815691116946</v>
      </c>
      <c r="BG347" s="98"/>
      <c r="BH347" s="98"/>
      <c r="BI347" s="98"/>
      <c r="BJ347" s="98"/>
      <c r="BK347" s="98"/>
      <c r="BL347" s="98"/>
      <c r="BM347" s="98"/>
      <c r="BN347" s="98"/>
      <c r="BO347" s="98"/>
      <c r="BP347" s="98"/>
      <c r="BQ347" s="98"/>
      <c r="BR347" s="98"/>
      <c r="BS347" s="163">
        <f t="shared" si="143"/>
        <v>-1383.036328634123</v>
      </c>
      <c r="BT347" s="161">
        <v>121</v>
      </c>
      <c r="BU347" s="98"/>
      <c r="BV347" s="98"/>
      <c r="BW347" s="98"/>
      <c r="BX347" s="98"/>
      <c r="BY347" s="98"/>
      <c r="BZ347" s="98"/>
      <c r="CA347" s="142"/>
      <c r="CB347" s="141"/>
      <c r="CC347" s="98"/>
      <c r="CD347" s="98"/>
      <c r="CE347" s="98"/>
      <c r="CF347" s="98"/>
      <c r="CG347" s="98"/>
      <c r="CH347" s="98"/>
      <c r="CI347" s="98"/>
      <c r="CJ347" s="98"/>
      <c r="CK347" s="98"/>
      <c r="CL347" s="98"/>
      <c r="CM347" s="98"/>
      <c r="CN347" s="163">
        <f t="shared" si="144"/>
        <v>-1383.036328634123</v>
      </c>
      <c r="CO347" s="161">
        <v>121</v>
      </c>
      <c r="CP347" s="98"/>
      <c r="CQ347" s="98"/>
      <c r="CR347" s="98"/>
      <c r="CS347" s="98"/>
      <c r="CT347" s="98"/>
      <c r="CU347" s="98"/>
      <c r="CV347" s="142"/>
      <c r="CW347" s="168"/>
    </row>
    <row r="348" spans="2:101" x14ac:dyDescent="0.3">
      <c r="B348" s="141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76">
        <v>331</v>
      </c>
      <c r="AA348" s="79">
        <f t="shared" si="153"/>
        <v>1396.1048149281928</v>
      </c>
      <c r="AB348" s="78">
        <f t="shared" si="154"/>
        <v>-297.04774144154339</v>
      </c>
      <c r="AC348" s="98"/>
      <c r="AD348" s="86">
        <v>340</v>
      </c>
      <c r="AE348" s="89">
        <f t="shared" si="146"/>
        <v>61.080020351084045</v>
      </c>
      <c r="AF348" s="88">
        <f t="shared" si="147"/>
        <v>-22.23130931616846</v>
      </c>
      <c r="AG348" s="98"/>
      <c r="AH348" s="108">
        <v>329</v>
      </c>
      <c r="AI348" s="111">
        <f t="shared" si="155"/>
        <v>1448.8124960118726</v>
      </c>
      <c r="AJ348" s="110">
        <f t="shared" si="156"/>
        <v>-313.87026853854996</v>
      </c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141">
        <f t="shared" si="145"/>
        <v>70.751578863816192</v>
      </c>
      <c r="AW348" s="142">
        <f t="shared" si="152"/>
        <v>537.69424691636311</v>
      </c>
      <c r="AX348" s="98"/>
      <c r="AY348" s="98"/>
      <c r="AZ348" s="142"/>
      <c r="BA348" s="142"/>
      <c r="BC348" s="141"/>
      <c r="BD348" s="235">
        <v>323</v>
      </c>
      <c r="BE348" s="238">
        <f t="shared" si="157"/>
        <v>106.06863774667778</v>
      </c>
      <c r="BF348" s="237">
        <f t="shared" si="158"/>
        <v>-6.1820440242968058</v>
      </c>
      <c r="BG348" s="98"/>
      <c r="BH348" s="98"/>
      <c r="BI348" s="98"/>
      <c r="BJ348" s="98"/>
      <c r="BK348" s="98"/>
      <c r="BL348" s="98"/>
      <c r="BM348" s="98"/>
      <c r="BN348" s="98"/>
      <c r="BO348" s="98"/>
      <c r="BP348" s="98"/>
      <c r="BQ348" s="98"/>
      <c r="BR348" s="98"/>
      <c r="BS348" s="163">
        <f t="shared" si="143"/>
        <v>-1394.4663809368844</v>
      </c>
      <c r="BT348" s="161">
        <v>122</v>
      </c>
      <c r="BU348" s="98"/>
      <c r="BV348" s="98"/>
      <c r="BW348" s="98"/>
      <c r="BX348" s="98"/>
      <c r="BY348" s="98"/>
      <c r="BZ348" s="98"/>
      <c r="CA348" s="142"/>
      <c r="CB348" s="141"/>
      <c r="CC348" s="98"/>
      <c r="CD348" s="98"/>
      <c r="CE348" s="98"/>
      <c r="CF348" s="98"/>
      <c r="CG348" s="98"/>
      <c r="CH348" s="98"/>
      <c r="CI348" s="98"/>
      <c r="CJ348" s="98"/>
      <c r="CK348" s="98"/>
      <c r="CL348" s="98"/>
      <c r="CM348" s="98"/>
      <c r="CN348" s="163">
        <f t="shared" si="144"/>
        <v>-1394.4663809368844</v>
      </c>
      <c r="CO348" s="161">
        <v>122</v>
      </c>
      <c r="CP348" s="98"/>
      <c r="CQ348" s="98"/>
      <c r="CR348" s="98"/>
      <c r="CS348" s="98"/>
      <c r="CT348" s="98"/>
      <c r="CU348" s="98"/>
      <c r="CV348" s="142"/>
      <c r="CW348" s="168"/>
    </row>
    <row r="349" spans="2:101" x14ac:dyDescent="0.3">
      <c r="B349" s="141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76">
        <v>332</v>
      </c>
      <c r="AA349" s="79">
        <f t="shared" si="153"/>
        <v>1402.3239411373788</v>
      </c>
      <c r="AB349" s="78">
        <f t="shared" si="154"/>
        <v>-285.59353585289705</v>
      </c>
      <c r="AC349" s="98"/>
      <c r="AD349" s="86">
        <v>341</v>
      </c>
      <c r="AE349" s="89">
        <f t="shared" si="146"/>
        <v>61.458707413955572</v>
      </c>
      <c r="AF349" s="88">
        <f t="shared" si="147"/>
        <v>-21.161930039715241</v>
      </c>
      <c r="AG349" s="98"/>
      <c r="AH349" s="108">
        <v>330</v>
      </c>
      <c r="AI349" s="111">
        <f t="shared" si="155"/>
        <v>1455.4275797075777</v>
      </c>
      <c r="AJ349" s="110">
        <f t="shared" si="156"/>
        <v>-302.64008491709586</v>
      </c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141">
        <f t="shared" si="145"/>
        <v>70.751578863816192</v>
      </c>
      <c r="AW349" s="142">
        <f t="shared" si="152"/>
        <v>536.69424691636311</v>
      </c>
      <c r="AX349" s="98"/>
      <c r="AY349" s="98"/>
      <c r="AZ349" s="142"/>
      <c r="BA349" s="142"/>
      <c r="BC349" s="141"/>
      <c r="BD349" s="235">
        <v>324</v>
      </c>
      <c r="BE349" s="238">
        <f t="shared" si="157"/>
        <v>106.30761367962018</v>
      </c>
      <c r="BF349" s="237">
        <f t="shared" si="158"/>
        <v>-5.8590865863894237</v>
      </c>
      <c r="BG349" s="98"/>
      <c r="BH349" s="98"/>
      <c r="BI349" s="98"/>
      <c r="BJ349" s="98"/>
      <c r="BK349" s="98"/>
      <c r="BL349" s="98"/>
      <c r="BM349" s="98"/>
      <c r="BN349" s="98"/>
      <c r="BO349" s="98"/>
      <c r="BP349" s="98"/>
      <c r="BQ349" s="98"/>
      <c r="BR349" s="98"/>
      <c r="BS349" s="163">
        <f t="shared" si="143"/>
        <v>-1405.8964332396458</v>
      </c>
      <c r="BT349" s="161">
        <v>123</v>
      </c>
      <c r="BU349" s="98"/>
      <c r="BV349" s="98"/>
      <c r="BW349" s="98"/>
      <c r="BX349" s="98"/>
      <c r="BY349" s="98"/>
      <c r="BZ349" s="98"/>
      <c r="CA349" s="142"/>
      <c r="CB349" s="141"/>
      <c r="CC349" s="98"/>
      <c r="CD349" s="98"/>
      <c r="CE349" s="98"/>
      <c r="CF349" s="98"/>
      <c r="CG349" s="98"/>
      <c r="CH349" s="98"/>
      <c r="CI349" s="98"/>
      <c r="CJ349" s="98"/>
      <c r="CK349" s="98"/>
      <c r="CL349" s="98"/>
      <c r="CM349" s="98"/>
      <c r="CN349" s="163">
        <f t="shared" si="144"/>
        <v>-1405.8964332396458</v>
      </c>
      <c r="CO349" s="161">
        <v>123</v>
      </c>
      <c r="CP349" s="98"/>
      <c r="CQ349" s="98"/>
      <c r="CR349" s="98"/>
      <c r="CS349" s="98"/>
      <c r="CT349" s="98"/>
      <c r="CU349" s="98"/>
      <c r="CV349" s="142"/>
      <c r="CW349" s="168"/>
    </row>
    <row r="350" spans="2:101" x14ac:dyDescent="0.3">
      <c r="B350" s="141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76">
        <v>333</v>
      </c>
      <c r="AA350" s="79">
        <f t="shared" si="153"/>
        <v>1408.342216692171</v>
      </c>
      <c r="AB350" s="78">
        <f t="shared" si="154"/>
        <v>-274.03253607695399</v>
      </c>
      <c r="AC350" s="98"/>
      <c r="AD350" s="86">
        <v>342</v>
      </c>
      <c r="AE350" s="89">
        <f t="shared" si="146"/>
        <v>61.81867355918498</v>
      </c>
      <c r="AF350" s="88">
        <f t="shared" si="147"/>
        <v>-20.086104634371594</v>
      </c>
      <c r="AG350" s="98"/>
      <c r="AH350" s="108">
        <v>331</v>
      </c>
      <c r="AI350" s="111">
        <f t="shared" si="155"/>
        <v>1461.8456621650685</v>
      </c>
      <c r="AJ350" s="110">
        <f t="shared" si="156"/>
        <v>-291.29616257772722</v>
      </c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141">
        <f t="shared" si="145"/>
        <v>70.751578863816192</v>
      </c>
      <c r="AW350" s="142">
        <f t="shared" si="152"/>
        <v>535.69424691636311</v>
      </c>
      <c r="AX350" s="98"/>
      <c r="AY350" s="98"/>
      <c r="AZ350" s="142"/>
      <c r="BA350" s="142"/>
      <c r="BC350" s="141"/>
      <c r="BD350" s="235">
        <v>325</v>
      </c>
      <c r="BE350" s="238">
        <f t="shared" si="157"/>
        <v>106.54091683090218</v>
      </c>
      <c r="BF350" s="237">
        <f t="shared" si="158"/>
        <v>-5.5320076313536717</v>
      </c>
      <c r="BG350" s="98"/>
      <c r="BH350" s="98"/>
      <c r="BI350" s="98"/>
      <c r="BJ350" s="98"/>
      <c r="BK350" s="98"/>
      <c r="BL350" s="98"/>
      <c r="BM350" s="98"/>
      <c r="BN350" s="98"/>
      <c r="BO350" s="98"/>
      <c r="BP350" s="98"/>
      <c r="BQ350" s="98"/>
      <c r="BR350" s="98"/>
      <c r="BS350" s="163">
        <f t="shared" si="143"/>
        <v>-1417.3264855424072</v>
      </c>
      <c r="BT350" s="161">
        <v>124</v>
      </c>
      <c r="BU350" s="98"/>
      <c r="BV350" s="98"/>
      <c r="BW350" s="98"/>
      <c r="BX350" s="98"/>
      <c r="BY350" s="98"/>
      <c r="BZ350" s="98"/>
      <c r="CA350" s="142"/>
      <c r="CB350" s="141"/>
      <c r="CC350" s="98"/>
      <c r="CD350" s="98"/>
      <c r="CE350" s="98"/>
      <c r="CF350" s="98"/>
      <c r="CG350" s="98"/>
      <c r="CH350" s="98"/>
      <c r="CI350" s="98"/>
      <c r="CJ350" s="98"/>
      <c r="CK350" s="98"/>
      <c r="CL350" s="98"/>
      <c r="CM350" s="98"/>
      <c r="CN350" s="163">
        <f t="shared" si="144"/>
        <v>-1417.3264855424072</v>
      </c>
      <c r="CO350" s="161">
        <v>124</v>
      </c>
      <c r="CP350" s="98"/>
      <c r="CQ350" s="98"/>
      <c r="CR350" s="98"/>
      <c r="CS350" s="98"/>
      <c r="CT350" s="98"/>
      <c r="CU350" s="98"/>
      <c r="CV350" s="142"/>
      <c r="CW350" s="168"/>
    </row>
    <row r="351" spans="2:101" x14ac:dyDescent="0.3">
      <c r="B351" s="141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76">
        <v>334</v>
      </c>
      <c r="AA351" s="79">
        <f t="shared" si="153"/>
        <v>1414.1578083675349</v>
      </c>
      <c r="AB351" s="78">
        <f t="shared" si="154"/>
        <v>-262.36826370623947</v>
      </c>
      <c r="AC351" s="98"/>
      <c r="AD351" s="86">
        <v>343</v>
      </c>
      <c r="AE351" s="89">
        <f t="shared" si="146"/>
        <v>62.159809137597321</v>
      </c>
      <c r="AF351" s="88">
        <f t="shared" si="147"/>
        <v>-19.004160806977858</v>
      </c>
      <c r="AG351" s="98"/>
      <c r="AH351" s="108">
        <v>332</v>
      </c>
      <c r="AI351" s="111">
        <f t="shared" si="155"/>
        <v>1468.0647883742545</v>
      </c>
      <c r="AJ351" s="110">
        <f t="shared" si="156"/>
        <v>-279.84195698908087</v>
      </c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141">
        <f t="shared" si="145"/>
        <v>70.751578863816192</v>
      </c>
      <c r="AW351" s="142">
        <f t="shared" si="152"/>
        <v>534.69424691636311</v>
      </c>
      <c r="AX351" s="98"/>
      <c r="AY351" s="98"/>
      <c r="AZ351" s="142"/>
      <c r="BA351" s="142"/>
      <c r="BC351" s="141"/>
      <c r="BD351" s="235">
        <v>326</v>
      </c>
      <c r="BE351" s="238">
        <f t="shared" si="157"/>
        <v>106.76847613412383</v>
      </c>
      <c r="BF351" s="237">
        <f t="shared" si="158"/>
        <v>-5.2009067906077409</v>
      </c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163">
        <f t="shared" si="143"/>
        <v>-1428.7565378451686</v>
      </c>
      <c r="BT351" s="161">
        <v>125</v>
      </c>
      <c r="BU351" s="98"/>
      <c r="BV351" s="98"/>
      <c r="BW351" s="98"/>
      <c r="BX351" s="98"/>
      <c r="BY351" s="98"/>
      <c r="BZ351" s="98"/>
      <c r="CA351" s="142"/>
      <c r="CB351" s="141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163">
        <f t="shared" si="144"/>
        <v>-1428.7565378451686</v>
      </c>
      <c r="CO351" s="161">
        <v>125</v>
      </c>
      <c r="CP351" s="98"/>
      <c r="CQ351" s="98"/>
      <c r="CR351" s="98"/>
      <c r="CS351" s="98"/>
      <c r="CT351" s="98"/>
      <c r="CU351" s="98"/>
      <c r="CV351" s="142"/>
      <c r="CW351" s="168"/>
    </row>
    <row r="352" spans="2:101" x14ac:dyDescent="0.3">
      <c r="B352" s="141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76">
        <v>335</v>
      </c>
      <c r="AA352" s="79">
        <f t="shared" si="153"/>
        <v>1419.7689446779091</v>
      </c>
      <c r="AB352" s="78">
        <f t="shared" si="154"/>
        <v>-250.6042717911136</v>
      </c>
      <c r="AC352" s="98"/>
      <c r="AD352" s="86">
        <v>344</v>
      </c>
      <c r="AE352" s="89">
        <f t="shared" si="146"/>
        <v>62.482010235990714</v>
      </c>
      <c r="AF352" s="88">
        <f t="shared" si="147"/>
        <v>-17.916428128104986</v>
      </c>
      <c r="AG352" s="98"/>
      <c r="AH352" s="108">
        <v>333</v>
      </c>
      <c r="AI352" s="111">
        <f t="shared" si="155"/>
        <v>1474.0830639290466</v>
      </c>
      <c r="AJ352" s="110">
        <f t="shared" si="156"/>
        <v>-268.28095721313781</v>
      </c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141">
        <f t="shared" si="145"/>
        <v>70.751578863816192</v>
      </c>
      <c r="AW352" s="142">
        <f t="shared" si="152"/>
        <v>533.69424691636311</v>
      </c>
      <c r="AX352" s="98"/>
      <c r="AY352" s="98"/>
      <c r="AZ352" s="142"/>
      <c r="BA352" s="142"/>
      <c r="BC352" s="141"/>
      <c r="BD352" s="235">
        <v>327</v>
      </c>
      <c r="BE352" s="238">
        <f t="shared" si="157"/>
        <v>106.99022227251699</v>
      </c>
      <c r="BF352" s="237">
        <f t="shared" si="158"/>
        <v>-4.8658849206751515</v>
      </c>
      <c r="BG352" s="98"/>
      <c r="BH352" s="98"/>
      <c r="BI352" s="98"/>
      <c r="BJ352" s="98"/>
      <c r="BK352" s="98"/>
      <c r="BL352" s="98"/>
      <c r="BM352" s="98"/>
      <c r="BN352" s="98"/>
      <c r="BO352" s="98"/>
      <c r="BP352" s="98"/>
      <c r="BQ352" s="98"/>
      <c r="BR352" s="98"/>
      <c r="BS352" s="163">
        <f t="shared" si="143"/>
        <v>-1440.1865901479298</v>
      </c>
      <c r="BT352" s="161">
        <v>126</v>
      </c>
      <c r="BU352" s="98"/>
      <c r="BV352" s="98"/>
      <c r="BW352" s="98"/>
      <c r="BX352" s="98"/>
      <c r="BY352" s="98"/>
      <c r="BZ352" s="98"/>
      <c r="CA352" s="142"/>
      <c r="CB352" s="141"/>
      <c r="CC352" s="98"/>
      <c r="CD352" s="98"/>
      <c r="CE352" s="98"/>
      <c r="CF352" s="98"/>
      <c r="CG352" s="98"/>
      <c r="CH352" s="98"/>
      <c r="CI352" s="98"/>
      <c r="CJ352" s="98"/>
      <c r="CK352" s="98"/>
      <c r="CL352" s="98"/>
      <c r="CM352" s="98"/>
      <c r="CN352" s="163">
        <f t="shared" si="144"/>
        <v>-1440.1865901479298</v>
      </c>
      <c r="CO352" s="161">
        <v>126</v>
      </c>
      <c r="CP352" s="98"/>
      <c r="CQ352" s="98"/>
      <c r="CR352" s="98"/>
      <c r="CS352" s="98"/>
      <c r="CT352" s="98"/>
      <c r="CU352" s="98"/>
      <c r="CV352" s="142"/>
      <c r="CW352" s="168"/>
    </row>
    <row r="353" spans="2:101" x14ac:dyDescent="0.3">
      <c r="B353" s="141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76">
        <v>336</v>
      </c>
      <c r="AA353" s="79">
        <f t="shared" si="153"/>
        <v>1425.1739164168177</v>
      </c>
      <c r="AB353" s="78">
        <f t="shared" si="154"/>
        <v>-238.7441437574717</v>
      </c>
      <c r="AC353" s="98"/>
      <c r="AD353" s="86">
        <v>345</v>
      </c>
      <c r="AE353" s="89">
        <f t="shared" si="146"/>
        <v>62.785178708789438</v>
      </c>
      <c r="AF353" s="88">
        <f t="shared" si="147"/>
        <v>-16.823237931663844</v>
      </c>
      <c r="AG353" s="98"/>
      <c r="AH353" s="108">
        <v>334</v>
      </c>
      <c r="AI353" s="111">
        <f t="shared" si="155"/>
        <v>1479.8986556044106</v>
      </c>
      <c r="AJ353" s="110">
        <f t="shared" si="156"/>
        <v>-256.6166848424233</v>
      </c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141">
        <f t="shared" si="145"/>
        <v>70.751578863816192</v>
      </c>
      <c r="AW353" s="142">
        <f t="shared" si="152"/>
        <v>532.69424691636311</v>
      </c>
      <c r="AX353" s="98"/>
      <c r="AY353" s="98"/>
      <c r="AZ353" s="142"/>
      <c r="BA353" s="142"/>
      <c r="BC353" s="141"/>
      <c r="BD353" s="235">
        <v>328</v>
      </c>
      <c r="BE353" s="238">
        <f t="shared" si="157"/>
        <v>107.20608770005975</v>
      </c>
      <c r="BF353" s="237">
        <f t="shared" si="158"/>
        <v>-4.527044072462969</v>
      </c>
      <c r="BG353" s="98"/>
      <c r="BH353" s="98"/>
      <c r="BI353" s="98"/>
      <c r="BJ353" s="98"/>
      <c r="BK353" s="98"/>
      <c r="BL353" s="98"/>
      <c r="BM353" s="98"/>
      <c r="BN353" s="98"/>
      <c r="BO353" s="98"/>
      <c r="BP353" s="98"/>
      <c r="BQ353" s="98"/>
      <c r="BR353" s="98"/>
      <c r="BS353" s="163">
        <f t="shared" si="143"/>
        <v>-1451.6166424506912</v>
      </c>
      <c r="BT353" s="161">
        <v>127</v>
      </c>
      <c r="BU353" s="98"/>
      <c r="BV353" s="98"/>
      <c r="BW353" s="98"/>
      <c r="BX353" s="98"/>
      <c r="BY353" s="98"/>
      <c r="BZ353" s="98"/>
      <c r="CA353" s="142"/>
      <c r="CB353" s="141"/>
      <c r="CC353" s="98"/>
      <c r="CD353" s="98"/>
      <c r="CE353" s="98"/>
      <c r="CF353" s="98"/>
      <c r="CG353" s="98"/>
      <c r="CH353" s="98"/>
      <c r="CI353" s="98"/>
      <c r="CJ353" s="98"/>
      <c r="CK353" s="98"/>
      <c r="CL353" s="98"/>
      <c r="CM353" s="98"/>
      <c r="CN353" s="163">
        <f t="shared" si="144"/>
        <v>-1451.6166424506912</v>
      </c>
      <c r="CO353" s="161">
        <v>127</v>
      </c>
      <c r="CP353" s="98"/>
      <c r="CQ353" s="98"/>
      <c r="CR353" s="98"/>
      <c r="CS353" s="98"/>
      <c r="CT353" s="98"/>
      <c r="CU353" s="98"/>
      <c r="CV353" s="142"/>
      <c r="CW353" s="168"/>
    </row>
    <row r="354" spans="2:101" x14ac:dyDescent="0.3">
      <c r="B354" s="141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76">
        <v>337</v>
      </c>
      <c r="AA354" s="79">
        <f t="shared" si="153"/>
        <v>1430.3710771775091</v>
      </c>
      <c r="AB354" s="78">
        <f t="shared" si="154"/>
        <v>-226.79149231520694</v>
      </c>
      <c r="AC354" s="98"/>
      <c r="AD354" s="86">
        <v>346</v>
      </c>
      <c r="AE354" s="89">
        <f t="shared" si="146"/>
        <v>63.069222207939774</v>
      </c>
      <c r="AF354" s="88">
        <f t="shared" si="147"/>
        <v>-15.724923213978412</v>
      </c>
      <c r="AG354" s="98"/>
      <c r="AH354" s="108">
        <v>335</v>
      </c>
      <c r="AI354" s="111">
        <f t="shared" si="155"/>
        <v>1485.5097919147847</v>
      </c>
      <c r="AJ354" s="110">
        <f t="shared" si="156"/>
        <v>-244.85269292729743</v>
      </c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141">
        <f t="shared" si="145"/>
        <v>70.751578863816192</v>
      </c>
      <c r="AW354" s="142">
        <f t="shared" si="152"/>
        <v>531.69424691636311</v>
      </c>
      <c r="AX354" s="98"/>
      <c r="AY354" s="98"/>
      <c r="AZ354" s="142"/>
      <c r="BA354" s="142"/>
      <c r="BC354" s="141"/>
      <c r="BD354" s="235">
        <v>329</v>
      </c>
      <c r="BE354" s="238">
        <f t="shared" si="157"/>
        <v>107.41600666205181</v>
      </c>
      <c r="BF354" s="237">
        <f t="shared" si="158"/>
        <v>-4.1844874601759141</v>
      </c>
      <c r="BG354" s="98"/>
      <c r="BH354" s="98"/>
      <c r="BI354" s="98"/>
      <c r="BJ354" s="98"/>
      <c r="BK354" s="98"/>
      <c r="BL354" s="98"/>
      <c r="BM354" s="98"/>
      <c r="BN354" s="98"/>
      <c r="BO354" s="98"/>
      <c r="BP354" s="98"/>
      <c r="BQ354" s="98"/>
      <c r="BR354" s="98"/>
      <c r="BS354" s="163">
        <f t="shared" ref="BS354:BS417" si="159">$BT$19*$BT354+$BV$19</f>
        <v>-1463.0466947534526</v>
      </c>
      <c r="BT354" s="161">
        <v>128</v>
      </c>
      <c r="BU354" s="98"/>
      <c r="BV354" s="98"/>
      <c r="BW354" s="98"/>
      <c r="BX354" s="98"/>
      <c r="BY354" s="98"/>
      <c r="BZ354" s="98"/>
      <c r="CA354" s="142"/>
      <c r="CB354" s="141"/>
      <c r="CC354" s="98"/>
      <c r="CD354" s="98"/>
      <c r="CE354" s="98"/>
      <c r="CF354" s="98"/>
      <c r="CG354" s="98"/>
      <c r="CH354" s="98"/>
      <c r="CI354" s="98"/>
      <c r="CJ354" s="98"/>
      <c r="CK354" s="98"/>
      <c r="CL354" s="98"/>
      <c r="CM354" s="98"/>
      <c r="CN354" s="163">
        <f t="shared" si="144"/>
        <v>-1463.0466947534526</v>
      </c>
      <c r="CO354" s="161">
        <v>128</v>
      </c>
      <c r="CP354" s="98"/>
      <c r="CQ354" s="98"/>
      <c r="CR354" s="98"/>
      <c r="CS354" s="98"/>
      <c r="CT354" s="98"/>
      <c r="CU354" s="98"/>
      <c r="CV354" s="142"/>
      <c r="CW354" s="168"/>
    </row>
    <row r="355" spans="2:101" x14ac:dyDescent="0.3">
      <c r="B355" s="141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76">
        <v>338</v>
      </c>
      <c r="AA355" s="79">
        <f t="shared" si="153"/>
        <v>1435.3588438544705</v>
      </c>
      <c r="AB355" s="78">
        <f t="shared" si="154"/>
        <v>-214.74995835773404</v>
      </c>
      <c r="AC355" s="98"/>
      <c r="AD355" s="86">
        <v>347</v>
      </c>
      <c r="AE355" s="89">
        <f t="shared" si="146"/>
        <v>63.334054211040282</v>
      </c>
      <c r="AF355" s="88">
        <f t="shared" si="147"/>
        <v>-14.621818532351247</v>
      </c>
      <c r="AG355" s="98"/>
      <c r="AH355" s="108">
        <v>336</v>
      </c>
      <c r="AI355" s="111">
        <f t="shared" si="155"/>
        <v>1490.9147636536936</v>
      </c>
      <c r="AJ355" s="110">
        <f t="shared" si="156"/>
        <v>-232.99256489365553</v>
      </c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141">
        <f t="shared" si="145"/>
        <v>70.751578863816192</v>
      </c>
      <c r="AW355" s="142">
        <f t="shared" si="152"/>
        <v>530.69424691636311</v>
      </c>
      <c r="AX355" s="98"/>
      <c r="AY355" s="98"/>
      <c r="AZ355" s="142"/>
      <c r="BA355" s="142"/>
      <c r="BC355" s="141"/>
      <c r="BD355" s="235">
        <v>330</v>
      </c>
      <c r="BE355" s="238">
        <f t="shared" si="157"/>
        <v>107.61991521514376</v>
      </c>
      <c r="BF355" s="237">
        <f t="shared" si="158"/>
        <v>-3.8383194298765577</v>
      </c>
      <c r="BG355" s="98"/>
      <c r="BH355" s="98"/>
      <c r="BI355" s="98"/>
      <c r="BJ355" s="98"/>
      <c r="BK355" s="98"/>
      <c r="BL355" s="98"/>
      <c r="BM355" s="98"/>
      <c r="BN355" s="98"/>
      <c r="BO355" s="98"/>
      <c r="BP355" s="98"/>
      <c r="BQ355" s="98"/>
      <c r="BR355" s="98"/>
      <c r="BS355" s="163">
        <f t="shared" si="159"/>
        <v>-1474.476747056214</v>
      </c>
      <c r="BT355" s="161">
        <v>129</v>
      </c>
      <c r="BU355" s="98"/>
      <c r="BV355" s="98"/>
      <c r="BW355" s="98"/>
      <c r="BX355" s="98"/>
      <c r="BY355" s="98"/>
      <c r="BZ355" s="98"/>
      <c r="CA355" s="142"/>
      <c r="CB355" s="141"/>
      <c r="CC355" s="98"/>
      <c r="CD355" s="98"/>
      <c r="CE355" s="98"/>
      <c r="CF355" s="98"/>
      <c r="CG355" s="98"/>
      <c r="CH355" s="98"/>
      <c r="CI355" s="98"/>
      <c r="CJ355" s="98"/>
      <c r="CK355" s="98"/>
      <c r="CL355" s="98"/>
      <c r="CM355" s="98"/>
      <c r="CN355" s="163">
        <f t="shared" si="144"/>
        <v>-1474.476747056214</v>
      </c>
      <c r="CO355" s="161">
        <v>129</v>
      </c>
      <c r="CP355" s="98"/>
      <c r="CQ355" s="98"/>
      <c r="CR355" s="98"/>
      <c r="CS355" s="98"/>
      <c r="CT355" s="98"/>
      <c r="CU355" s="98"/>
      <c r="CV355" s="142"/>
      <c r="CW355" s="168"/>
    </row>
    <row r="356" spans="2:101" x14ac:dyDescent="0.3">
      <c r="B356" s="141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76">
        <v>339</v>
      </c>
      <c r="AA356" s="79">
        <f t="shared" si="153"/>
        <v>1440.1356971256537</v>
      </c>
      <c r="AB356" s="78">
        <f t="shared" si="154"/>
        <v>-202.62320985294735</v>
      </c>
      <c r="AC356" s="98"/>
      <c r="AD356" s="86">
        <v>348</v>
      </c>
      <c r="AE356" s="89">
        <f t="shared" si="146"/>
        <v>63.579594047697363</v>
      </c>
      <c r="AF356" s="88">
        <f t="shared" si="147"/>
        <v>-13.514259903154391</v>
      </c>
      <c r="AG356" s="98"/>
      <c r="AH356" s="108">
        <v>337</v>
      </c>
      <c r="AI356" s="111">
        <f t="shared" si="155"/>
        <v>1496.1119244143847</v>
      </c>
      <c r="AJ356" s="110">
        <f t="shared" si="156"/>
        <v>-221.03991345139076</v>
      </c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141">
        <f t="shared" si="145"/>
        <v>70.751578863816192</v>
      </c>
      <c r="AW356" s="142">
        <f t="shared" si="152"/>
        <v>529.69424691636311</v>
      </c>
      <c r="AX356" s="98"/>
      <c r="AY356" s="98"/>
      <c r="AZ356" s="142"/>
      <c r="BA356" s="142"/>
      <c r="BC356" s="141"/>
      <c r="BD356" s="235">
        <v>331</v>
      </c>
      <c r="BE356" s="238">
        <f t="shared" si="157"/>
        <v>107.81775124681506</v>
      </c>
      <c r="BF356" s="237">
        <f t="shared" si="158"/>
        <v>-3.4886454277003018</v>
      </c>
      <c r="BG356" s="98"/>
      <c r="BH356" s="98"/>
      <c r="BI356" s="98"/>
      <c r="BJ356" s="98"/>
      <c r="BK356" s="98"/>
      <c r="BL356" s="98"/>
      <c r="BM356" s="98"/>
      <c r="BN356" s="98"/>
      <c r="BO356" s="98"/>
      <c r="BP356" s="98"/>
      <c r="BQ356" s="98"/>
      <c r="BR356" s="98"/>
      <c r="BS356" s="163">
        <f t="shared" si="159"/>
        <v>-1485.9067993589754</v>
      </c>
      <c r="BT356" s="161">
        <v>130</v>
      </c>
      <c r="BU356" s="98"/>
      <c r="BV356" s="98"/>
      <c r="BW356" s="98"/>
      <c r="BX356" s="98"/>
      <c r="BY356" s="98"/>
      <c r="BZ356" s="98"/>
      <c r="CA356" s="142"/>
      <c r="CB356" s="141"/>
      <c r="CC356" s="98"/>
      <c r="CD356" s="98"/>
      <c r="CE356" s="98"/>
      <c r="CF356" s="98"/>
      <c r="CG356" s="98"/>
      <c r="CH356" s="98"/>
      <c r="CI356" s="98"/>
      <c r="CJ356" s="98"/>
      <c r="CK356" s="98"/>
      <c r="CL356" s="98"/>
      <c r="CM356" s="98"/>
      <c r="CN356" s="163">
        <f t="shared" si="144"/>
        <v>-1485.9067993589754</v>
      </c>
      <c r="CO356" s="161">
        <v>130</v>
      </c>
      <c r="CP356" s="98"/>
      <c r="CQ356" s="98"/>
      <c r="CR356" s="98"/>
      <c r="CS356" s="98"/>
      <c r="CT356" s="98"/>
      <c r="CU356" s="98"/>
      <c r="CV356" s="142"/>
      <c r="CW356" s="168"/>
    </row>
    <row r="357" spans="2:101" x14ac:dyDescent="0.3">
      <c r="B357" s="141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76">
        <v>340</v>
      </c>
      <c r="AA357" s="79">
        <f t="shared" si="153"/>
        <v>1444.7001819152788</v>
      </c>
      <c r="AB357" s="78">
        <f t="shared" si="154"/>
        <v>-190.41494072591456</v>
      </c>
      <c r="AC357" s="98"/>
      <c r="AD357" s="86">
        <v>349</v>
      </c>
      <c r="AE357" s="89">
        <f t="shared" si="146"/>
        <v>63.805766924098158</v>
      </c>
      <c r="AF357" s="88">
        <f t="shared" si="147"/>
        <v>-12.402584699475403</v>
      </c>
      <c r="AG357" s="98"/>
      <c r="AH357" s="108">
        <v>338</v>
      </c>
      <c r="AI357" s="111">
        <f t="shared" si="155"/>
        <v>1501.0996910913464</v>
      </c>
      <c r="AJ357" s="110">
        <f t="shared" si="156"/>
        <v>-208.99837949391787</v>
      </c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141">
        <f t="shared" si="145"/>
        <v>70.751578863816192</v>
      </c>
      <c r="AW357" s="142">
        <f t="shared" si="152"/>
        <v>528.69424691636311</v>
      </c>
      <c r="AX357" s="98"/>
      <c r="AY357" s="98"/>
      <c r="AZ357" s="142"/>
      <c r="BA357" s="142"/>
      <c r="BC357" s="141"/>
      <c r="BD357" s="235">
        <v>332</v>
      </c>
      <c r="BE357" s="238">
        <f t="shared" si="157"/>
        <v>108.00945449429395</v>
      </c>
      <c r="BF357" s="237">
        <f t="shared" si="158"/>
        <v>-3.1355719677356131</v>
      </c>
      <c r="BG357" s="98"/>
      <c r="BH357" s="98"/>
      <c r="BI357" s="98"/>
      <c r="BJ357" s="98"/>
      <c r="BK357" s="98"/>
      <c r="BL357" s="98"/>
      <c r="BM357" s="98"/>
      <c r="BN357" s="98"/>
      <c r="BO357" s="98"/>
      <c r="BP357" s="98"/>
      <c r="BQ357" s="98"/>
      <c r="BR357" s="98"/>
      <c r="BS357" s="163">
        <f t="shared" si="159"/>
        <v>-1497.3368516617365</v>
      </c>
      <c r="BT357" s="161">
        <v>131</v>
      </c>
      <c r="BU357" s="98"/>
      <c r="BV357" s="98"/>
      <c r="BW357" s="98"/>
      <c r="BX357" s="98"/>
      <c r="BY357" s="98"/>
      <c r="BZ357" s="98"/>
      <c r="CA357" s="142"/>
      <c r="CB357" s="141"/>
      <c r="CC357" s="98"/>
      <c r="CD357" s="98"/>
      <c r="CE357" s="98"/>
      <c r="CF357" s="98"/>
      <c r="CG357" s="98"/>
      <c r="CH357" s="98"/>
      <c r="CI357" s="98"/>
      <c r="CJ357" s="98"/>
      <c r="CK357" s="98"/>
      <c r="CL357" s="98"/>
      <c r="CM357" s="98"/>
      <c r="CN357" s="163">
        <f t="shared" ref="CN357:CN420" si="160">$CO$19*$CO357+$CQ$19</f>
        <v>-1497.3368516617365</v>
      </c>
      <c r="CO357" s="161">
        <v>131</v>
      </c>
      <c r="CP357" s="98"/>
      <c r="CQ357" s="98"/>
      <c r="CR357" s="98"/>
      <c r="CS357" s="98"/>
      <c r="CT357" s="98"/>
      <c r="CU357" s="98"/>
      <c r="CV357" s="142"/>
      <c r="CW357" s="168"/>
    </row>
    <row r="358" spans="2:101" x14ac:dyDescent="0.3">
      <c r="B358" s="141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76">
        <v>341</v>
      </c>
      <c r="AA358" s="79">
        <f t="shared" si="153"/>
        <v>1449.0509078370605</v>
      </c>
      <c r="AB358" s="78">
        <f t="shared" si="154"/>
        <v>-178.12886973367779</v>
      </c>
      <c r="AC358" s="98"/>
      <c r="AD358" s="86">
        <v>350</v>
      </c>
      <c r="AE358" s="89">
        <f t="shared" si="146"/>
        <v>64.012503945793512</v>
      </c>
      <c r="AF358" s="88">
        <f t="shared" si="147"/>
        <v>-11.287131548350533</v>
      </c>
      <c r="AG358" s="98"/>
      <c r="AH358" s="108">
        <v>339</v>
      </c>
      <c r="AI358" s="111">
        <f t="shared" si="155"/>
        <v>1505.8765443625296</v>
      </c>
      <c r="AJ358" s="110">
        <f t="shared" si="156"/>
        <v>-196.87163098913118</v>
      </c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141">
        <f t="shared" si="145"/>
        <v>70.751578863816192</v>
      </c>
      <c r="AW358" s="142">
        <f t="shared" si="152"/>
        <v>527.69424691636311</v>
      </c>
      <c r="AX358" s="98"/>
      <c r="AY358" s="98"/>
      <c r="AZ358" s="142"/>
      <c r="BA358" s="142"/>
      <c r="BC358" s="141"/>
      <c r="BD358" s="235">
        <v>333</v>
      </c>
      <c r="BE358" s="238">
        <f t="shared" si="157"/>
        <v>108.1949665629142</v>
      </c>
      <c r="BF358" s="237">
        <f t="shared" si="158"/>
        <v>-2.7792065995786768</v>
      </c>
      <c r="BG358" s="98"/>
      <c r="BH358" s="98"/>
      <c r="BI358" s="98"/>
      <c r="BJ358" s="98"/>
      <c r="BK358" s="98"/>
      <c r="BL358" s="98"/>
      <c r="BM358" s="98"/>
      <c r="BN358" s="98"/>
      <c r="BO358" s="98"/>
      <c r="BP358" s="98"/>
      <c r="BQ358" s="98"/>
      <c r="BR358" s="98"/>
      <c r="BS358" s="163">
        <f t="shared" si="159"/>
        <v>-1508.7669039644979</v>
      </c>
      <c r="BT358" s="161">
        <v>132</v>
      </c>
      <c r="BU358" s="98"/>
      <c r="BV358" s="98"/>
      <c r="BW358" s="98"/>
      <c r="BX358" s="98"/>
      <c r="BY358" s="98"/>
      <c r="BZ358" s="98"/>
      <c r="CA358" s="142"/>
      <c r="CB358" s="141"/>
      <c r="CC358" s="98"/>
      <c r="CD358" s="98"/>
      <c r="CE358" s="98"/>
      <c r="CF358" s="98"/>
      <c r="CG358" s="98"/>
      <c r="CH358" s="98"/>
      <c r="CI358" s="98"/>
      <c r="CJ358" s="98"/>
      <c r="CK358" s="98"/>
      <c r="CL358" s="98"/>
      <c r="CM358" s="98"/>
      <c r="CN358" s="163">
        <f t="shared" si="160"/>
        <v>-1508.7669039644979</v>
      </c>
      <c r="CO358" s="161">
        <v>132</v>
      </c>
      <c r="CP358" s="98"/>
      <c r="CQ358" s="98"/>
      <c r="CR358" s="98"/>
      <c r="CS358" s="98"/>
      <c r="CT358" s="98"/>
      <c r="CU358" s="98"/>
      <c r="CV358" s="142"/>
      <c r="CW358" s="168"/>
    </row>
    <row r="359" spans="2:101" x14ac:dyDescent="0.3">
      <c r="B359" s="141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76">
        <v>342</v>
      </c>
      <c r="AA359" s="79">
        <f t="shared" si="153"/>
        <v>1453.1865496177375</v>
      </c>
      <c r="AB359" s="78">
        <f t="shared" si="154"/>
        <v>-165.76873933247666</v>
      </c>
      <c r="AC359" s="98"/>
      <c r="AD359" s="86">
        <v>351</v>
      </c>
      <c r="AE359" s="89">
        <f t="shared" si="146"/>
        <v>64.199742138683945</v>
      </c>
      <c r="AF359" s="88">
        <f t="shared" si="147"/>
        <v>-10.168240227615023</v>
      </c>
      <c r="AG359" s="98"/>
      <c r="AH359" s="108">
        <v>340</v>
      </c>
      <c r="AI359" s="111">
        <f t="shared" si="155"/>
        <v>1510.4410291521544</v>
      </c>
      <c r="AJ359" s="110">
        <f t="shared" si="156"/>
        <v>-184.66336186209838</v>
      </c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141">
        <f t="shared" si="145"/>
        <v>70.751578863816192</v>
      </c>
      <c r="AW359" s="142">
        <f t="shared" si="152"/>
        <v>526.69424691636311</v>
      </c>
      <c r="AX359" s="98"/>
      <c r="AY359" s="98"/>
      <c r="AZ359" s="142"/>
      <c r="BA359" s="142"/>
      <c r="BC359" s="141"/>
      <c r="BD359" s="235">
        <v>334</v>
      </c>
      <c r="BE359" s="238">
        <f t="shared" si="157"/>
        <v>108.3742309439026</v>
      </c>
      <c r="BF359" s="237">
        <f t="shared" si="158"/>
        <v>-2.4196578755728062</v>
      </c>
      <c r="BG359" s="98"/>
      <c r="BH359" s="98"/>
      <c r="BI359" s="98"/>
      <c r="BJ359" s="98"/>
      <c r="BK359" s="98"/>
      <c r="BL359" s="98"/>
      <c r="BM359" s="98"/>
      <c r="BN359" s="98"/>
      <c r="BO359" s="98"/>
      <c r="BP359" s="98"/>
      <c r="BQ359" s="98"/>
      <c r="BR359" s="98"/>
      <c r="BS359" s="163">
        <f t="shared" si="159"/>
        <v>-1520.1969562672593</v>
      </c>
      <c r="BT359" s="161">
        <v>133</v>
      </c>
      <c r="BU359" s="98"/>
      <c r="BV359" s="98"/>
      <c r="BW359" s="98"/>
      <c r="BX359" s="98"/>
      <c r="BY359" s="98"/>
      <c r="BZ359" s="98"/>
      <c r="CA359" s="142"/>
      <c r="CB359" s="141"/>
      <c r="CC359" s="98"/>
      <c r="CD359" s="98"/>
      <c r="CE359" s="98"/>
      <c r="CF359" s="98"/>
      <c r="CG359" s="98"/>
      <c r="CH359" s="98"/>
      <c r="CI359" s="98"/>
      <c r="CJ359" s="98"/>
      <c r="CK359" s="98"/>
      <c r="CL359" s="98"/>
      <c r="CM359" s="98"/>
      <c r="CN359" s="163">
        <f t="shared" si="160"/>
        <v>-1520.1969562672593</v>
      </c>
      <c r="CO359" s="161">
        <v>133</v>
      </c>
      <c r="CP359" s="98"/>
      <c r="CQ359" s="98"/>
      <c r="CR359" s="98"/>
      <c r="CS359" s="98"/>
      <c r="CT359" s="98"/>
      <c r="CU359" s="98"/>
      <c r="CV359" s="142"/>
      <c r="CW359" s="168"/>
    </row>
    <row r="360" spans="2:101" x14ac:dyDescent="0.3">
      <c r="B360" s="141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76">
        <v>343</v>
      </c>
      <c r="AA360" s="79">
        <f t="shared" si="153"/>
        <v>1457.1058475007605</v>
      </c>
      <c r="AB360" s="78">
        <f t="shared" si="154"/>
        <v>-153.33831453776787</v>
      </c>
      <c r="AC360" s="98"/>
      <c r="AD360" s="86">
        <v>352</v>
      </c>
      <c r="AE360" s="89">
        <f t="shared" si="146"/>
        <v>64.36742446820206</v>
      </c>
      <c r="AF360" s="88">
        <f t="shared" si="147"/>
        <v>-9.046251562404283</v>
      </c>
      <c r="AG360" s="98"/>
      <c r="AH360" s="108">
        <v>341</v>
      </c>
      <c r="AI360" s="111">
        <f t="shared" si="155"/>
        <v>1514.7917550739362</v>
      </c>
      <c r="AJ360" s="110">
        <f t="shared" si="156"/>
        <v>-172.37729086986161</v>
      </c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141">
        <f t="shared" si="145"/>
        <v>70.751578863816192</v>
      </c>
      <c r="AW360" s="142">
        <f t="shared" si="152"/>
        <v>525.69424691636311</v>
      </c>
      <c r="AX360" s="98"/>
      <c r="AY360" s="98"/>
      <c r="AZ360" s="142"/>
      <c r="BA360" s="142"/>
      <c r="BC360" s="141"/>
      <c r="BD360" s="235">
        <v>335</v>
      </c>
      <c r="BE360" s="238">
        <f t="shared" si="157"/>
        <v>108.54719303159213</v>
      </c>
      <c r="BF360" s="237">
        <f t="shared" si="158"/>
        <v>-2.0570353177424145</v>
      </c>
      <c r="BG360" s="98"/>
      <c r="BH360" s="98"/>
      <c r="BI360" s="98"/>
      <c r="BJ360" s="98"/>
      <c r="BK360" s="98"/>
      <c r="BL360" s="98"/>
      <c r="BM360" s="98"/>
      <c r="BN360" s="98"/>
      <c r="BO360" s="98"/>
      <c r="BP360" s="98"/>
      <c r="BQ360" s="98"/>
      <c r="BR360" s="98"/>
      <c r="BS360" s="163">
        <f t="shared" si="159"/>
        <v>-1531.6270085700207</v>
      </c>
      <c r="BT360" s="161">
        <v>134</v>
      </c>
      <c r="BU360" s="98"/>
      <c r="BV360" s="98"/>
      <c r="BW360" s="98"/>
      <c r="BX360" s="98"/>
      <c r="BY360" s="98"/>
      <c r="BZ360" s="98"/>
      <c r="CA360" s="142"/>
      <c r="CB360" s="141"/>
      <c r="CC360" s="98"/>
      <c r="CD360" s="98"/>
      <c r="CE360" s="98"/>
      <c r="CF360" s="98"/>
      <c r="CG360" s="98"/>
      <c r="CH360" s="98"/>
      <c r="CI360" s="98"/>
      <c r="CJ360" s="98"/>
      <c r="CK360" s="98"/>
      <c r="CL360" s="98"/>
      <c r="CM360" s="98"/>
      <c r="CN360" s="163">
        <f t="shared" si="160"/>
        <v>-1531.6270085700207</v>
      </c>
      <c r="CO360" s="161">
        <v>134</v>
      </c>
      <c r="CP360" s="98"/>
      <c r="CQ360" s="98"/>
      <c r="CR360" s="98"/>
      <c r="CS360" s="98"/>
      <c r="CT360" s="98"/>
      <c r="CU360" s="98"/>
      <c r="CV360" s="142"/>
      <c r="CW360" s="168"/>
    </row>
    <row r="361" spans="2:101" x14ac:dyDescent="0.3">
      <c r="B361" s="141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76">
        <v>344</v>
      </c>
      <c r="AA361" s="79">
        <f t="shared" si="153"/>
        <v>1460.8076076300267</v>
      </c>
      <c r="AB361" s="78">
        <f t="shared" si="154"/>
        <v>-140.84138177736142</v>
      </c>
      <c r="AC361" s="98"/>
      <c r="AD361" s="86">
        <v>353</v>
      </c>
      <c r="AE361" s="89">
        <f t="shared" si="146"/>
        <v>64.515499856685935</v>
      </c>
      <c r="AF361" s="88">
        <f t="shared" si="147"/>
        <v>-7.9215073213346274</v>
      </c>
      <c r="AG361" s="98"/>
      <c r="AH361" s="108">
        <v>342</v>
      </c>
      <c r="AI361" s="111">
        <f t="shared" si="155"/>
        <v>1518.9273968546133</v>
      </c>
      <c r="AJ361" s="110">
        <f t="shared" si="156"/>
        <v>-160.01716046866045</v>
      </c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141">
        <f t="shared" si="145"/>
        <v>70.751578863816192</v>
      </c>
      <c r="AW361" s="142">
        <f t="shared" si="152"/>
        <v>524.69424691636311</v>
      </c>
      <c r="AX361" s="98"/>
      <c r="AY361" s="98"/>
      <c r="AZ361" s="142"/>
      <c r="BA361" s="142"/>
      <c r="BC361" s="141"/>
      <c r="BD361" s="235">
        <v>336</v>
      </c>
      <c r="BE361" s="238">
        <f t="shared" si="157"/>
        <v>108.71380014005537</v>
      </c>
      <c r="BF361" s="237">
        <f t="shared" si="158"/>
        <v>-1.6914493844313458</v>
      </c>
      <c r="BG361" s="98"/>
      <c r="BH361" s="98"/>
      <c r="BI361" s="98"/>
      <c r="BJ361" s="98"/>
      <c r="BK361" s="98"/>
      <c r="BL361" s="98"/>
      <c r="BM361" s="98"/>
      <c r="BN361" s="98"/>
      <c r="BO361" s="98"/>
      <c r="BP361" s="98"/>
      <c r="BQ361" s="98"/>
      <c r="BR361" s="98"/>
      <c r="BS361" s="163">
        <f t="shared" si="159"/>
        <v>-1543.0570608727821</v>
      </c>
      <c r="BT361" s="161">
        <v>135</v>
      </c>
      <c r="BU361" s="98"/>
      <c r="BV361" s="98"/>
      <c r="BW361" s="98"/>
      <c r="BX361" s="98"/>
      <c r="BY361" s="98"/>
      <c r="BZ361" s="98"/>
      <c r="CA361" s="142"/>
      <c r="CB361" s="141"/>
      <c r="CC361" s="98"/>
      <c r="CD361" s="98"/>
      <c r="CE361" s="98"/>
      <c r="CF361" s="98"/>
      <c r="CG361" s="98"/>
      <c r="CH361" s="98"/>
      <c r="CI361" s="98"/>
      <c r="CJ361" s="98"/>
      <c r="CK361" s="98"/>
      <c r="CL361" s="98"/>
      <c r="CM361" s="98"/>
      <c r="CN361" s="163">
        <f t="shared" si="160"/>
        <v>-1543.0570608727821</v>
      </c>
      <c r="CO361" s="161">
        <v>135</v>
      </c>
      <c r="CP361" s="98"/>
      <c r="CQ361" s="98"/>
      <c r="CR361" s="98"/>
      <c r="CS361" s="98"/>
      <c r="CT361" s="98"/>
      <c r="CU361" s="98"/>
      <c r="CV361" s="142"/>
      <c r="CW361" s="168"/>
    </row>
    <row r="362" spans="2:101" x14ac:dyDescent="0.3">
      <c r="B362" s="141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76">
        <v>345</v>
      </c>
      <c r="AA362" s="79">
        <f t="shared" si="153"/>
        <v>1464.2907024135416</v>
      </c>
      <c r="AB362" s="78">
        <f t="shared" si="154"/>
        <v>-128.28174773803406</v>
      </c>
      <c r="AC362" s="98"/>
      <c r="AD362" s="86">
        <v>354</v>
      </c>
      <c r="AE362" s="89">
        <f t="shared" si="146"/>
        <v>64.64392319893777</v>
      </c>
      <c r="AF362" s="88">
        <f t="shared" si="147"/>
        <v>-6.7943501123974723</v>
      </c>
      <c r="AG362" s="98"/>
      <c r="AH362" s="108">
        <v>343</v>
      </c>
      <c r="AI362" s="111">
        <f t="shared" si="155"/>
        <v>1522.8466947376364</v>
      </c>
      <c r="AJ362" s="110">
        <f t="shared" si="156"/>
        <v>-147.58673567395169</v>
      </c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141">
        <f t="shared" si="145"/>
        <v>70.751578863816192</v>
      </c>
      <c r="AW362" s="142">
        <f t="shared" si="152"/>
        <v>523.69424691636311</v>
      </c>
      <c r="AX362" s="98"/>
      <c r="AY362" s="98"/>
      <c r="AZ362" s="142"/>
      <c r="BA362" s="142"/>
      <c r="BC362" s="141"/>
      <c r="BD362" s="235">
        <v>337</v>
      </c>
      <c r="BE362" s="238">
        <f t="shared" si="157"/>
        <v>108.8740015191531</v>
      </c>
      <c r="BF362" s="237">
        <f t="shared" si="158"/>
        <v>-1.323011436656472</v>
      </c>
      <c r="BG362" s="98"/>
      <c r="BH362" s="98"/>
      <c r="BI362" s="98"/>
      <c r="BJ362" s="98"/>
      <c r="BK362" s="98"/>
      <c r="BL362" s="98"/>
      <c r="BM362" s="98"/>
      <c r="BN362" s="98"/>
      <c r="BO362" s="98"/>
      <c r="BP362" s="98"/>
      <c r="BQ362" s="98"/>
      <c r="BR362" s="98"/>
      <c r="BS362" s="163">
        <f t="shared" si="159"/>
        <v>-1554.4871131755433</v>
      </c>
      <c r="BT362" s="161">
        <v>136</v>
      </c>
      <c r="BU362" s="98"/>
      <c r="BV362" s="98"/>
      <c r="BW362" s="98"/>
      <c r="BX362" s="98"/>
      <c r="BY362" s="98"/>
      <c r="BZ362" s="98"/>
      <c r="CA362" s="142"/>
      <c r="CB362" s="141"/>
      <c r="CC362" s="98"/>
      <c r="CD362" s="98"/>
      <c r="CE362" s="98"/>
      <c r="CF362" s="98"/>
      <c r="CG362" s="98"/>
      <c r="CH362" s="98"/>
      <c r="CI362" s="98"/>
      <c r="CJ362" s="98"/>
      <c r="CK362" s="98"/>
      <c r="CL362" s="98"/>
      <c r="CM362" s="98"/>
      <c r="CN362" s="163">
        <f t="shared" si="160"/>
        <v>-1554.4871131755433</v>
      </c>
      <c r="CO362" s="161">
        <v>136</v>
      </c>
      <c r="CP362" s="98"/>
      <c r="CQ362" s="98"/>
      <c r="CR362" s="98"/>
      <c r="CS362" s="98"/>
      <c r="CT362" s="98"/>
      <c r="CU362" s="98"/>
      <c r="CV362" s="142"/>
      <c r="CW362" s="168"/>
    </row>
    <row r="363" spans="2:101" x14ac:dyDescent="0.3">
      <c r="B363" s="141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76">
        <v>346</v>
      </c>
      <c r="AA363" s="79">
        <f t="shared" si="153"/>
        <v>1467.5540708668923</v>
      </c>
      <c r="AB363" s="78">
        <f t="shared" si="154"/>
        <v>-115.66323820598402</v>
      </c>
      <c r="AC363" s="98"/>
      <c r="AD363" s="86">
        <v>355</v>
      </c>
      <c r="AE363" s="89">
        <f t="shared" si="146"/>
        <v>64.752655375963457</v>
      </c>
      <c r="AF363" s="88">
        <f t="shared" si="147"/>
        <v>-5.6651232785977905</v>
      </c>
      <c r="AG363" s="98"/>
      <c r="AH363" s="108">
        <v>344</v>
      </c>
      <c r="AI363" s="111">
        <f t="shared" si="155"/>
        <v>1526.5484548669024</v>
      </c>
      <c r="AJ363" s="110">
        <f t="shared" si="156"/>
        <v>-135.08980291354521</v>
      </c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141">
        <f t="shared" si="145"/>
        <v>70.751578863816192</v>
      </c>
      <c r="AW363" s="142">
        <f t="shared" si="152"/>
        <v>522.69424691636311</v>
      </c>
      <c r="AX363" s="98"/>
      <c r="AY363" s="98"/>
      <c r="AZ363" s="142"/>
      <c r="BA363" s="142"/>
      <c r="BC363" s="141"/>
      <c r="BD363" s="235">
        <v>338</v>
      </c>
      <c r="BE363" s="238">
        <f t="shared" si="157"/>
        <v>109.02774836999336</v>
      </c>
      <c r="BF363" s="237">
        <f t="shared" si="158"/>
        <v>-0.95183370418574853</v>
      </c>
      <c r="BG363" s="98"/>
      <c r="BH363" s="98"/>
      <c r="BI363" s="98"/>
      <c r="BJ363" s="98"/>
      <c r="BK363" s="98"/>
      <c r="BL363" s="98"/>
      <c r="BM363" s="98"/>
      <c r="BN363" s="98"/>
      <c r="BO363" s="98"/>
      <c r="BP363" s="98"/>
      <c r="BQ363" s="98"/>
      <c r="BR363" s="98"/>
      <c r="BS363" s="163">
        <f t="shared" si="159"/>
        <v>-1565.9171654783047</v>
      </c>
      <c r="BT363" s="161">
        <v>137</v>
      </c>
      <c r="BU363" s="98"/>
      <c r="BV363" s="98"/>
      <c r="BW363" s="98"/>
      <c r="BX363" s="98"/>
      <c r="BY363" s="98"/>
      <c r="BZ363" s="98"/>
      <c r="CA363" s="142"/>
      <c r="CB363" s="141"/>
      <c r="CC363" s="98"/>
      <c r="CD363" s="98"/>
      <c r="CE363" s="98"/>
      <c r="CF363" s="98"/>
      <c r="CG363" s="98"/>
      <c r="CH363" s="98"/>
      <c r="CI363" s="98"/>
      <c r="CJ363" s="98"/>
      <c r="CK363" s="98"/>
      <c r="CL363" s="98"/>
      <c r="CM363" s="98"/>
      <c r="CN363" s="163">
        <f t="shared" si="160"/>
        <v>-1565.9171654783047</v>
      </c>
      <c r="CO363" s="161">
        <v>137</v>
      </c>
      <c r="CP363" s="98"/>
      <c r="CQ363" s="98"/>
      <c r="CR363" s="98"/>
      <c r="CS363" s="98"/>
      <c r="CT363" s="98"/>
      <c r="CU363" s="98"/>
      <c r="CV363" s="142"/>
      <c r="CW363" s="168"/>
    </row>
    <row r="364" spans="2:101" x14ac:dyDescent="0.3">
      <c r="B364" s="141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76">
        <v>347</v>
      </c>
      <c r="AA364" s="79">
        <f t="shared" si="153"/>
        <v>1470.5967189364346</v>
      </c>
      <c r="AB364" s="78">
        <f t="shared" si="154"/>
        <v>-102.98969690145233</v>
      </c>
      <c r="AC364" s="98"/>
      <c r="AD364" s="86">
        <v>356</v>
      </c>
      <c r="AE364" s="89">
        <f t="shared" si="146"/>
        <v>64.841663266888574</v>
      </c>
      <c r="AF364" s="88">
        <f t="shared" si="147"/>
        <v>-4.5341707933681095</v>
      </c>
      <c r="AG364" s="98"/>
      <c r="AH364" s="108">
        <v>345</v>
      </c>
      <c r="AI364" s="111">
        <f t="shared" si="155"/>
        <v>1530.0315496504172</v>
      </c>
      <c r="AJ364" s="110">
        <f t="shared" si="156"/>
        <v>-122.53016887421786</v>
      </c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141">
        <f t="shared" si="145"/>
        <v>70.751578863816192</v>
      </c>
      <c r="AW364" s="142">
        <f t="shared" si="152"/>
        <v>521.69424691636311</v>
      </c>
      <c r="AX364" s="98"/>
      <c r="AY364" s="98"/>
      <c r="AZ364" s="142"/>
      <c r="BA364" s="142"/>
      <c r="BC364" s="141"/>
      <c r="BD364" s="235">
        <v>339</v>
      </c>
      <c r="BE364" s="238">
        <f t="shared" si="157"/>
        <v>109.17499385979599</v>
      </c>
      <c r="BF364" s="237">
        <f t="shared" si="158"/>
        <v>-0.57802925135222338</v>
      </c>
      <c r="BG364" s="98"/>
      <c r="BH364" s="98"/>
      <c r="BI364" s="98"/>
      <c r="BJ364" s="98"/>
      <c r="BK364" s="98"/>
      <c r="BL364" s="98"/>
      <c r="BM364" s="98"/>
      <c r="BN364" s="98"/>
      <c r="BO364" s="98"/>
      <c r="BP364" s="98"/>
      <c r="BQ364" s="98"/>
      <c r="BR364" s="98"/>
      <c r="BS364" s="163">
        <f t="shared" si="159"/>
        <v>-1577.3472177810661</v>
      </c>
      <c r="BT364" s="161">
        <v>138</v>
      </c>
      <c r="BU364" s="98"/>
      <c r="BV364" s="98"/>
      <c r="BW364" s="98"/>
      <c r="BX364" s="98"/>
      <c r="BY364" s="98"/>
      <c r="BZ364" s="98"/>
      <c r="CA364" s="142"/>
      <c r="CB364" s="141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163">
        <f t="shared" si="160"/>
        <v>-1577.3472177810661</v>
      </c>
      <c r="CO364" s="161">
        <v>138</v>
      </c>
      <c r="CP364" s="98"/>
      <c r="CQ364" s="98"/>
      <c r="CR364" s="98"/>
      <c r="CS364" s="98"/>
      <c r="CT364" s="98"/>
      <c r="CU364" s="98"/>
      <c r="CV364" s="142"/>
      <c r="CW364" s="168"/>
    </row>
    <row r="365" spans="2:101" x14ac:dyDescent="0.3">
      <c r="B365" s="141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76">
        <v>348</v>
      </c>
      <c r="AA365" s="79">
        <f t="shared" si="153"/>
        <v>1473.4177198020925</v>
      </c>
      <c r="AB365" s="78">
        <f t="shared" si="154"/>
        <v>-90.264984307891723</v>
      </c>
      <c r="AC365" s="98"/>
      <c r="AD365" s="86">
        <v>357</v>
      </c>
      <c r="AE365" s="89">
        <f t="shared" si="146"/>
        <v>64.910919759047303</v>
      </c>
      <c r="AF365" s="88">
        <f t="shared" si="147"/>
        <v>-3.4018371557913838</v>
      </c>
      <c r="AG365" s="98"/>
      <c r="AH365" s="108">
        <v>346</v>
      </c>
      <c r="AI365" s="111">
        <f t="shared" si="155"/>
        <v>1533.2949181037679</v>
      </c>
      <c r="AJ365" s="110">
        <f t="shared" si="156"/>
        <v>-109.91165934216782</v>
      </c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141">
        <f t="shared" si="145"/>
        <v>70.751578863816192</v>
      </c>
      <c r="AW365" s="142">
        <f t="shared" si="152"/>
        <v>520.69424691636311</v>
      </c>
      <c r="AX365" s="98"/>
      <c r="AY365" s="98"/>
      <c r="AZ365" s="142"/>
      <c r="BA365" s="142"/>
      <c r="BC365" s="141"/>
      <c r="BD365" s="235">
        <v>340</v>
      </c>
      <c r="BE365" s="238">
        <f t="shared" si="157"/>
        <v>109.31569313615842</v>
      </c>
      <c r="BF365" s="237">
        <f t="shared" si="158"/>
        <v>-0.20171194261331582</v>
      </c>
      <c r="BG365" s="98"/>
      <c r="BH365" s="98"/>
      <c r="BI365" s="98"/>
      <c r="BJ365" s="98"/>
      <c r="BK365" s="98"/>
      <c r="BL365" s="98"/>
      <c r="BM365" s="98"/>
      <c r="BN365" s="98"/>
      <c r="BO365" s="98"/>
      <c r="BP365" s="98"/>
      <c r="BQ365" s="98"/>
      <c r="BR365" s="98"/>
      <c r="BS365" s="163">
        <f t="shared" si="159"/>
        <v>-1588.7772700838275</v>
      </c>
      <c r="BT365" s="161">
        <v>139</v>
      </c>
      <c r="BU365" s="98"/>
      <c r="BV365" s="98"/>
      <c r="BW365" s="98"/>
      <c r="BX365" s="98"/>
      <c r="BY365" s="98"/>
      <c r="BZ365" s="98"/>
      <c r="CA365" s="142"/>
      <c r="CB365" s="141"/>
      <c r="CC365" s="98"/>
      <c r="CD365" s="98"/>
      <c r="CE365" s="98"/>
      <c r="CF365" s="98"/>
      <c r="CG365" s="98"/>
      <c r="CH365" s="98"/>
      <c r="CI365" s="98"/>
      <c r="CJ365" s="98"/>
      <c r="CK365" s="98"/>
      <c r="CL365" s="98"/>
      <c r="CM365" s="98"/>
      <c r="CN365" s="163">
        <f t="shared" si="160"/>
        <v>-1588.7772700838275</v>
      </c>
      <c r="CO365" s="161">
        <v>139</v>
      </c>
      <c r="CP365" s="98"/>
      <c r="CQ365" s="98"/>
      <c r="CR365" s="98"/>
      <c r="CS365" s="98"/>
      <c r="CT365" s="98"/>
      <c r="CU365" s="98"/>
      <c r="CV365" s="142"/>
      <c r="CW365" s="168"/>
    </row>
    <row r="366" spans="2:101" x14ac:dyDescent="0.3">
      <c r="B366" s="141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76">
        <v>349</v>
      </c>
      <c r="AA366" s="79">
        <f t="shared" si="153"/>
        <v>1476.0162141596743</v>
      </c>
      <c r="AB366" s="78">
        <f t="shared" si="154"/>
        <v>-77.492976496024596</v>
      </c>
      <c r="AC366" s="98"/>
      <c r="AD366" s="86">
        <v>358</v>
      </c>
      <c r="AE366" s="89">
        <f t="shared" si="146"/>
        <v>64.96040375624122</v>
      </c>
      <c r="AF366" s="88">
        <f t="shared" si="147"/>
        <v>-2.2684672856625534</v>
      </c>
      <c r="AG366" s="98"/>
      <c r="AH366" s="108">
        <v>347</v>
      </c>
      <c r="AI366" s="111">
        <f t="shared" si="155"/>
        <v>1536.3375661733103</v>
      </c>
      <c r="AJ366" s="110">
        <f t="shared" si="156"/>
        <v>-97.238118037636141</v>
      </c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141">
        <f t="shared" si="145"/>
        <v>70.751578863816192</v>
      </c>
      <c r="AW366" s="142">
        <f t="shared" si="152"/>
        <v>519.69424691636311</v>
      </c>
      <c r="AX366" s="98"/>
      <c r="AY366" s="98"/>
      <c r="AZ366" s="142"/>
      <c r="BA366" s="142"/>
      <c r="BC366" s="141"/>
      <c r="BD366" s="235">
        <v>341</v>
      </c>
      <c r="BE366" s="238">
        <f t="shared" si="157"/>
        <v>109.44980334071806</v>
      </c>
      <c r="BF366" s="237">
        <f t="shared" si="158"/>
        <v>0.17700359213320827</v>
      </c>
      <c r="BG366" s="98"/>
      <c r="BH366" s="98"/>
      <c r="BI366" s="98"/>
      <c r="BJ366" s="98"/>
      <c r="BK366" s="98"/>
      <c r="BL366" s="98"/>
      <c r="BM366" s="98"/>
      <c r="BN366" s="98"/>
      <c r="BO366" s="98"/>
      <c r="BP366" s="98"/>
      <c r="BQ366" s="98"/>
      <c r="BR366" s="98"/>
      <c r="BS366" s="163">
        <f t="shared" si="159"/>
        <v>-1600.2073223865887</v>
      </c>
      <c r="BT366" s="161">
        <v>140</v>
      </c>
      <c r="BU366" s="98"/>
      <c r="BV366" s="98"/>
      <c r="BW366" s="98"/>
      <c r="BX366" s="98"/>
      <c r="BY366" s="98"/>
      <c r="BZ366" s="98"/>
      <c r="CA366" s="142"/>
      <c r="CB366" s="141"/>
      <c r="CC366" s="98"/>
      <c r="CD366" s="98"/>
      <c r="CE366" s="98"/>
      <c r="CF366" s="98"/>
      <c r="CG366" s="98"/>
      <c r="CH366" s="98"/>
      <c r="CI366" s="98"/>
      <c r="CJ366" s="98"/>
      <c r="CK366" s="98"/>
      <c r="CL366" s="98"/>
      <c r="CM366" s="98"/>
      <c r="CN366" s="163">
        <f t="shared" si="160"/>
        <v>-1600.2073223865887</v>
      </c>
      <c r="CO366" s="161">
        <v>140</v>
      </c>
      <c r="CP366" s="98"/>
      <c r="CQ366" s="98"/>
      <c r="CR366" s="98"/>
      <c r="CS366" s="98"/>
      <c r="CT366" s="98"/>
      <c r="CU366" s="98"/>
      <c r="CV366" s="142"/>
      <c r="CW366" s="168"/>
    </row>
    <row r="367" spans="2:101" x14ac:dyDescent="0.3">
      <c r="B367" s="141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76">
        <v>350</v>
      </c>
      <c r="AA367" s="79">
        <f t="shared" si="153"/>
        <v>1478.3914104826263</v>
      </c>
      <c r="AB367" s="78">
        <f t="shared" si="154"/>
        <v>-64.677563943157651</v>
      </c>
      <c r="AC367" s="98"/>
      <c r="AD367" s="86">
        <v>359</v>
      </c>
      <c r="AE367" s="89">
        <f t="shared" si="146"/>
        <v>64.990100185165431</v>
      </c>
      <c r="AF367" s="88">
        <f t="shared" si="147"/>
        <v>-1.1344064184234892</v>
      </c>
      <c r="AG367" s="98"/>
      <c r="AH367" s="108">
        <v>348</v>
      </c>
      <c r="AI367" s="111">
        <f t="shared" si="155"/>
        <v>1539.1585670389682</v>
      </c>
      <c r="AJ367" s="110">
        <f t="shared" si="156"/>
        <v>-84.513405444075531</v>
      </c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141">
        <f t="shared" ref="AV367:AV386" si="161">$AV$19</f>
        <v>70.751578863816192</v>
      </c>
      <c r="AW367" s="142">
        <f t="shared" si="152"/>
        <v>518.69424691636311</v>
      </c>
      <c r="AX367" s="98"/>
      <c r="AY367" s="98"/>
      <c r="AZ367" s="142"/>
      <c r="BA367" s="142"/>
      <c r="BC367" s="141"/>
      <c r="BD367" s="235">
        <v>342</v>
      </c>
      <c r="BE367" s="238">
        <f t="shared" si="157"/>
        <v>109.57728362220747</v>
      </c>
      <c r="BF367" s="237">
        <f t="shared" si="158"/>
        <v>0.55800199246684201</v>
      </c>
      <c r="BG367" s="98"/>
      <c r="BH367" s="98"/>
      <c r="BI367" s="98"/>
      <c r="BJ367" s="98"/>
      <c r="BK367" s="98"/>
      <c r="BL367" s="98"/>
      <c r="BM367" s="98"/>
      <c r="BN367" s="98"/>
      <c r="BO367" s="98"/>
      <c r="BP367" s="98"/>
      <c r="BQ367" s="98"/>
      <c r="BR367" s="98"/>
      <c r="BS367" s="163">
        <f t="shared" si="159"/>
        <v>-1611.6373746893501</v>
      </c>
      <c r="BT367" s="161">
        <v>141</v>
      </c>
      <c r="BU367" s="98"/>
      <c r="BV367" s="98"/>
      <c r="BW367" s="98"/>
      <c r="BX367" s="98"/>
      <c r="BY367" s="98"/>
      <c r="BZ367" s="98"/>
      <c r="CA367" s="142"/>
      <c r="CB367" s="141"/>
      <c r="CC367" s="98"/>
      <c r="CD367" s="98"/>
      <c r="CE367" s="98"/>
      <c r="CF367" s="98"/>
      <c r="CG367" s="98"/>
      <c r="CH367" s="98"/>
      <c r="CI367" s="98"/>
      <c r="CJ367" s="98"/>
      <c r="CK367" s="98"/>
      <c r="CL367" s="98"/>
      <c r="CM367" s="98"/>
      <c r="CN367" s="163">
        <f t="shared" si="160"/>
        <v>-1611.6373746893501</v>
      </c>
      <c r="CO367" s="161">
        <v>141</v>
      </c>
      <c r="CP367" s="98"/>
      <c r="CQ367" s="98"/>
      <c r="CR367" s="98"/>
      <c r="CS367" s="98"/>
      <c r="CT367" s="98"/>
      <c r="CU367" s="98"/>
      <c r="CV367" s="142"/>
      <c r="CW367" s="168"/>
    </row>
    <row r="368" spans="2:101" ht="15" thickBot="1" x14ac:dyDescent="0.35">
      <c r="B368" s="141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76">
        <v>351</v>
      </c>
      <c r="AA368" s="79">
        <f t="shared" si="153"/>
        <v>1480.5425852631397</v>
      </c>
      <c r="AB368" s="78">
        <f t="shared" si="154"/>
        <v>-51.822650348097525</v>
      </c>
      <c r="AC368" s="98"/>
      <c r="AD368" s="92">
        <v>360</v>
      </c>
      <c r="AE368" s="93">
        <f t="shared" si="146"/>
        <v>65</v>
      </c>
      <c r="AF368" s="94">
        <f t="shared" si="147"/>
        <v>-1.592692991381206E-14</v>
      </c>
      <c r="AG368" s="98"/>
      <c r="AH368" s="108">
        <v>349</v>
      </c>
      <c r="AI368" s="111">
        <f t="shared" si="155"/>
        <v>1541.7570613965499</v>
      </c>
      <c r="AJ368" s="110">
        <f t="shared" si="156"/>
        <v>-71.741397632208404</v>
      </c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141">
        <f t="shared" si="161"/>
        <v>70.751578863816192</v>
      </c>
      <c r="AW368" s="142">
        <f t="shared" si="152"/>
        <v>517.69424691636311</v>
      </c>
      <c r="AX368" s="98"/>
      <c r="AY368" s="98"/>
      <c r="AZ368" s="142"/>
      <c r="BA368" s="142"/>
      <c r="BC368" s="141"/>
      <c r="BD368" s="235">
        <v>343</v>
      </c>
      <c r="BE368" s="238">
        <f t="shared" si="157"/>
        <v>109.69809514889798</v>
      </c>
      <c r="BF368" s="237">
        <f t="shared" si="158"/>
        <v>0.94116720258398878</v>
      </c>
      <c r="BG368" s="98"/>
      <c r="BH368" s="98"/>
      <c r="BI368" s="98"/>
      <c r="BJ368" s="98"/>
      <c r="BK368" s="98"/>
      <c r="BL368" s="98"/>
      <c r="BM368" s="98"/>
      <c r="BN368" s="98"/>
      <c r="BO368" s="98"/>
      <c r="BP368" s="98"/>
      <c r="BQ368" s="98"/>
      <c r="BR368" s="98"/>
      <c r="BS368" s="163">
        <f t="shared" si="159"/>
        <v>-1623.0674269921115</v>
      </c>
      <c r="BT368" s="161">
        <v>142</v>
      </c>
      <c r="BU368" s="98"/>
      <c r="BV368" s="98"/>
      <c r="BW368" s="98"/>
      <c r="BX368" s="98"/>
      <c r="BY368" s="98"/>
      <c r="BZ368" s="98"/>
      <c r="CA368" s="142"/>
      <c r="CB368" s="141"/>
      <c r="CC368" s="98"/>
      <c r="CD368" s="98"/>
      <c r="CE368" s="98"/>
      <c r="CF368" s="98"/>
      <c r="CG368" s="98"/>
      <c r="CH368" s="98"/>
      <c r="CI368" s="98"/>
      <c r="CJ368" s="98"/>
      <c r="CK368" s="98"/>
      <c r="CL368" s="98"/>
      <c r="CM368" s="98"/>
      <c r="CN368" s="163">
        <f t="shared" si="160"/>
        <v>-1623.0674269921115</v>
      </c>
      <c r="CO368" s="161">
        <v>142</v>
      </c>
      <c r="CP368" s="98"/>
      <c r="CQ368" s="98"/>
      <c r="CR368" s="98"/>
      <c r="CS368" s="98"/>
      <c r="CT368" s="98"/>
      <c r="CU368" s="98"/>
      <c r="CV368" s="142"/>
      <c r="CW368" s="168"/>
    </row>
    <row r="369" spans="2:101" x14ac:dyDescent="0.3">
      <c r="B369" s="141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76">
        <v>352</v>
      </c>
      <c r="AA369" s="79">
        <f t="shared" si="153"/>
        <v>1482.4690832325377</v>
      </c>
      <c r="AB369" s="78">
        <f t="shared" si="154"/>
        <v>-38.932151442055599</v>
      </c>
      <c r="AC369" s="98"/>
      <c r="AD369" s="98"/>
      <c r="AE369" s="98"/>
      <c r="AF369" s="98"/>
      <c r="AG369" s="98"/>
      <c r="AH369" s="108">
        <v>350</v>
      </c>
      <c r="AI369" s="111">
        <f t="shared" si="155"/>
        <v>1544.1322577195019</v>
      </c>
      <c r="AJ369" s="110">
        <f t="shared" si="156"/>
        <v>-58.925985079341459</v>
      </c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141">
        <f t="shared" si="161"/>
        <v>70.751578863816192</v>
      </c>
      <c r="AW369" s="142">
        <f t="shared" si="152"/>
        <v>516.69424691636311</v>
      </c>
      <c r="AX369" s="98"/>
      <c r="AY369" s="98"/>
      <c r="AZ369" s="142"/>
      <c r="BA369" s="142"/>
      <c r="BC369" s="141"/>
      <c r="BD369" s="235">
        <v>344</v>
      </c>
      <c r="BE369" s="238">
        <f t="shared" si="157"/>
        <v>109.81220112042818</v>
      </c>
      <c r="BF369" s="237">
        <f t="shared" si="158"/>
        <v>1.3263825066498045</v>
      </c>
      <c r="BG369" s="98"/>
      <c r="BH369" s="98"/>
      <c r="BI369" s="98"/>
      <c r="BJ369" s="98"/>
      <c r="BK369" s="98"/>
      <c r="BL369" s="98"/>
      <c r="BM369" s="98"/>
      <c r="BN369" s="98"/>
      <c r="BO369" s="98"/>
      <c r="BP369" s="98"/>
      <c r="BQ369" s="98"/>
      <c r="BR369" s="98"/>
      <c r="BS369" s="163">
        <f t="shared" si="159"/>
        <v>-1634.4974792948728</v>
      </c>
      <c r="BT369" s="161">
        <v>143</v>
      </c>
      <c r="BU369" s="98"/>
      <c r="BV369" s="98"/>
      <c r="BW369" s="98"/>
      <c r="BX369" s="98"/>
      <c r="BY369" s="98"/>
      <c r="BZ369" s="98"/>
      <c r="CA369" s="142"/>
      <c r="CB369" s="141"/>
      <c r="CC369" s="98"/>
      <c r="CD369" s="98"/>
      <c r="CE369" s="98"/>
      <c r="CF369" s="98"/>
      <c r="CG369" s="98"/>
      <c r="CH369" s="98"/>
      <c r="CI369" s="98"/>
      <c r="CJ369" s="98"/>
      <c r="CK369" s="98"/>
      <c r="CL369" s="98"/>
      <c r="CM369" s="98"/>
      <c r="CN369" s="163">
        <f t="shared" si="160"/>
        <v>-1634.4974792948728</v>
      </c>
      <c r="CO369" s="161">
        <v>143</v>
      </c>
      <c r="CP369" s="98"/>
      <c r="CQ369" s="98"/>
      <c r="CR369" s="98"/>
      <c r="CS369" s="98"/>
      <c r="CT369" s="98"/>
      <c r="CU369" s="98"/>
      <c r="CV369" s="142"/>
      <c r="CW369" s="168"/>
    </row>
    <row r="370" spans="2:101" x14ac:dyDescent="0.3">
      <c r="B370" s="141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76">
        <v>353</v>
      </c>
      <c r="AA370" s="79">
        <f t="shared" si="153"/>
        <v>1484.1703175608759</v>
      </c>
      <c r="AB370" s="78">
        <f t="shared" si="154"/>
        <v>-26.009993795871068</v>
      </c>
      <c r="AC370" s="98"/>
      <c r="AD370" s="98"/>
      <c r="AE370" s="98"/>
      <c r="AF370" s="98"/>
      <c r="AG370" s="98"/>
      <c r="AH370" s="108">
        <v>351</v>
      </c>
      <c r="AI370" s="111">
        <f t="shared" si="155"/>
        <v>1546.2834325000156</v>
      </c>
      <c r="AJ370" s="110">
        <f t="shared" si="156"/>
        <v>-46.071071484281333</v>
      </c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141">
        <f t="shared" si="161"/>
        <v>70.751578863816192</v>
      </c>
      <c r="AW370" s="142">
        <f t="shared" si="152"/>
        <v>515.69424691636311</v>
      </c>
      <c r="AX370" s="98"/>
      <c r="AY370" s="98"/>
      <c r="AZ370" s="142"/>
      <c r="BA370" s="142"/>
      <c r="BC370" s="141"/>
      <c r="BD370" s="235">
        <v>345</v>
      </c>
      <c r="BE370" s="238">
        <f t="shared" si="157"/>
        <v>109.91956677901385</v>
      </c>
      <c r="BF370" s="237">
        <f t="shared" si="158"/>
        <v>1.7135305643510854</v>
      </c>
      <c r="BG370" s="98"/>
      <c r="BH370" s="98"/>
      <c r="BI370" s="98"/>
      <c r="BJ370" s="98"/>
      <c r="BK370" s="98"/>
      <c r="BL370" s="98"/>
      <c r="BM370" s="98"/>
      <c r="BN370" s="98"/>
      <c r="BO370" s="98"/>
      <c r="BP370" s="98"/>
      <c r="BQ370" s="98"/>
      <c r="BR370" s="98"/>
      <c r="BS370" s="163">
        <f t="shared" si="159"/>
        <v>-1645.9275315976342</v>
      </c>
      <c r="BT370" s="161">
        <v>144</v>
      </c>
      <c r="BU370" s="98"/>
      <c r="BV370" s="98"/>
      <c r="BW370" s="98"/>
      <c r="BX370" s="98"/>
      <c r="BY370" s="98"/>
      <c r="BZ370" s="98"/>
      <c r="CA370" s="142"/>
      <c r="CB370" s="141"/>
      <c r="CC370" s="98"/>
      <c r="CD370" s="98"/>
      <c r="CE370" s="98"/>
      <c r="CF370" s="98"/>
      <c r="CG370" s="98"/>
      <c r="CH370" s="98"/>
      <c r="CI370" s="98"/>
      <c r="CJ370" s="98"/>
      <c r="CK370" s="98"/>
      <c r="CL370" s="98"/>
      <c r="CM370" s="98"/>
      <c r="CN370" s="163">
        <f t="shared" si="160"/>
        <v>-1645.9275315976342</v>
      </c>
      <c r="CO370" s="161">
        <v>144</v>
      </c>
      <c r="CP370" s="98"/>
      <c r="CQ370" s="98"/>
      <c r="CR370" s="98"/>
      <c r="CS370" s="98"/>
      <c r="CT370" s="98"/>
      <c r="CU370" s="98"/>
      <c r="CV370" s="142"/>
      <c r="CW370" s="168"/>
    </row>
    <row r="371" spans="2:101" x14ac:dyDescent="0.3">
      <c r="B371" s="141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76">
        <v>354</v>
      </c>
      <c r="AA371" s="79">
        <f t="shared" si="153"/>
        <v>1485.6457700356982</v>
      </c>
      <c r="AB371" s="78">
        <f t="shared" si="154"/>
        <v>-13.060113623942044</v>
      </c>
      <c r="AC371" s="98"/>
      <c r="AD371" s="98"/>
      <c r="AE371" s="98"/>
      <c r="AF371" s="98"/>
      <c r="AG371" s="98"/>
      <c r="AH371" s="108">
        <v>352</v>
      </c>
      <c r="AI371" s="111">
        <f t="shared" si="155"/>
        <v>1548.2099304694134</v>
      </c>
      <c r="AJ371" s="110">
        <f t="shared" si="156"/>
        <v>-33.180572578239406</v>
      </c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141">
        <f t="shared" si="161"/>
        <v>70.751578863816192</v>
      </c>
      <c r="AW371" s="142">
        <f t="shared" si="152"/>
        <v>514.69424691636311</v>
      </c>
      <c r="AX371" s="98"/>
      <c r="AY371" s="98"/>
      <c r="AZ371" s="142"/>
      <c r="BA371" s="142"/>
      <c r="BC371" s="141"/>
      <c r="BD371" s="235">
        <v>346</v>
      </c>
      <c r="BE371" s="238">
        <f t="shared" si="157"/>
        <v>110.02015942003526</v>
      </c>
      <c r="BF371" s="237">
        <f t="shared" si="158"/>
        <v>2.1024934466390075</v>
      </c>
      <c r="BG371" s="98"/>
      <c r="BH371" s="98"/>
      <c r="BI371" s="98"/>
      <c r="BJ371" s="98"/>
      <c r="BK371" s="98"/>
      <c r="BL371" s="98"/>
      <c r="BM371" s="98"/>
      <c r="BN371" s="98"/>
      <c r="BO371" s="98"/>
      <c r="BP371" s="98"/>
      <c r="BQ371" s="98"/>
      <c r="BR371" s="98"/>
      <c r="BS371" s="163">
        <f t="shared" si="159"/>
        <v>-1657.3575839003954</v>
      </c>
      <c r="BT371" s="161">
        <v>145</v>
      </c>
      <c r="BU371" s="98"/>
      <c r="BV371" s="98"/>
      <c r="BW371" s="98"/>
      <c r="BX371" s="98"/>
      <c r="BY371" s="98"/>
      <c r="BZ371" s="98"/>
      <c r="CA371" s="142"/>
      <c r="CB371" s="141"/>
      <c r="CC371" s="98"/>
      <c r="CD371" s="98"/>
      <c r="CE371" s="98"/>
      <c r="CF371" s="98"/>
      <c r="CG371" s="98"/>
      <c r="CH371" s="98"/>
      <c r="CI371" s="98"/>
      <c r="CJ371" s="98"/>
      <c r="CK371" s="98"/>
      <c r="CL371" s="98"/>
      <c r="CM371" s="98"/>
      <c r="CN371" s="163">
        <f t="shared" si="160"/>
        <v>-1657.3575839003954</v>
      </c>
      <c r="CO371" s="161">
        <v>145</v>
      </c>
      <c r="CP371" s="98"/>
      <c r="CQ371" s="98"/>
      <c r="CR371" s="98"/>
      <c r="CS371" s="98"/>
      <c r="CT371" s="98"/>
      <c r="CU371" s="98"/>
      <c r="CV371" s="142"/>
      <c r="CW371" s="168"/>
    </row>
    <row r="372" spans="2:101" x14ac:dyDescent="0.3">
      <c r="B372" s="141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76">
        <v>355</v>
      </c>
      <c r="AA372" s="79">
        <f t="shared" si="153"/>
        <v>1486.8949912198873</v>
      </c>
      <c r="AB372" s="78">
        <f t="shared" si="154"/>
        <v>-8.6455585218530473E-2</v>
      </c>
      <c r="AC372" s="98"/>
      <c r="AD372" s="98"/>
      <c r="AE372" s="98"/>
      <c r="AF372" s="98"/>
      <c r="AG372" s="98"/>
      <c r="AH372" s="108">
        <v>353</v>
      </c>
      <c r="AI372" s="111">
        <f t="shared" si="155"/>
        <v>1549.9111647977516</v>
      </c>
      <c r="AJ372" s="110">
        <f t="shared" si="156"/>
        <v>-20.258414932054876</v>
      </c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141">
        <f t="shared" si="161"/>
        <v>70.751578863816192</v>
      </c>
      <c r="AW372" s="142">
        <f t="shared" si="152"/>
        <v>513.69424691636311</v>
      </c>
      <c r="AX372" s="98"/>
      <c r="AY372" s="98"/>
      <c r="AZ372" s="142"/>
      <c r="BA372" s="142"/>
      <c r="BC372" s="141"/>
      <c r="BD372" s="235">
        <v>347</v>
      </c>
      <c r="BE372" s="238">
        <f t="shared" si="157"/>
        <v>110.11394840199949</v>
      </c>
      <c r="BF372" s="237">
        <f t="shared" si="158"/>
        <v>2.4931526716516785</v>
      </c>
      <c r="BG372" s="98"/>
      <c r="BH372" s="98"/>
      <c r="BI372" s="98"/>
      <c r="BJ372" s="98"/>
      <c r="BK372" s="98"/>
      <c r="BL372" s="98"/>
      <c r="BM372" s="98"/>
      <c r="BN372" s="98"/>
      <c r="BO372" s="98"/>
      <c r="BP372" s="98"/>
      <c r="BQ372" s="98"/>
      <c r="BR372" s="98"/>
      <c r="BS372" s="163">
        <f t="shared" si="159"/>
        <v>-1668.7876362031568</v>
      </c>
      <c r="BT372" s="161">
        <v>146</v>
      </c>
      <c r="BU372" s="98"/>
      <c r="BV372" s="98"/>
      <c r="BW372" s="98"/>
      <c r="BX372" s="98"/>
      <c r="BY372" s="98"/>
      <c r="BZ372" s="98"/>
      <c r="CA372" s="142"/>
      <c r="CB372" s="141"/>
      <c r="CC372" s="98"/>
      <c r="CD372" s="98"/>
      <c r="CE372" s="98"/>
      <c r="CF372" s="98"/>
      <c r="CG372" s="98"/>
      <c r="CH372" s="98"/>
      <c r="CI372" s="98"/>
      <c r="CJ372" s="98"/>
      <c r="CK372" s="98"/>
      <c r="CL372" s="98"/>
      <c r="CM372" s="98"/>
      <c r="CN372" s="163">
        <f t="shared" si="160"/>
        <v>-1668.7876362031568</v>
      </c>
      <c r="CO372" s="161">
        <v>146</v>
      </c>
      <c r="CP372" s="98"/>
      <c r="CQ372" s="98"/>
      <c r="CR372" s="98"/>
      <c r="CS372" s="98"/>
      <c r="CT372" s="98"/>
      <c r="CU372" s="98"/>
      <c r="CV372" s="142"/>
      <c r="CW372" s="168"/>
    </row>
    <row r="373" spans="2:101" x14ac:dyDescent="0.3">
      <c r="B373" s="141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76">
        <v>356</v>
      </c>
      <c r="AA373" s="79">
        <f t="shared" si="153"/>
        <v>1487.917600588569</v>
      </c>
      <c r="AB373" s="78">
        <f t="shared" si="154"/>
        <v>12.907028418383547</v>
      </c>
      <c r="AC373" s="98"/>
      <c r="AD373" s="98"/>
      <c r="AE373" s="98"/>
      <c r="AF373" s="98"/>
      <c r="AG373" s="98"/>
      <c r="AH373" s="108">
        <v>354</v>
      </c>
      <c r="AI373" s="111">
        <f t="shared" si="155"/>
        <v>1551.3866172725739</v>
      </c>
      <c r="AJ373" s="110">
        <f t="shared" si="156"/>
        <v>-7.3085347601258519</v>
      </c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141">
        <f t="shared" si="161"/>
        <v>70.751578863816192</v>
      </c>
      <c r="AW373" s="142">
        <f t="shared" si="152"/>
        <v>512.69424691636311</v>
      </c>
      <c r="AX373" s="98"/>
      <c r="AY373" s="98"/>
      <c r="AZ373" s="142"/>
      <c r="BA373" s="142"/>
      <c r="BC373" s="141"/>
      <c r="BD373" s="235">
        <v>348</v>
      </c>
      <c r="BE373" s="238">
        <f t="shared" si="157"/>
        <v>110.20090515587411</v>
      </c>
      <c r="BF373" s="237">
        <f t="shared" si="158"/>
        <v>2.8853892408047592</v>
      </c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163">
        <f t="shared" si="159"/>
        <v>-1680.2176885059182</v>
      </c>
      <c r="BT373" s="161">
        <v>147</v>
      </c>
      <c r="BU373" s="98"/>
      <c r="BV373" s="98"/>
      <c r="BW373" s="98"/>
      <c r="BX373" s="98"/>
      <c r="BY373" s="98"/>
      <c r="BZ373" s="98"/>
      <c r="CA373" s="142"/>
      <c r="CB373" s="141"/>
      <c r="CC373" s="98"/>
      <c r="CD373" s="98"/>
      <c r="CE373" s="98"/>
      <c r="CF373" s="98"/>
      <c r="CG373" s="98"/>
      <c r="CH373" s="98"/>
      <c r="CI373" s="98"/>
      <c r="CJ373" s="98"/>
      <c r="CK373" s="98"/>
      <c r="CL373" s="98"/>
      <c r="CM373" s="98"/>
      <c r="CN373" s="163">
        <f t="shared" si="160"/>
        <v>-1680.2176885059182</v>
      </c>
      <c r="CO373" s="161">
        <v>147</v>
      </c>
      <c r="CP373" s="98"/>
      <c r="CQ373" s="98"/>
      <c r="CR373" s="98"/>
      <c r="CS373" s="98"/>
      <c r="CT373" s="98"/>
      <c r="CU373" s="98"/>
      <c r="CV373" s="142"/>
      <c r="CW373" s="168"/>
    </row>
    <row r="374" spans="2:101" x14ac:dyDescent="0.3">
      <c r="B374" s="141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76">
        <v>357</v>
      </c>
      <c r="AA374" s="79">
        <f t="shared" si="153"/>
        <v>1488.7132866450236</v>
      </c>
      <c r="AB374" s="78">
        <f t="shared" si="154"/>
        <v>25.91638044576402</v>
      </c>
      <c r="AC374" s="98"/>
      <c r="AD374" s="98"/>
      <c r="AE374" s="98"/>
      <c r="AF374" s="98"/>
      <c r="AG374" s="98"/>
      <c r="AH374" s="108">
        <v>355</v>
      </c>
      <c r="AI374" s="111">
        <f t="shared" si="155"/>
        <v>1552.6358384567629</v>
      </c>
      <c r="AJ374" s="110">
        <f t="shared" si="156"/>
        <v>5.6651232785976617</v>
      </c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141">
        <f t="shared" si="161"/>
        <v>70.751578863816192</v>
      </c>
      <c r="AW374" s="142">
        <f t="shared" si="152"/>
        <v>511.69424691636311</v>
      </c>
      <c r="AX374" s="98"/>
      <c r="AY374" s="98"/>
      <c r="AZ374" s="142"/>
      <c r="BA374" s="142"/>
      <c r="BC374" s="141"/>
      <c r="BD374" s="235">
        <v>349</v>
      </c>
      <c r="BE374" s="238">
        <f t="shared" si="157"/>
        <v>110.2810031937895</v>
      </c>
      <c r="BF374" s="237">
        <f t="shared" si="158"/>
        <v>3.2790836750396242</v>
      </c>
      <c r="BG374" s="98"/>
      <c r="BH374" s="98"/>
      <c r="BI374" s="98"/>
      <c r="BJ374" s="98"/>
      <c r="BK374" s="98"/>
      <c r="BL374" s="98"/>
      <c r="BM374" s="98"/>
      <c r="BN374" s="98"/>
      <c r="BO374" s="98"/>
      <c r="BP374" s="98"/>
      <c r="BQ374" s="98"/>
      <c r="BR374" s="98"/>
      <c r="BS374" s="163">
        <f t="shared" si="159"/>
        <v>-1691.6477408086796</v>
      </c>
      <c r="BT374" s="161">
        <v>148</v>
      </c>
      <c r="BU374" s="98"/>
      <c r="BV374" s="98"/>
      <c r="BW374" s="98"/>
      <c r="BX374" s="98"/>
      <c r="BY374" s="98"/>
      <c r="BZ374" s="98"/>
      <c r="CA374" s="142"/>
      <c r="CB374" s="141"/>
      <c r="CC374" s="98"/>
      <c r="CD374" s="98"/>
      <c r="CE374" s="98"/>
      <c r="CF374" s="98"/>
      <c r="CG374" s="98"/>
      <c r="CH374" s="98"/>
      <c r="CI374" s="98"/>
      <c r="CJ374" s="98"/>
      <c r="CK374" s="98"/>
      <c r="CL374" s="98"/>
      <c r="CM374" s="98"/>
      <c r="CN374" s="163">
        <f t="shared" si="160"/>
        <v>-1691.6477408086796</v>
      </c>
      <c r="CO374" s="161">
        <v>148</v>
      </c>
      <c r="CP374" s="98"/>
      <c r="CQ374" s="98"/>
      <c r="CR374" s="98"/>
      <c r="CS374" s="98"/>
      <c r="CT374" s="98"/>
      <c r="CU374" s="98"/>
      <c r="CV374" s="142"/>
      <c r="CW374" s="168"/>
    </row>
    <row r="375" spans="2:101" x14ac:dyDescent="0.3">
      <c r="B375" s="141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76">
        <v>358</v>
      </c>
      <c r="AA375" s="79">
        <f t="shared" si="153"/>
        <v>1489.2818070155704</v>
      </c>
      <c r="AB375" s="78">
        <f t="shared" si="154"/>
        <v>38.93763772227355</v>
      </c>
      <c r="AC375" s="98"/>
      <c r="AD375" s="98"/>
      <c r="AE375" s="98"/>
      <c r="AF375" s="98"/>
      <c r="AG375" s="98"/>
      <c r="AH375" s="108">
        <v>356</v>
      </c>
      <c r="AI375" s="111">
        <f t="shared" si="155"/>
        <v>1553.6584478254449</v>
      </c>
      <c r="AJ375" s="110">
        <f t="shared" si="156"/>
        <v>18.658607282199739</v>
      </c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141">
        <f t="shared" si="161"/>
        <v>70.751578863816192</v>
      </c>
      <c r="AW375" s="142">
        <f t="shared" si="152"/>
        <v>510.69424691636311</v>
      </c>
      <c r="AX375" s="98"/>
      <c r="AY375" s="98"/>
      <c r="AZ375" s="142"/>
      <c r="BA375" s="142"/>
      <c r="BC375" s="141"/>
      <c r="BD375" s="235">
        <v>350</v>
      </c>
      <c r="BE375" s="238">
        <f t="shared" si="157"/>
        <v>110.35421811710739</v>
      </c>
      <c r="BF375" s="237">
        <f t="shared" si="158"/>
        <v>3.6741160512177413</v>
      </c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8"/>
      <c r="BS375" s="163">
        <f t="shared" si="159"/>
        <v>-1703.077793111441</v>
      </c>
      <c r="BT375" s="161">
        <v>149</v>
      </c>
      <c r="BU375" s="98"/>
      <c r="BV375" s="98"/>
      <c r="BW375" s="98"/>
      <c r="BX375" s="98"/>
      <c r="BY375" s="98"/>
      <c r="BZ375" s="98"/>
      <c r="CA375" s="142"/>
      <c r="CB375" s="141"/>
      <c r="CC375" s="98"/>
      <c r="CD375" s="98"/>
      <c r="CE375" s="98"/>
      <c r="CF375" s="98"/>
      <c r="CG375" s="98"/>
      <c r="CH375" s="98"/>
      <c r="CI375" s="98"/>
      <c r="CJ375" s="98"/>
      <c r="CK375" s="98"/>
      <c r="CL375" s="98"/>
      <c r="CM375" s="98"/>
      <c r="CN375" s="163">
        <f t="shared" si="160"/>
        <v>-1703.077793111441</v>
      </c>
      <c r="CO375" s="161">
        <v>149</v>
      </c>
      <c r="CP375" s="98"/>
      <c r="CQ375" s="98"/>
      <c r="CR375" s="98"/>
      <c r="CS375" s="98"/>
      <c r="CT375" s="98"/>
      <c r="CU375" s="98"/>
      <c r="CV375" s="142"/>
      <c r="CW375" s="168"/>
    </row>
    <row r="376" spans="2:101" x14ac:dyDescent="0.3">
      <c r="B376" s="141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76">
        <v>359</v>
      </c>
      <c r="AA376" s="79">
        <f t="shared" si="153"/>
        <v>1489.622988523397</v>
      </c>
      <c r="AB376" s="78">
        <f t="shared" si="154"/>
        <v>51.966833846803333</v>
      </c>
      <c r="AC376" s="98"/>
      <c r="AD376" s="98"/>
      <c r="AE376" s="98"/>
      <c r="AF376" s="98"/>
      <c r="AG376" s="98"/>
      <c r="AH376" s="108">
        <v>357</v>
      </c>
      <c r="AI376" s="111">
        <f t="shared" si="155"/>
        <v>1554.4541338818995</v>
      </c>
      <c r="AJ376" s="110">
        <f t="shared" si="156"/>
        <v>31.667959309580212</v>
      </c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141">
        <f t="shared" si="161"/>
        <v>70.751578863816192</v>
      </c>
      <c r="AW376" s="142">
        <f t="shared" si="152"/>
        <v>509.69424691636311</v>
      </c>
      <c r="AX376" s="98"/>
      <c r="AY376" s="98"/>
      <c r="AZ376" s="142"/>
      <c r="BA376" s="142"/>
      <c r="BC376" s="141"/>
      <c r="BD376" s="235">
        <v>351</v>
      </c>
      <c r="BE376" s="238">
        <f t="shared" si="157"/>
        <v>110.42052762385291</v>
      </c>
      <c r="BF376" s="237">
        <f t="shared" si="158"/>
        <v>4.0703660386506435</v>
      </c>
      <c r="BG376" s="98"/>
      <c r="BH376" s="98"/>
      <c r="BI376" s="98"/>
      <c r="BJ376" s="98"/>
      <c r="BK376" s="98"/>
      <c r="BL376" s="98"/>
      <c r="BM376" s="98"/>
      <c r="BN376" s="98"/>
      <c r="BO376" s="98"/>
      <c r="BP376" s="98"/>
      <c r="BQ376" s="98"/>
      <c r="BR376" s="98"/>
      <c r="BS376" s="163">
        <f t="shared" si="159"/>
        <v>-1714.5078454142022</v>
      </c>
      <c r="BT376" s="161">
        <v>150</v>
      </c>
      <c r="BU376" s="98"/>
      <c r="BV376" s="98"/>
      <c r="BW376" s="98"/>
      <c r="BX376" s="98"/>
      <c r="BY376" s="98"/>
      <c r="BZ376" s="98"/>
      <c r="CA376" s="142"/>
      <c r="CB376" s="141"/>
      <c r="CC376" s="98"/>
      <c r="CD376" s="98"/>
      <c r="CE376" s="98"/>
      <c r="CF376" s="98"/>
      <c r="CG376" s="98"/>
      <c r="CH376" s="98"/>
      <c r="CI376" s="98"/>
      <c r="CJ376" s="98"/>
      <c r="CK376" s="98"/>
      <c r="CL376" s="98"/>
      <c r="CM376" s="98"/>
      <c r="CN376" s="163">
        <f t="shared" si="160"/>
        <v>-1714.5078454142022</v>
      </c>
      <c r="CO376" s="161">
        <v>150</v>
      </c>
      <c r="CP376" s="98"/>
      <c r="CQ376" s="98"/>
      <c r="CR376" s="98"/>
      <c r="CS376" s="98"/>
      <c r="CT376" s="98"/>
      <c r="CU376" s="98"/>
      <c r="CV376" s="142"/>
      <c r="CW376" s="168"/>
    </row>
    <row r="377" spans="2:101" ht="15" thickBot="1" x14ac:dyDescent="0.35">
      <c r="B377" s="141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82">
        <v>360</v>
      </c>
      <c r="AA377" s="83">
        <f t="shared" si="153"/>
        <v>1489.7367272413107</v>
      </c>
      <c r="AB377" s="84">
        <f t="shared" si="154"/>
        <v>64.999999999999815</v>
      </c>
      <c r="AC377" s="98"/>
      <c r="AD377" s="98"/>
      <c r="AE377" s="98"/>
      <c r="AF377" s="98"/>
      <c r="AG377" s="98"/>
      <c r="AH377" s="108">
        <v>358</v>
      </c>
      <c r="AI377" s="111">
        <f t="shared" si="155"/>
        <v>1555.022654252446</v>
      </c>
      <c r="AJ377" s="110">
        <f t="shared" si="156"/>
        <v>44.689216586089742</v>
      </c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141">
        <f t="shared" si="161"/>
        <v>70.751578863816192</v>
      </c>
      <c r="AW377" s="142">
        <f t="shared" si="152"/>
        <v>508.69424691636311</v>
      </c>
      <c r="AX377" s="98"/>
      <c r="AY377" s="98"/>
      <c r="AZ377" s="142"/>
      <c r="BA377" s="142"/>
      <c r="BC377" s="141"/>
      <c r="BD377" s="235">
        <v>352</v>
      </c>
      <c r="BE377" s="238">
        <f t="shared" si="157"/>
        <v>110.47991151550789</v>
      </c>
      <c r="BF377" s="237">
        <f t="shared" si="158"/>
        <v>4.4677129357535375</v>
      </c>
      <c r="BG377" s="98"/>
      <c r="BH377" s="98"/>
      <c r="BI377" s="98"/>
      <c r="BJ377" s="98"/>
      <c r="BK377" s="98"/>
      <c r="BL377" s="98"/>
      <c r="BM377" s="98"/>
      <c r="BN377" s="98"/>
      <c r="BO377" s="98"/>
      <c r="BP377" s="98"/>
      <c r="BQ377" s="98"/>
      <c r="BR377" s="98"/>
      <c r="BS377" s="163">
        <f t="shared" si="159"/>
        <v>-1725.9378977169636</v>
      </c>
      <c r="BT377" s="161">
        <v>151</v>
      </c>
      <c r="BU377" s="98"/>
      <c r="BV377" s="98"/>
      <c r="BW377" s="98"/>
      <c r="BX377" s="98"/>
      <c r="BY377" s="98"/>
      <c r="BZ377" s="98"/>
      <c r="CA377" s="142"/>
      <c r="CB377" s="141"/>
      <c r="CC377" s="98"/>
      <c r="CD377" s="98"/>
      <c r="CE377" s="98"/>
      <c r="CF377" s="98"/>
      <c r="CG377" s="98"/>
      <c r="CH377" s="98"/>
      <c r="CI377" s="98"/>
      <c r="CJ377" s="98"/>
      <c r="CK377" s="98"/>
      <c r="CL377" s="98"/>
      <c r="CM377" s="98"/>
      <c r="CN377" s="163">
        <f t="shared" si="160"/>
        <v>-1725.9378977169636</v>
      </c>
      <c r="CO377" s="161">
        <v>151</v>
      </c>
      <c r="CP377" s="98"/>
      <c r="CQ377" s="98"/>
      <c r="CR377" s="98"/>
      <c r="CS377" s="98"/>
      <c r="CT377" s="98"/>
      <c r="CU377" s="98"/>
      <c r="CV377" s="142"/>
      <c r="CW377" s="168"/>
    </row>
    <row r="378" spans="2:101" x14ac:dyDescent="0.3">
      <c r="B378" s="141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108">
        <v>359</v>
      </c>
      <c r="AI378" s="111">
        <f t="shared" si="155"/>
        <v>1555.3638357602727</v>
      </c>
      <c r="AJ378" s="110">
        <f t="shared" si="156"/>
        <v>57.718412710619525</v>
      </c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141">
        <f t="shared" si="161"/>
        <v>70.751578863816192</v>
      </c>
      <c r="AW378" s="142">
        <f t="shared" si="152"/>
        <v>507.69424691636311</v>
      </c>
      <c r="AX378" s="98"/>
      <c r="AY378" s="98"/>
      <c r="AZ378" s="142"/>
      <c r="BA378" s="142"/>
      <c r="BC378" s="141"/>
      <c r="BD378" s="235">
        <v>353</v>
      </c>
      <c r="BE378" s="238">
        <f t="shared" si="157"/>
        <v>110.53235170316373</v>
      </c>
      <c r="BF378" s="237">
        <f t="shared" si="158"/>
        <v>4.8660357068123998</v>
      </c>
      <c r="BG378" s="98"/>
      <c r="BH378" s="98"/>
      <c r="BI378" s="98"/>
      <c r="BJ378" s="98"/>
      <c r="BK378" s="98"/>
      <c r="BL378" s="98"/>
      <c r="BM378" s="98"/>
      <c r="BN378" s="98"/>
      <c r="BO378" s="98"/>
      <c r="BP378" s="98"/>
      <c r="BQ378" s="98"/>
      <c r="BR378" s="98"/>
      <c r="BS378" s="163">
        <f t="shared" si="159"/>
        <v>-1737.367950019725</v>
      </c>
      <c r="BT378" s="161">
        <v>152</v>
      </c>
      <c r="BU378" s="98"/>
      <c r="BV378" s="98"/>
      <c r="BW378" s="98"/>
      <c r="BX378" s="98"/>
      <c r="BY378" s="98"/>
      <c r="BZ378" s="98"/>
      <c r="CA378" s="142"/>
      <c r="CB378" s="141"/>
      <c r="CC378" s="98"/>
      <c r="CD378" s="98"/>
      <c r="CE378" s="98"/>
      <c r="CF378" s="98"/>
      <c r="CG378" s="98"/>
      <c r="CH378" s="98"/>
      <c r="CI378" s="98"/>
      <c r="CJ378" s="98"/>
      <c r="CK378" s="98"/>
      <c r="CL378" s="98"/>
      <c r="CM378" s="98"/>
      <c r="CN378" s="163">
        <f t="shared" si="160"/>
        <v>-1737.367950019725</v>
      </c>
      <c r="CO378" s="161">
        <v>152</v>
      </c>
      <c r="CP378" s="98"/>
      <c r="CQ378" s="98"/>
      <c r="CR378" s="98"/>
      <c r="CS378" s="98"/>
      <c r="CT378" s="98"/>
      <c r="CU378" s="98"/>
      <c r="CV378" s="142"/>
      <c r="CW378" s="168"/>
    </row>
    <row r="379" spans="2:101" ht="15" thickBot="1" x14ac:dyDescent="0.35">
      <c r="B379" s="141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114">
        <v>360</v>
      </c>
      <c r="AI379" s="111">
        <f t="shared" si="155"/>
        <v>1555.4775744781864</v>
      </c>
      <c r="AJ379" s="110">
        <f t="shared" si="156"/>
        <v>70.751578863816007</v>
      </c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141">
        <f t="shared" si="161"/>
        <v>70.751578863816192</v>
      </c>
      <c r="AW379" s="142">
        <f t="shared" si="152"/>
        <v>506.69424691636311</v>
      </c>
      <c r="AX379" s="98"/>
      <c r="AY379" s="98"/>
      <c r="AZ379" s="142"/>
      <c r="BA379" s="142"/>
      <c r="BC379" s="141"/>
      <c r="BD379" s="235">
        <v>354</v>
      </c>
      <c r="BE379" s="238">
        <f t="shared" si="157"/>
        <v>110.57783221303123</v>
      </c>
      <c r="BF379" s="237">
        <f t="shared" si="158"/>
        <v>5.2652130188525472</v>
      </c>
      <c r="BG379" s="98"/>
      <c r="BH379" s="98"/>
      <c r="BI379" s="98"/>
      <c r="BJ379" s="98"/>
      <c r="BK379" s="98"/>
      <c r="BL379" s="98"/>
      <c r="BM379" s="98"/>
      <c r="BN379" s="98"/>
      <c r="BO379" s="98"/>
      <c r="BP379" s="98"/>
      <c r="BQ379" s="98"/>
      <c r="BR379" s="98"/>
      <c r="BS379" s="163">
        <f t="shared" si="159"/>
        <v>-1748.7980023224864</v>
      </c>
      <c r="BT379" s="161">
        <v>153</v>
      </c>
      <c r="BU379" s="98"/>
      <c r="BV379" s="98"/>
      <c r="BW379" s="98"/>
      <c r="BX379" s="98"/>
      <c r="BY379" s="98"/>
      <c r="BZ379" s="98"/>
      <c r="CA379" s="142"/>
      <c r="CB379" s="141"/>
      <c r="CC379" s="98"/>
      <c r="CD379" s="98"/>
      <c r="CE379" s="98"/>
      <c r="CF379" s="98"/>
      <c r="CG379" s="98"/>
      <c r="CH379" s="98"/>
      <c r="CI379" s="98"/>
      <c r="CJ379" s="98"/>
      <c r="CK379" s="98"/>
      <c r="CL379" s="98"/>
      <c r="CM379" s="98"/>
      <c r="CN379" s="163">
        <f t="shared" si="160"/>
        <v>-1748.7980023224864</v>
      </c>
      <c r="CO379" s="161">
        <v>153</v>
      </c>
      <c r="CP379" s="98"/>
      <c r="CQ379" s="98"/>
      <c r="CR379" s="98"/>
      <c r="CS379" s="98"/>
      <c r="CT379" s="98"/>
      <c r="CU379" s="98"/>
      <c r="CV379" s="142"/>
      <c r="CW379" s="168"/>
    </row>
    <row r="380" spans="2:101" x14ac:dyDescent="0.3">
      <c r="B380" s="141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141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141">
        <f t="shared" si="161"/>
        <v>70.751578863816192</v>
      </c>
      <c r="AW380" s="142">
        <f t="shared" si="152"/>
        <v>505.69424691636311</v>
      </c>
      <c r="AX380" s="98"/>
      <c r="AY380" s="98"/>
      <c r="AZ380" s="142"/>
      <c r="BA380" s="142"/>
      <c r="BC380" s="141"/>
      <c r="BD380" s="235">
        <v>355</v>
      </c>
      <c r="BE380" s="238">
        <f t="shared" si="157"/>
        <v>110.61633919130654</v>
      </c>
      <c r="BF380" s="237">
        <f t="shared" si="158"/>
        <v>5.6651232785977754</v>
      </c>
      <c r="BG380" s="98"/>
      <c r="BH380" s="98"/>
      <c r="BI380" s="98"/>
      <c r="BJ380" s="98"/>
      <c r="BK380" s="98"/>
      <c r="BL380" s="98"/>
      <c r="BM380" s="98"/>
      <c r="BN380" s="98"/>
      <c r="BO380" s="98"/>
      <c r="BP380" s="98"/>
      <c r="BQ380" s="98"/>
      <c r="BR380" s="98"/>
      <c r="BS380" s="163">
        <f t="shared" si="159"/>
        <v>-1760.2280546252478</v>
      </c>
      <c r="BT380" s="161">
        <v>154</v>
      </c>
      <c r="BU380" s="98"/>
      <c r="BV380" s="98"/>
      <c r="BW380" s="98"/>
      <c r="BX380" s="98"/>
      <c r="BY380" s="98"/>
      <c r="BZ380" s="98"/>
      <c r="CA380" s="142"/>
      <c r="CB380" s="141"/>
      <c r="CC380" s="98"/>
      <c r="CD380" s="98"/>
      <c r="CE380" s="98"/>
      <c r="CF380" s="98"/>
      <c r="CG380" s="98"/>
      <c r="CH380" s="98"/>
      <c r="CI380" s="98"/>
      <c r="CJ380" s="98"/>
      <c r="CK380" s="98"/>
      <c r="CL380" s="98"/>
      <c r="CM380" s="98"/>
      <c r="CN380" s="163">
        <f t="shared" si="160"/>
        <v>-1760.2280546252478</v>
      </c>
      <c r="CO380" s="161">
        <v>154</v>
      </c>
      <c r="CP380" s="98"/>
      <c r="CQ380" s="98"/>
      <c r="CR380" s="98"/>
      <c r="CS380" s="98"/>
      <c r="CT380" s="98"/>
      <c r="CU380" s="98"/>
      <c r="CV380" s="142"/>
      <c r="CW380" s="168"/>
    </row>
    <row r="381" spans="2:101" x14ac:dyDescent="0.3">
      <c r="B381" s="141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141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141">
        <f t="shared" si="161"/>
        <v>70.751578863816192</v>
      </c>
      <c r="AW381" s="142">
        <f t="shared" si="152"/>
        <v>504.69424691636311</v>
      </c>
      <c r="AX381" s="98"/>
      <c r="AY381" s="98"/>
      <c r="AZ381" s="142"/>
      <c r="BA381" s="142"/>
      <c r="BC381" s="141"/>
      <c r="BD381" s="235">
        <v>356</v>
      </c>
      <c r="BE381" s="238">
        <f t="shared" si="157"/>
        <v>110.64786090839101</v>
      </c>
      <c r="BF381" s="237">
        <f t="shared" si="158"/>
        <v>6.0656446695089876</v>
      </c>
      <c r="BG381" s="98"/>
      <c r="BH381" s="98"/>
      <c r="BI381" s="98"/>
      <c r="BJ381" s="98"/>
      <c r="BK381" s="98"/>
      <c r="BL381" s="98"/>
      <c r="BM381" s="98"/>
      <c r="BN381" s="98"/>
      <c r="BO381" s="98"/>
      <c r="BP381" s="98"/>
      <c r="BQ381" s="98"/>
      <c r="BR381" s="98"/>
      <c r="BS381" s="163">
        <f t="shared" si="159"/>
        <v>-1771.6581069280089</v>
      </c>
      <c r="BT381" s="161">
        <v>155</v>
      </c>
      <c r="BU381" s="98"/>
      <c r="BV381" s="98"/>
      <c r="BW381" s="98"/>
      <c r="BX381" s="98"/>
      <c r="BY381" s="98"/>
      <c r="BZ381" s="98"/>
      <c r="CA381" s="142"/>
      <c r="CB381" s="141"/>
      <c r="CC381" s="98"/>
      <c r="CD381" s="98"/>
      <c r="CE381" s="98"/>
      <c r="CF381" s="98"/>
      <c r="CG381" s="98"/>
      <c r="CH381" s="98"/>
      <c r="CI381" s="98"/>
      <c r="CJ381" s="98"/>
      <c r="CK381" s="98"/>
      <c r="CL381" s="98"/>
      <c r="CM381" s="98"/>
      <c r="CN381" s="163">
        <f t="shared" si="160"/>
        <v>-1771.6581069280089</v>
      </c>
      <c r="CO381" s="161">
        <v>155</v>
      </c>
      <c r="CP381" s="98"/>
      <c r="CQ381" s="98"/>
      <c r="CR381" s="98"/>
      <c r="CS381" s="98"/>
      <c r="CT381" s="98"/>
      <c r="CU381" s="98"/>
      <c r="CV381" s="142"/>
      <c r="CW381" s="168"/>
    </row>
    <row r="382" spans="2:101" x14ac:dyDescent="0.3">
      <c r="B382" s="141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141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141">
        <f t="shared" si="161"/>
        <v>70.751578863816192</v>
      </c>
      <c r="AW382" s="142">
        <f t="shared" si="152"/>
        <v>503.69424691636311</v>
      </c>
      <c r="AX382" s="98"/>
      <c r="AY382" s="98"/>
      <c r="AZ382" s="142"/>
      <c r="BA382" s="142"/>
      <c r="BC382" s="141"/>
      <c r="BD382" s="235">
        <v>357</v>
      </c>
      <c r="BE382" s="238">
        <f t="shared" si="157"/>
        <v>110.6723877624643</v>
      </c>
      <c r="BF382" s="237">
        <f t="shared" si="158"/>
        <v>6.466655188890515</v>
      </c>
      <c r="BG382" s="98"/>
      <c r="BH382" s="98"/>
      <c r="BI382" s="98"/>
      <c r="BJ382" s="98"/>
      <c r="BK382" s="98"/>
      <c r="BL382" s="98"/>
      <c r="BM382" s="98"/>
      <c r="BN382" s="98"/>
      <c r="BO382" s="98"/>
      <c r="BP382" s="98"/>
      <c r="BQ382" s="98"/>
      <c r="BR382" s="98"/>
      <c r="BS382" s="163">
        <f t="shared" si="159"/>
        <v>-1783.0881592307703</v>
      </c>
      <c r="BT382" s="161">
        <v>156</v>
      </c>
      <c r="BU382" s="98"/>
      <c r="BV382" s="98"/>
      <c r="BW382" s="98"/>
      <c r="BX382" s="98"/>
      <c r="BY382" s="98"/>
      <c r="BZ382" s="98"/>
      <c r="CA382" s="142"/>
      <c r="CB382" s="141"/>
      <c r="CC382" s="98"/>
      <c r="CD382" s="98"/>
      <c r="CE382" s="98"/>
      <c r="CF382" s="98"/>
      <c r="CG382" s="98"/>
      <c r="CH382" s="98"/>
      <c r="CI382" s="98"/>
      <c r="CJ382" s="98"/>
      <c r="CK382" s="98"/>
      <c r="CL382" s="98"/>
      <c r="CM382" s="98"/>
      <c r="CN382" s="163">
        <f t="shared" si="160"/>
        <v>-1783.0881592307703</v>
      </c>
      <c r="CO382" s="161">
        <v>156</v>
      </c>
      <c r="CP382" s="98"/>
      <c r="CQ382" s="98"/>
      <c r="CR382" s="98"/>
      <c r="CS382" s="98"/>
      <c r="CT382" s="98"/>
      <c r="CU382" s="98"/>
      <c r="CV382" s="142"/>
      <c r="CW382" s="168"/>
    </row>
    <row r="383" spans="2:101" x14ac:dyDescent="0.3">
      <c r="B383" s="141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141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141">
        <f t="shared" si="161"/>
        <v>70.751578863816192</v>
      </c>
      <c r="AW383" s="142">
        <f t="shared" si="152"/>
        <v>502.69424691636311</v>
      </c>
      <c r="AX383" s="98"/>
      <c r="AY383" s="98"/>
      <c r="AZ383" s="142"/>
      <c r="BA383" s="142"/>
      <c r="BC383" s="141"/>
      <c r="BD383" s="235">
        <v>358</v>
      </c>
      <c r="BE383" s="238">
        <f t="shared" si="157"/>
        <v>110.68991228240904</v>
      </c>
      <c r="BF383" s="237">
        <f t="shared" si="158"/>
        <v>6.8680326850535565</v>
      </c>
      <c r="BG383" s="98"/>
      <c r="BH383" s="98"/>
      <c r="BI383" s="98"/>
      <c r="BJ383" s="98"/>
      <c r="BK383" s="98"/>
      <c r="BL383" s="98"/>
      <c r="BM383" s="98"/>
      <c r="BN383" s="98"/>
      <c r="BO383" s="98"/>
      <c r="BP383" s="98"/>
      <c r="BQ383" s="98"/>
      <c r="BR383" s="98"/>
      <c r="BS383" s="163">
        <f t="shared" si="159"/>
        <v>-1794.5182115335317</v>
      </c>
      <c r="BT383" s="161">
        <v>157</v>
      </c>
      <c r="BU383" s="98"/>
      <c r="BV383" s="98"/>
      <c r="BW383" s="98"/>
      <c r="BX383" s="98"/>
      <c r="BY383" s="98"/>
      <c r="BZ383" s="98"/>
      <c r="CA383" s="142"/>
      <c r="CB383" s="141"/>
      <c r="CC383" s="98"/>
      <c r="CD383" s="98"/>
      <c r="CE383" s="98"/>
      <c r="CF383" s="98"/>
      <c r="CG383" s="98"/>
      <c r="CH383" s="98"/>
      <c r="CI383" s="98"/>
      <c r="CJ383" s="98"/>
      <c r="CK383" s="98"/>
      <c r="CL383" s="98"/>
      <c r="CM383" s="98"/>
      <c r="CN383" s="163">
        <f t="shared" si="160"/>
        <v>-1794.5182115335317</v>
      </c>
      <c r="CO383" s="161">
        <v>157</v>
      </c>
      <c r="CP383" s="98"/>
      <c r="CQ383" s="98"/>
      <c r="CR383" s="98"/>
      <c r="CS383" s="98"/>
      <c r="CT383" s="98"/>
      <c r="CU383" s="98"/>
      <c r="CV383" s="142"/>
      <c r="CW383" s="168"/>
    </row>
    <row r="384" spans="2:101" x14ac:dyDescent="0.3">
      <c r="B384" s="141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141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141">
        <f t="shared" si="161"/>
        <v>70.751578863816192</v>
      </c>
      <c r="AW384" s="142">
        <f t="shared" si="152"/>
        <v>501.69424691636311</v>
      </c>
      <c r="AX384" s="98"/>
      <c r="AY384" s="98"/>
      <c r="AZ384" s="142"/>
      <c r="BA384" s="142"/>
      <c r="BC384" s="141"/>
      <c r="BD384" s="235">
        <v>359</v>
      </c>
      <c r="BE384" s="238">
        <f t="shared" si="157"/>
        <v>110.70042913008669</v>
      </c>
      <c r="BF384" s="237">
        <f t="shared" si="158"/>
        <v>7.2696548945244714</v>
      </c>
      <c r="BG384" s="98"/>
      <c r="BH384" s="98"/>
      <c r="BI384" s="98"/>
      <c r="BJ384" s="98"/>
      <c r="BK384" s="98"/>
      <c r="BL384" s="98"/>
      <c r="BM384" s="98"/>
      <c r="BN384" s="98"/>
      <c r="BO384" s="98"/>
      <c r="BP384" s="98"/>
      <c r="BQ384" s="98"/>
      <c r="BR384" s="98"/>
      <c r="BS384" s="163">
        <f t="shared" si="159"/>
        <v>-1805.9482638362931</v>
      </c>
      <c r="BT384" s="161">
        <v>158</v>
      </c>
      <c r="BU384" s="98"/>
      <c r="BV384" s="98"/>
      <c r="BW384" s="98"/>
      <c r="BX384" s="98"/>
      <c r="BY384" s="98"/>
      <c r="BZ384" s="98"/>
      <c r="CA384" s="142"/>
      <c r="CB384" s="141"/>
      <c r="CC384" s="98"/>
      <c r="CD384" s="98"/>
      <c r="CE384" s="98"/>
      <c r="CF384" s="98"/>
      <c r="CG384" s="98"/>
      <c r="CH384" s="98"/>
      <c r="CI384" s="98"/>
      <c r="CJ384" s="98"/>
      <c r="CK384" s="98"/>
      <c r="CL384" s="98"/>
      <c r="CM384" s="98"/>
      <c r="CN384" s="163">
        <f t="shared" si="160"/>
        <v>-1805.9482638362931</v>
      </c>
      <c r="CO384" s="161">
        <v>158</v>
      </c>
      <c r="CP384" s="98"/>
      <c r="CQ384" s="98"/>
      <c r="CR384" s="98"/>
      <c r="CS384" s="98"/>
      <c r="CT384" s="98"/>
      <c r="CU384" s="98"/>
      <c r="CV384" s="142"/>
      <c r="CW384" s="168"/>
    </row>
    <row r="385" spans="2:101" ht="15" thickBot="1" x14ac:dyDescent="0.35">
      <c r="B385" s="141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141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141">
        <f t="shared" si="161"/>
        <v>70.751578863816192</v>
      </c>
      <c r="AW385" s="142">
        <f t="shared" si="152"/>
        <v>500.69424691636311</v>
      </c>
      <c r="AX385" s="98"/>
      <c r="AY385" s="98"/>
      <c r="AZ385" s="142"/>
      <c r="BA385" s="142"/>
      <c r="BC385" s="141"/>
      <c r="BD385" s="241">
        <v>360</v>
      </c>
      <c r="BE385" s="238">
        <f t="shared" si="157"/>
        <v>110.70393510196357</v>
      </c>
      <c r="BF385" s="237">
        <f t="shared" si="158"/>
        <v>7.6713994792877322</v>
      </c>
      <c r="BG385" s="98"/>
      <c r="BH385" s="98"/>
      <c r="BI385" s="98"/>
      <c r="BJ385" s="98"/>
      <c r="BK385" s="98"/>
      <c r="BL385" s="98"/>
      <c r="BM385" s="98"/>
      <c r="BN385" s="98"/>
      <c r="BO385" s="98"/>
      <c r="BP385" s="98"/>
      <c r="BQ385" s="98"/>
      <c r="BR385" s="98"/>
      <c r="BS385" s="163">
        <f t="shared" si="159"/>
        <v>-1817.3783161390543</v>
      </c>
      <c r="BT385" s="161">
        <v>159</v>
      </c>
      <c r="BU385" s="98"/>
      <c r="BV385" s="98"/>
      <c r="BW385" s="98"/>
      <c r="BX385" s="98"/>
      <c r="BY385" s="98"/>
      <c r="BZ385" s="98"/>
      <c r="CA385" s="142"/>
      <c r="CB385" s="141"/>
      <c r="CC385" s="98"/>
      <c r="CD385" s="98"/>
      <c r="CE385" s="98"/>
      <c r="CF385" s="98"/>
      <c r="CG385" s="98"/>
      <c r="CH385" s="98"/>
      <c r="CI385" s="98"/>
      <c r="CJ385" s="98"/>
      <c r="CK385" s="98"/>
      <c r="CL385" s="98"/>
      <c r="CM385" s="98"/>
      <c r="CN385" s="163">
        <f t="shared" si="160"/>
        <v>-1817.3783161390543</v>
      </c>
      <c r="CO385" s="161">
        <v>159</v>
      </c>
      <c r="CP385" s="98"/>
      <c r="CQ385" s="98"/>
      <c r="CR385" s="98"/>
      <c r="CS385" s="98"/>
      <c r="CT385" s="98"/>
      <c r="CU385" s="98"/>
      <c r="CV385" s="142"/>
      <c r="CW385" s="168"/>
    </row>
    <row r="386" spans="2:101" ht="15" thickBot="1" x14ac:dyDescent="0.35">
      <c r="B386" s="141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14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43">
        <f t="shared" si="161"/>
        <v>70.751578863816192</v>
      </c>
      <c r="AW386" s="144">
        <f t="shared" si="152"/>
        <v>499.69424691636311</v>
      </c>
      <c r="AX386" s="11"/>
      <c r="AY386" s="11"/>
      <c r="AZ386" s="144"/>
      <c r="BA386" s="144"/>
      <c r="BC386" s="141"/>
      <c r="BD386" s="98"/>
      <c r="BE386" s="98"/>
      <c r="BF386" s="98"/>
      <c r="BG386" s="98"/>
      <c r="BH386" s="98"/>
      <c r="BI386" s="98"/>
      <c r="BJ386" s="98"/>
      <c r="BK386" s="98"/>
      <c r="BL386" s="98"/>
      <c r="BM386" s="98"/>
      <c r="BN386" s="98"/>
      <c r="BO386" s="98"/>
      <c r="BP386" s="98"/>
      <c r="BQ386" s="98"/>
      <c r="BR386" s="98"/>
      <c r="BS386" s="163">
        <f t="shared" si="159"/>
        <v>-1828.8083684418157</v>
      </c>
      <c r="BT386" s="161">
        <v>160</v>
      </c>
      <c r="BU386" s="98"/>
      <c r="BV386" s="98"/>
      <c r="BW386" s="98"/>
      <c r="BX386" s="98"/>
      <c r="BY386" s="98"/>
      <c r="BZ386" s="98"/>
      <c r="CA386" s="142"/>
      <c r="CB386" s="141"/>
      <c r="CC386" s="98"/>
      <c r="CD386" s="98"/>
      <c r="CE386" s="98"/>
      <c r="CF386" s="98"/>
      <c r="CG386" s="98"/>
      <c r="CH386" s="98"/>
      <c r="CI386" s="98"/>
      <c r="CJ386" s="98"/>
      <c r="CK386" s="98"/>
      <c r="CL386" s="98"/>
      <c r="CM386" s="98"/>
      <c r="CN386" s="163">
        <f t="shared" si="160"/>
        <v>-1828.8083684418157</v>
      </c>
      <c r="CO386" s="161">
        <v>160</v>
      </c>
      <c r="CP386" s="98"/>
      <c r="CQ386" s="98"/>
      <c r="CR386" s="98"/>
      <c r="CS386" s="98"/>
      <c r="CT386" s="98"/>
      <c r="CU386" s="98"/>
      <c r="CV386" s="142"/>
      <c r="CW386" s="168"/>
    </row>
    <row r="387" spans="2:101" x14ac:dyDescent="0.3">
      <c r="B387" s="141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  <c r="BA387" s="142"/>
      <c r="BC387" s="141"/>
      <c r="BD387" s="98"/>
      <c r="BE387" s="98"/>
      <c r="BF387" s="98"/>
      <c r="BG387" s="98"/>
      <c r="BH387" s="98"/>
      <c r="BI387" s="98"/>
      <c r="BJ387" s="98"/>
      <c r="BK387" s="98"/>
      <c r="BL387" s="98"/>
      <c r="BM387" s="98"/>
      <c r="BN387" s="98"/>
      <c r="BO387" s="98"/>
      <c r="BP387" s="98"/>
      <c r="BQ387" s="98"/>
      <c r="BR387" s="98"/>
      <c r="BS387" s="163">
        <f t="shared" si="159"/>
        <v>-1840.2384207445771</v>
      </c>
      <c r="BT387" s="161">
        <v>161</v>
      </c>
      <c r="BU387" s="98"/>
      <c r="BV387" s="98"/>
      <c r="BW387" s="98"/>
      <c r="BX387" s="98"/>
      <c r="BY387" s="98"/>
      <c r="BZ387" s="98"/>
      <c r="CA387" s="142"/>
      <c r="CB387" s="141"/>
      <c r="CC387" s="98"/>
      <c r="CD387" s="98"/>
      <c r="CE387" s="98"/>
      <c r="CF387" s="98"/>
      <c r="CG387" s="98"/>
      <c r="CH387" s="98"/>
      <c r="CI387" s="98"/>
      <c r="CJ387" s="98"/>
      <c r="CK387" s="98"/>
      <c r="CL387" s="98"/>
      <c r="CM387" s="98"/>
      <c r="CN387" s="163">
        <f t="shared" si="160"/>
        <v>-1840.2384207445771</v>
      </c>
      <c r="CO387" s="161">
        <v>161</v>
      </c>
      <c r="CP387" s="98"/>
      <c r="CQ387" s="98"/>
      <c r="CR387" s="98"/>
      <c r="CS387" s="98"/>
      <c r="CT387" s="98"/>
      <c r="CU387" s="98"/>
      <c r="CV387" s="142"/>
      <c r="CW387" s="168"/>
    </row>
    <row r="388" spans="2:101" x14ac:dyDescent="0.3">
      <c r="B388" s="141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  <c r="BA388" s="142"/>
      <c r="BC388" s="141"/>
      <c r="BD388" s="98"/>
      <c r="BE388" s="98"/>
      <c r="BF388" s="98"/>
      <c r="BG388" s="98"/>
      <c r="BH388" s="98"/>
      <c r="BI388" s="98"/>
      <c r="BJ388" s="98"/>
      <c r="BK388" s="98"/>
      <c r="BL388" s="98"/>
      <c r="BM388" s="98"/>
      <c r="BN388" s="98"/>
      <c r="BO388" s="98"/>
      <c r="BP388" s="98"/>
      <c r="BQ388" s="98"/>
      <c r="BR388" s="98"/>
      <c r="BS388" s="163">
        <f t="shared" si="159"/>
        <v>-1851.6684730473385</v>
      </c>
      <c r="BT388" s="161">
        <v>162</v>
      </c>
      <c r="BU388" s="98"/>
      <c r="BV388" s="98"/>
      <c r="BW388" s="98"/>
      <c r="BX388" s="98"/>
      <c r="BY388" s="98"/>
      <c r="BZ388" s="98"/>
      <c r="CA388" s="142"/>
      <c r="CB388" s="141"/>
      <c r="CC388" s="98"/>
      <c r="CD388" s="98"/>
      <c r="CE388" s="98"/>
      <c r="CF388" s="98"/>
      <c r="CG388" s="98"/>
      <c r="CH388" s="98"/>
      <c r="CI388" s="98"/>
      <c r="CJ388" s="98"/>
      <c r="CK388" s="98"/>
      <c r="CL388" s="98"/>
      <c r="CM388" s="98"/>
      <c r="CN388" s="163">
        <f t="shared" si="160"/>
        <v>-1851.6684730473385</v>
      </c>
      <c r="CO388" s="161">
        <v>162</v>
      </c>
      <c r="CP388" s="98"/>
      <c r="CQ388" s="98"/>
      <c r="CR388" s="98"/>
      <c r="CS388" s="98"/>
      <c r="CT388" s="98"/>
      <c r="CU388" s="98"/>
      <c r="CV388" s="142"/>
      <c r="CW388" s="168"/>
    </row>
    <row r="389" spans="2:101" x14ac:dyDescent="0.3">
      <c r="B389" s="141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  <c r="BA389" s="142"/>
      <c r="BC389" s="141"/>
      <c r="BD389" s="98"/>
      <c r="BE389" s="98"/>
      <c r="BF389" s="98"/>
      <c r="BG389" s="98"/>
      <c r="BH389" s="98"/>
      <c r="BI389" s="98"/>
      <c r="BJ389" s="98"/>
      <c r="BK389" s="98"/>
      <c r="BL389" s="98"/>
      <c r="BM389" s="98"/>
      <c r="BN389" s="98"/>
      <c r="BO389" s="98"/>
      <c r="BP389" s="98"/>
      <c r="BQ389" s="98"/>
      <c r="BR389" s="98"/>
      <c r="BS389" s="163">
        <f t="shared" si="159"/>
        <v>-1863.0985253500999</v>
      </c>
      <c r="BT389" s="161">
        <v>163</v>
      </c>
      <c r="BU389" s="98"/>
      <c r="BV389" s="98"/>
      <c r="BW389" s="98"/>
      <c r="BX389" s="98"/>
      <c r="BY389" s="98"/>
      <c r="BZ389" s="98"/>
      <c r="CA389" s="142"/>
      <c r="CB389" s="141"/>
      <c r="CC389" s="98"/>
      <c r="CD389" s="98"/>
      <c r="CE389" s="98"/>
      <c r="CF389" s="98"/>
      <c r="CG389" s="98"/>
      <c r="CH389" s="98"/>
      <c r="CI389" s="98"/>
      <c r="CJ389" s="98"/>
      <c r="CK389" s="98"/>
      <c r="CL389" s="98"/>
      <c r="CM389" s="98"/>
      <c r="CN389" s="163">
        <f t="shared" si="160"/>
        <v>-1863.0985253500999</v>
      </c>
      <c r="CO389" s="161">
        <v>163</v>
      </c>
      <c r="CP389" s="98"/>
      <c r="CQ389" s="98"/>
      <c r="CR389" s="98"/>
      <c r="CS389" s="98"/>
      <c r="CT389" s="98"/>
      <c r="CU389" s="98"/>
      <c r="CV389" s="142"/>
      <c r="CW389" s="168"/>
    </row>
    <row r="390" spans="2:101" x14ac:dyDescent="0.3">
      <c r="B390" s="141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  <c r="BA390" s="142"/>
      <c r="BC390" s="141"/>
      <c r="BD390" s="98"/>
      <c r="BE390" s="98"/>
      <c r="BF390" s="98"/>
      <c r="BG390" s="98"/>
      <c r="BH390" s="98"/>
      <c r="BI390" s="98"/>
      <c r="BJ390" s="98"/>
      <c r="BK390" s="98"/>
      <c r="BL390" s="98"/>
      <c r="BM390" s="98"/>
      <c r="BN390" s="98"/>
      <c r="BO390" s="98"/>
      <c r="BP390" s="98"/>
      <c r="BQ390" s="98"/>
      <c r="BR390" s="98"/>
      <c r="BS390" s="163">
        <f t="shared" si="159"/>
        <v>-1874.528577652861</v>
      </c>
      <c r="BT390" s="161">
        <v>164</v>
      </c>
      <c r="BU390" s="98"/>
      <c r="BV390" s="98"/>
      <c r="BW390" s="98"/>
      <c r="BX390" s="98"/>
      <c r="BY390" s="98"/>
      <c r="BZ390" s="98"/>
      <c r="CA390" s="142"/>
      <c r="CB390" s="141"/>
      <c r="CC390" s="98"/>
      <c r="CD390" s="98"/>
      <c r="CE390" s="98"/>
      <c r="CF390" s="98"/>
      <c r="CG390" s="98"/>
      <c r="CH390" s="98"/>
      <c r="CI390" s="98"/>
      <c r="CJ390" s="98"/>
      <c r="CK390" s="98"/>
      <c r="CL390" s="98"/>
      <c r="CM390" s="98"/>
      <c r="CN390" s="163">
        <f t="shared" si="160"/>
        <v>-1874.528577652861</v>
      </c>
      <c r="CO390" s="161">
        <v>164</v>
      </c>
      <c r="CP390" s="98"/>
      <c r="CQ390" s="98"/>
      <c r="CR390" s="98"/>
      <c r="CS390" s="98"/>
      <c r="CT390" s="98"/>
      <c r="CU390" s="98"/>
      <c r="CV390" s="142"/>
      <c r="CW390" s="168"/>
    </row>
    <row r="391" spans="2:101" x14ac:dyDescent="0.3">
      <c r="B391" s="141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  <c r="BA391" s="142"/>
      <c r="BC391" s="141"/>
      <c r="BD391" s="98"/>
      <c r="BE391" s="98"/>
      <c r="BF391" s="98"/>
      <c r="BG391" s="98"/>
      <c r="BH391" s="98"/>
      <c r="BI391" s="98"/>
      <c r="BJ391" s="98"/>
      <c r="BK391" s="98"/>
      <c r="BL391" s="98"/>
      <c r="BM391" s="98"/>
      <c r="BN391" s="98"/>
      <c r="BO391" s="98"/>
      <c r="BP391" s="98"/>
      <c r="BQ391" s="98"/>
      <c r="BR391" s="98"/>
      <c r="BS391" s="163">
        <f t="shared" si="159"/>
        <v>-1885.9586299556224</v>
      </c>
      <c r="BT391" s="161">
        <v>165</v>
      </c>
      <c r="BU391" s="98"/>
      <c r="BV391" s="98"/>
      <c r="BW391" s="98"/>
      <c r="BX391" s="98"/>
      <c r="BY391" s="98"/>
      <c r="BZ391" s="98"/>
      <c r="CA391" s="142"/>
      <c r="CB391" s="141"/>
      <c r="CC391" s="98"/>
      <c r="CD391" s="98"/>
      <c r="CE391" s="98"/>
      <c r="CF391" s="98"/>
      <c r="CG391" s="98"/>
      <c r="CH391" s="98"/>
      <c r="CI391" s="98"/>
      <c r="CJ391" s="98"/>
      <c r="CK391" s="98"/>
      <c r="CL391" s="98"/>
      <c r="CM391" s="98"/>
      <c r="CN391" s="163">
        <f t="shared" si="160"/>
        <v>-1885.9586299556224</v>
      </c>
      <c r="CO391" s="161">
        <v>165</v>
      </c>
      <c r="CP391" s="98"/>
      <c r="CQ391" s="98"/>
      <c r="CR391" s="98"/>
      <c r="CS391" s="98"/>
      <c r="CT391" s="98"/>
      <c r="CU391" s="98"/>
      <c r="CV391" s="142"/>
      <c r="CW391" s="168"/>
    </row>
    <row r="392" spans="2:101" x14ac:dyDescent="0.3">
      <c r="B392" s="141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  <c r="BA392" s="142"/>
      <c r="BC392" s="141"/>
      <c r="BD392" s="98"/>
      <c r="BE392" s="98"/>
      <c r="BF392" s="98"/>
      <c r="BG392" s="98"/>
      <c r="BH392" s="98"/>
      <c r="BI392" s="98"/>
      <c r="BJ392" s="98"/>
      <c r="BK392" s="98"/>
      <c r="BL392" s="98"/>
      <c r="BM392" s="98"/>
      <c r="BN392" s="98"/>
      <c r="BO392" s="98"/>
      <c r="BP392" s="98"/>
      <c r="BQ392" s="98"/>
      <c r="BR392" s="98"/>
      <c r="BS392" s="163">
        <f t="shared" si="159"/>
        <v>-1897.3886822583838</v>
      </c>
      <c r="BT392" s="161">
        <v>166</v>
      </c>
      <c r="BU392" s="98"/>
      <c r="BV392" s="98"/>
      <c r="BW392" s="98"/>
      <c r="BX392" s="98"/>
      <c r="BY392" s="98"/>
      <c r="BZ392" s="98"/>
      <c r="CA392" s="142"/>
      <c r="CB392" s="141"/>
      <c r="CC392" s="98"/>
      <c r="CD392" s="98"/>
      <c r="CE392" s="98"/>
      <c r="CF392" s="98"/>
      <c r="CG392" s="98"/>
      <c r="CH392" s="98"/>
      <c r="CI392" s="98"/>
      <c r="CJ392" s="98"/>
      <c r="CK392" s="98"/>
      <c r="CL392" s="98"/>
      <c r="CM392" s="98"/>
      <c r="CN392" s="163">
        <f t="shared" si="160"/>
        <v>-1897.3886822583838</v>
      </c>
      <c r="CO392" s="161">
        <v>166</v>
      </c>
      <c r="CP392" s="98"/>
      <c r="CQ392" s="98"/>
      <c r="CR392" s="98"/>
      <c r="CS392" s="98"/>
      <c r="CT392" s="98"/>
      <c r="CU392" s="98"/>
      <c r="CV392" s="142"/>
      <c r="CW392" s="168"/>
    </row>
    <row r="393" spans="2:101" x14ac:dyDescent="0.3">
      <c r="B393" s="141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  <c r="BA393" s="142"/>
      <c r="BC393" s="141"/>
      <c r="BD393" s="98"/>
      <c r="BE393" s="98"/>
      <c r="BF393" s="98"/>
      <c r="BG393" s="98"/>
      <c r="BH393" s="98"/>
      <c r="BI393" s="98"/>
      <c r="BJ393" s="98"/>
      <c r="BK393" s="98"/>
      <c r="BL393" s="98"/>
      <c r="BM393" s="98"/>
      <c r="BN393" s="98"/>
      <c r="BO393" s="98"/>
      <c r="BP393" s="98"/>
      <c r="BQ393" s="98"/>
      <c r="BR393" s="98"/>
      <c r="BS393" s="163">
        <f t="shared" si="159"/>
        <v>-1908.8187345611452</v>
      </c>
      <c r="BT393" s="161">
        <v>167</v>
      </c>
      <c r="BU393" s="98"/>
      <c r="BV393" s="98"/>
      <c r="BW393" s="98"/>
      <c r="BX393" s="98"/>
      <c r="BY393" s="98"/>
      <c r="BZ393" s="98"/>
      <c r="CA393" s="142"/>
      <c r="CB393" s="141"/>
      <c r="CC393" s="98"/>
      <c r="CD393" s="98"/>
      <c r="CE393" s="98"/>
      <c r="CF393" s="98"/>
      <c r="CG393" s="98"/>
      <c r="CH393" s="98"/>
      <c r="CI393" s="98"/>
      <c r="CJ393" s="98"/>
      <c r="CK393" s="98"/>
      <c r="CL393" s="98"/>
      <c r="CM393" s="98"/>
      <c r="CN393" s="163">
        <f t="shared" si="160"/>
        <v>-1908.8187345611452</v>
      </c>
      <c r="CO393" s="161">
        <v>167</v>
      </c>
      <c r="CP393" s="98"/>
      <c r="CQ393" s="98"/>
      <c r="CR393" s="98"/>
      <c r="CS393" s="98"/>
      <c r="CT393" s="98"/>
      <c r="CU393" s="98"/>
      <c r="CV393" s="142"/>
      <c r="CW393" s="168"/>
    </row>
    <row r="394" spans="2:101" x14ac:dyDescent="0.3">
      <c r="B394" s="141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  <c r="BA394" s="142"/>
      <c r="BC394" s="141"/>
      <c r="BD394" s="98"/>
      <c r="BE394" s="98"/>
      <c r="BF394" s="98"/>
      <c r="BG394" s="98"/>
      <c r="BH394" s="98"/>
      <c r="BI394" s="98"/>
      <c r="BJ394" s="98"/>
      <c r="BK394" s="98"/>
      <c r="BL394" s="98"/>
      <c r="BM394" s="98"/>
      <c r="BN394" s="98"/>
      <c r="BO394" s="98"/>
      <c r="BP394" s="98"/>
      <c r="BQ394" s="98"/>
      <c r="BR394" s="98"/>
      <c r="BS394" s="163">
        <f t="shared" si="159"/>
        <v>-1920.2487868639066</v>
      </c>
      <c r="BT394" s="161">
        <v>168</v>
      </c>
      <c r="BU394" s="98"/>
      <c r="BV394" s="98"/>
      <c r="BW394" s="98"/>
      <c r="BX394" s="98"/>
      <c r="BY394" s="98"/>
      <c r="BZ394" s="98"/>
      <c r="CA394" s="142"/>
      <c r="CB394" s="141"/>
      <c r="CC394" s="98"/>
      <c r="CD394" s="98"/>
      <c r="CE394" s="98"/>
      <c r="CF394" s="98"/>
      <c r="CG394" s="98"/>
      <c r="CH394" s="98"/>
      <c r="CI394" s="98"/>
      <c r="CJ394" s="98"/>
      <c r="CK394" s="98"/>
      <c r="CL394" s="98"/>
      <c r="CM394" s="98"/>
      <c r="CN394" s="163">
        <f t="shared" si="160"/>
        <v>-1920.2487868639066</v>
      </c>
      <c r="CO394" s="161">
        <v>168</v>
      </c>
      <c r="CP394" s="98"/>
      <c r="CQ394" s="98"/>
      <c r="CR394" s="98"/>
      <c r="CS394" s="98"/>
      <c r="CT394" s="98"/>
      <c r="CU394" s="98"/>
      <c r="CV394" s="142"/>
      <c r="CW394" s="168"/>
    </row>
    <row r="395" spans="2:101" x14ac:dyDescent="0.3">
      <c r="B395" s="141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  <c r="BA395" s="142"/>
      <c r="BC395" s="141"/>
      <c r="BD395" s="98"/>
      <c r="BE395" s="98"/>
      <c r="BF395" s="98"/>
      <c r="BG395" s="98"/>
      <c r="BH395" s="98"/>
      <c r="BI395" s="98"/>
      <c r="BJ395" s="98"/>
      <c r="BK395" s="98"/>
      <c r="BL395" s="98"/>
      <c r="BM395" s="98"/>
      <c r="BN395" s="98"/>
      <c r="BO395" s="98"/>
      <c r="BP395" s="98"/>
      <c r="BQ395" s="98"/>
      <c r="BR395" s="98"/>
      <c r="BS395" s="163">
        <f t="shared" si="159"/>
        <v>-1931.6788391666678</v>
      </c>
      <c r="BT395" s="161">
        <v>169</v>
      </c>
      <c r="BU395" s="98"/>
      <c r="BV395" s="98"/>
      <c r="BW395" s="98"/>
      <c r="BX395" s="98"/>
      <c r="BY395" s="98"/>
      <c r="BZ395" s="98"/>
      <c r="CA395" s="142"/>
      <c r="CB395" s="141"/>
      <c r="CC395" s="98"/>
      <c r="CD395" s="98"/>
      <c r="CE395" s="98"/>
      <c r="CF395" s="98"/>
      <c r="CG395" s="98"/>
      <c r="CH395" s="98"/>
      <c r="CI395" s="98"/>
      <c r="CJ395" s="98"/>
      <c r="CK395" s="98"/>
      <c r="CL395" s="98"/>
      <c r="CM395" s="98"/>
      <c r="CN395" s="163">
        <f t="shared" si="160"/>
        <v>-1931.6788391666678</v>
      </c>
      <c r="CO395" s="161">
        <v>169</v>
      </c>
      <c r="CP395" s="98"/>
      <c r="CQ395" s="98"/>
      <c r="CR395" s="98"/>
      <c r="CS395" s="98"/>
      <c r="CT395" s="98"/>
      <c r="CU395" s="98"/>
      <c r="CV395" s="142"/>
      <c r="CW395" s="168"/>
    </row>
    <row r="396" spans="2:101" x14ac:dyDescent="0.3">
      <c r="B396" s="141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  <c r="BA396" s="142"/>
      <c r="BC396" s="141"/>
      <c r="BD396" s="98"/>
      <c r="BE396" s="98"/>
      <c r="BF396" s="98"/>
      <c r="BG396" s="98"/>
      <c r="BH396" s="98"/>
      <c r="BI396" s="98"/>
      <c r="BJ396" s="98"/>
      <c r="BK396" s="98"/>
      <c r="BL396" s="98"/>
      <c r="BM396" s="98"/>
      <c r="BN396" s="98"/>
      <c r="BO396" s="98"/>
      <c r="BP396" s="98"/>
      <c r="BQ396" s="98"/>
      <c r="BR396" s="98"/>
      <c r="BS396" s="163">
        <f t="shared" si="159"/>
        <v>-1943.1088914694292</v>
      </c>
      <c r="BT396" s="161">
        <v>170</v>
      </c>
      <c r="BU396" s="98"/>
      <c r="BV396" s="98"/>
      <c r="BW396" s="98"/>
      <c r="BX396" s="98"/>
      <c r="BY396" s="98"/>
      <c r="BZ396" s="98"/>
      <c r="CA396" s="142"/>
      <c r="CB396" s="141"/>
      <c r="CC396" s="98"/>
      <c r="CD396" s="98"/>
      <c r="CE396" s="98"/>
      <c r="CF396" s="98"/>
      <c r="CG396" s="98"/>
      <c r="CH396" s="98"/>
      <c r="CI396" s="98"/>
      <c r="CJ396" s="98"/>
      <c r="CK396" s="98"/>
      <c r="CL396" s="98"/>
      <c r="CM396" s="98"/>
      <c r="CN396" s="163">
        <f t="shared" si="160"/>
        <v>-1943.1088914694292</v>
      </c>
      <c r="CO396" s="161">
        <v>170</v>
      </c>
      <c r="CP396" s="98"/>
      <c r="CQ396" s="98"/>
      <c r="CR396" s="98"/>
      <c r="CS396" s="98"/>
      <c r="CT396" s="98"/>
      <c r="CU396" s="98"/>
      <c r="CV396" s="142"/>
      <c r="CW396" s="168"/>
    </row>
    <row r="397" spans="2:101" x14ac:dyDescent="0.3">
      <c r="B397" s="141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  <c r="BA397" s="142"/>
      <c r="BC397" s="141"/>
      <c r="BD397" s="98"/>
      <c r="BE397" s="98"/>
      <c r="BF397" s="98"/>
      <c r="BG397" s="98"/>
      <c r="BH397" s="98"/>
      <c r="BI397" s="98"/>
      <c r="BJ397" s="98"/>
      <c r="BK397" s="98"/>
      <c r="BL397" s="98"/>
      <c r="BM397" s="98"/>
      <c r="BN397" s="98"/>
      <c r="BO397" s="98"/>
      <c r="BP397" s="98"/>
      <c r="BQ397" s="98"/>
      <c r="BR397" s="98"/>
      <c r="BS397" s="163">
        <f t="shared" si="159"/>
        <v>-1954.5389437721906</v>
      </c>
      <c r="BT397" s="161">
        <v>171</v>
      </c>
      <c r="BU397" s="98"/>
      <c r="BV397" s="98"/>
      <c r="BW397" s="98"/>
      <c r="BX397" s="98"/>
      <c r="BY397" s="98"/>
      <c r="BZ397" s="98"/>
      <c r="CA397" s="142"/>
      <c r="CB397" s="141"/>
      <c r="CC397" s="98"/>
      <c r="CD397" s="98"/>
      <c r="CE397" s="98"/>
      <c r="CF397" s="98"/>
      <c r="CG397" s="98"/>
      <c r="CH397" s="98"/>
      <c r="CI397" s="98"/>
      <c r="CJ397" s="98"/>
      <c r="CK397" s="98"/>
      <c r="CL397" s="98"/>
      <c r="CM397" s="98"/>
      <c r="CN397" s="163">
        <f t="shared" si="160"/>
        <v>-1954.5389437721906</v>
      </c>
      <c r="CO397" s="161">
        <v>171</v>
      </c>
      <c r="CP397" s="98"/>
      <c r="CQ397" s="98"/>
      <c r="CR397" s="98"/>
      <c r="CS397" s="98"/>
      <c r="CT397" s="98"/>
      <c r="CU397" s="98"/>
      <c r="CV397" s="142"/>
      <c r="CW397" s="168"/>
    </row>
    <row r="398" spans="2:101" x14ac:dyDescent="0.3">
      <c r="B398" s="141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  <c r="BA398" s="142"/>
      <c r="BC398" s="141"/>
      <c r="BD398" s="98"/>
      <c r="BE398" s="98"/>
      <c r="BF398" s="98"/>
      <c r="BG398" s="98"/>
      <c r="BH398" s="98"/>
      <c r="BI398" s="98"/>
      <c r="BJ398" s="98"/>
      <c r="BK398" s="98"/>
      <c r="BL398" s="98"/>
      <c r="BM398" s="98"/>
      <c r="BN398" s="98"/>
      <c r="BO398" s="98"/>
      <c r="BP398" s="98"/>
      <c r="BQ398" s="98"/>
      <c r="BR398" s="98"/>
      <c r="BS398" s="163">
        <f t="shared" si="159"/>
        <v>-1965.968996074952</v>
      </c>
      <c r="BT398" s="161">
        <v>172</v>
      </c>
      <c r="BU398" s="98"/>
      <c r="BV398" s="98"/>
      <c r="BW398" s="98"/>
      <c r="BX398" s="98"/>
      <c r="BY398" s="98"/>
      <c r="BZ398" s="98"/>
      <c r="CA398" s="142"/>
      <c r="CB398" s="141"/>
      <c r="CC398" s="98"/>
      <c r="CD398" s="98"/>
      <c r="CE398" s="98"/>
      <c r="CF398" s="98"/>
      <c r="CG398" s="98"/>
      <c r="CH398" s="98"/>
      <c r="CI398" s="98"/>
      <c r="CJ398" s="98"/>
      <c r="CK398" s="98"/>
      <c r="CL398" s="98"/>
      <c r="CM398" s="98"/>
      <c r="CN398" s="163">
        <f t="shared" si="160"/>
        <v>-1965.968996074952</v>
      </c>
      <c r="CO398" s="161">
        <v>172</v>
      </c>
      <c r="CP398" s="98"/>
      <c r="CQ398" s="98"/>
      <c r="CR398" s="98"/>
      <c r="CS398" s="98"/>
      <c r="CT398" s="98"/>
      <c r="CU398" s="98"/>
      <c r="CV398" s="142"/>
      <c r="CW398" s="168"/>
    </row>
    <row r="399" spans="2:101" x14ac:dyDescent="0.3">
      <c r="B399" s="141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  <c r="BA399" s="142"/>
      <c r="BC399" s="141"/>
      <c r="BD399" s="98"/>
      <c r="BE399" s="98"/>
      <c r="BF399" s="98"/>
      <c r="BG399" s="98"/>
      <c r="BH399" s="98"/>
      <c r="BI399" s="98"/>
      <c r="BJ399" s="98"/>
      <c r="BK399" s="98"/>
      <c r="BL399" s="98"/>
      <c r="BM399" s="98"/>
      <c r="BN399" s="98"/>
      <c r="BO399" s="98"/>
      <c r="BP399" s="98"/>
      <c r="BQ399" s="98"/>
      <c r="BR399" s="98"/>
      <c r="BS399" s="163">
        <f t="shared" si="159"/>
        <v>-1977.3990483777134</v>
      </c>
      <c r="BT399" s="161">
        <v>173</v>
      </c>
      <c r="BU399" s="98"/>
      <c r="BV399" s="98"/>
      <c r="BW399" s="98"/>
      <c r="BX399" s="98"/>
      <c r="BY399" s="98"/>
      <c r="BZ399" s="98"/>
      <c r="CA399" s="142"/>
      <c r="CB399" s="141"/>
      <c r="CC399" s="98"/>
      <c r="CD399" s="98"/>
      <c r="CE399" s="98"/>
      <c r="CF399" s="98"/>
      <c r="CG399" s="98"/>
      <c r="CH399" s="98"/>
      <c r="CI399" s="98"/>
      <c r="CJ399" s="98"/>
      <c r="CK399" s="98"/>
      <c r="CL399" s="98"/>
      <c r="CM399" s="98"/>
      <c r="CN399" s="163">
        <f t="shared" si="160"/>
        <v>-1977.3990483777134</v>
      </c>
      <c r="CO399" s="161">
        <v>173</v>
      </c>
      <c r="CP399" s="98"/>
      <c r="CQ399" s="98"/>
      <c r="CR399" s="98"/>
      <c r="CS399" s="98"/>
      <c r="CT399" s="98"/>
      <c r="CU399" s="98"/>
      <c r="CV399" s="142"/>
      <c r="CW399" s="168"/>
    </row>
    <row r="400" spans="2:101" x14ac:dyDescent="0.3">
      <c r="B400" s="141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  <c r="BA400" s="142"/>
      <c r="BC400" s="141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/>
      <c r="BN400" s="98"/>
      <c r="BO400" s="98"/>
      <c r="BP400" s="98"/>
      <c r="BQ400" s="98"/>
      <c r="BR400" s="98"/>
      <c r="BS400" s="163">
        <f t="shared" si="159"/>
        <v>-1988.8291006804745</v>
      </c>
      <c r="BT400" s="161">
        <v>174</v>
      </c>
      <c r="BU400" s="98"/>
      <c r="BV400" s="98"/>
      <c r="BW400" s="98"/>
      <c r="BX400" s="98"/>
      <c r="BY400" s="98"/>
      <c r="BZ400" s="98"/>
      <c r="CA400" s="142"/>
      <c r="CB400" s="141"/>
      <c r="CC400" s="98"/>
      <c r="CD400" s="98"/>
      <c r="CE400" s="98"/>
      <c r="CF400" s="98"/>
      <c r="CG400" s="98"/>
      <c r="CH400" s="98"/>
      <c r="CI400" s="98"/>
      <c r="CJ400" s="98"/>
      <c r="CK400" s="98"/>
      <c r="CL400" s="98"/>
      <c r="CM400" s="98"/>
      <c r="CN400" s="163">
        <f t="shared" si="160"/>
        <v>-1988.8291006804745</v>
      </c>
      <c r="CO400" s="161">
        <v>174</v>
      </c>
      <c r="CP400" s="98"/>
      <c r="CQ400" s="98"/>
      <c r="CR400" s="98"/>
      <c r="CS400" s="98"/>
      <c r="CT400" s="98"/>
      <c r="CU400" s="98"/>
      <c r="CV400" s="142"/>
      <c r="CW400" s="168"/>
    </row>
    <row r="401" spans="2:101" x14ac:dyDescent="0.3">
      <c r="B401" s="141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  <c r="BA401" s="142"/>
      <c r="BC401" s="141"/>
      <c r="BD401" s="98"/>
      <c r="BE401" s="98"/>
      <c r="BF401" s="98"/>
      <c r="BG401" s="98"/>
      <c r="BH401" s="98"/>
      <c r="BI401" s="98"/>
      <c r="BJ401" s="98"/>
      <c r="BK401" s="98"/>
      <c r="BL401" s="98"/>
      <c r="BM401" s="98"/>
      <c r="BN401" s="98"/>
      <c r="BO401" s="98"/>
      <c r="BP401" s="98"/>
      <c r="BQ401" s="98"/>
      <c r="BR401" s="98"/>
      <c r="BS401" s="163">
        <f t="shared" si="159"/>
        <v>-2000.2591529832359</v>
      </c>
      <c r="BT401" s="161">
        <v>175</v>
      </c>
      <c r="BU401" s="98"/>
      <c r="BV401" s="98"/>
      <c r="BW401" s="98"/>
      <c r="BX401" s="98"/>
      <c r="BY401" s="98"/>
      <c r="BZ401" s="98"/>
      <c r="CA401" s="142"/>
      <c r="CB401" s="141"/>
      <c r="CC401" s="98"/>
      <c r="CD401" s="98"/>
      <c r="CE401" s="98"/>
      <c r="CF401" s="98"/>
      <c r="CG401" s="98"/>
      <c r="CH401" s="98"/>
      <c r="CI401" s="98"/>
      <c r="CJ401" s="98"/>
      <c r="CK401" s="98"/>
      <c r="CL401" s="98"/>
      <c r="CM401" s="98"/>
      <c r="CN401" s="163">
        <f t="shared" si="160"/>
        <v>-2000.2591529832359</v>
      </c>
      <c r="CO401" s="161">
        <v>175</v>
      </c>
      <c r="CP401" s="98"/>
      <c r="CQ401" s="98"/>
      <c r="CR401" s="98"/>
      <c r="CS401" s="98"/>
      <c r="CT401" s="98"/>
      <c r="CU401" s="98"/>
      <c r="CV401" s="142"/>
      <c r="CW401" s="168"/>
    </row>
    <row r="402" spans="2:101" x14ac:dyDescent="0.3">
      <c r="B402" s="141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  <c r="BA402" s="142"/>
      <c r="BC402" s="141"/>
      <c r="BD402" s="98"/>
      <c r="BE402" s="98"/>
      <c r="BF402" s="98"/>
      <c r="BG402" s="98"/>
      <c r="BH402" s="98"/>
      <c r="BI402" s="98"/>
      <c r="BJ402" s="98"/>
      <c r="BK402" s="98"/>
      <c r="BL402" s="98"/>
      <c r="BM402" s="98"/>
      <c r="BN402" s="98"/>
      <c r="BO402" s="98"/>
      <c r="BP402" s="98"/>
      <c r="BQ402" s="98"/>
      <c r="BR402" s="98"/>
      <c r="BS402" s="163">
        <f t="shared" si="159"/>
        <v>-2011.6892052859973</v>
      </c>
      <c r="BT402" s="161">
        <v>176</v>
      </c>
      <c r="BU402" s="98"/>
      <c r="BV402" s="98"/>
      <c r="BW402" s="98"/>
      <c r="BX402" s="98"/>
      <c r="BY402" s="98"/>
      <c r="BZ402" s="98"/>
      <c r="CA402" s="142"/>
      <c r="CB402" s="141"/>
      <c r="CC402" s="98"/>
      <c r="CD402" s="98"/>
      <c r="CE402" s="98"/>
      <c r="CF402" s="98"/>
      <c r="CG402" s="98"/>
      <c r="CH402" s="98"/>
      <c r="CI402" s="98"/>
      <c r="CJ402" s="98"/>
      <c r="CK402" s="98"/>
      <c r="CL402" s="98"/>
      <c r="CM402" s="98"/>
      <c r="CN402" s="163">
        <f t="shared" si="160"/>
        <v>-2011.6892052859973</v>
      </c>
      <c r="CO402" s="161">
        <v>176</v>
      </c>
      <c r="CP402" s="98"/>
      <c r="CQ402" s="98"/>
      <c r="CR402" s="98"/>
      <c r="CS402" s="98"/>
      <c r="CT402" s="98"/>
      <c r="CU402" s="98"/>
      <c r="CV402" s="142"/>
      <c r="CW402" s="168"/>
    </row>
    <row r="403" spans="2:101" x14ac:dyDescent="0.3">
      <c r="B403" s="141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  <c r="BA403" s="142"/>
      <c r="BC403" s="141"/>
      <c r="BD403" s="98"/>
      <c r="BE403" s="98"/>
      <c r="BF403" s="98"/>
      <c r="BG403" s="98"/>
      <c r="BH403" s="98"/>
      <c r="BI403" s="98"/>
      <c r="BJ403" s="98"/>
      <c r="BK403" s="98"/>
      <c r="BL403" s="98"/>
      <c r="BM403" s="98"/>
      <c r="BN403" s="98"/>
      <c r="BO403" s="98"/>
      <c r="BP403" s="98"/>
      <c r="BQ403" s="98"/>
      <c r="BR403" s="98"/>
      <c r="BS403" s="163">
        <f t="shared" si="159"/>
        <v>-2023.1192575887587</v>
      </c>
      <c r="BT403" s="161">
        <v>177</v>
      </c>
      <c r="BU403" s="98"/>
      <c r="BV403" s="98"/>
      <c r="BW403" s="98"/>
      <c r="BX403" s="98"/>
      <c r="BY403" s="98"/>
      <c r="BZ403" s="98"/>
      <c r="CA403" s="142"/>
      <c r="CB403" s="141"/>
      <c r="CC403" s="98"/>
      <c r="CD403" s="98"/>
      <c r="CE403" s="98"/>
      <c r="CF403" s="98"/>
      <c r="CG403" s="98"/>
      <c r="CH403" s="98"/>
      <c r="CI403" s="98"/>
      <c r="CJ403" s="98"/>
      <c r="CK403" s="98"/>
      <c r="CL403" s="98"/>
      <c r="CM403" s="98"/>
      <c r="CN403" s="163">
        <f t="shared" si="160"/>
        <v>-2023.1192575887587</v>
      </c>
      <c r="CO403" s="161">
        <v>177</v>
      </c>
      <c r="CP403" s="98"/>
      <c r="CQ403" s="98"/>
      <c r="CR403" s="98"/>
      <c r="CS403" s="98"/>
      <c r="CT403" s="98"/>
      <c r="CU403" s="98"/>
      <c r="CV403" s="142"/>
      <c r="CW403" s="168"/>
    </row>
    <row r="404" spans="2:101" x14ac:dyDescent="0.3">
      <c r="B404" s="141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  <c r="BA404" s="142"/>
      <c r="BC404" s="141"/>
      <c r="BD404" s="98"/>
      <c r="BE404" s="98"/>
      <c r="BF404" s="98"/>
      <c r="BG404" s="98"/>
      <c r="BH404" s="98"/>
      <c r="BI404" s="98"/>
      <c r="BJ404" s="98"/>
      <c r="BK404" s="98"/>
      <c r="BL404" s="98"/>
      <c r="BM404" s="98"/>
      <c r="BN404" s="98"/>
      <c r="BO404" s="98"/>
      <c r="BP404" s="98"/>
      <c r="BQ404" s="98"/>
      <c r="BR404" s="98"/>
      <c r="BS404" s="163">
        <f t="shared" si="159"/>
        <v>-2034.5493098915199</v>
      </c>
      <c r="BT404" s="161">
        <v>178</v>
      </c>
      <c r="BU404" s="98"/>
      <c r="BV404" s="98"/>
      <c r="BW404" s="98"/>
      <c r="BX404" s="98"/>
      <c r="BY404" s="98"/>
      <c r="BZ404" s="98"/>
      <c r="CA404" s="142"/>
      <c r="CB404" s="141"/>
      <c r="CC404" s="98"/>
      <c r="CD404" s="98"/>
      <c r="CE404" s="98"/>
      <c r="CF404" s="98"/>
      <c r="CG404" s="98"/>
      <c r="CH404" s="98"/>
      <c r="CI404" s="98"/>
      <c r="CJ404" s="98"/>
      <c r="CK404" s="98"/>
      <c r="CL404" s="98"/>
      <c r="CM404" s="98"/>
      <c r="CN404" s="163">
        <f t="shared" si="160"/>
        <v>-2034.5493098915199</v>
      </c>
      <c r="CO404" s="161">
        <v>178</v>
      </c>
      <c r="CP404" s="98"/>
      <c r="CQ404" s="98"/>
      <c r="CR404" s="98"/>
      <c r="CS404" s="98"/>
      <c r="CT404" s="98"/>
      <c r="CU404" s="98"/>
      <c r="CV404" s="142"/>
      <c r="CW404" s="168"/>
    </row>
    <row r="405" spans="2:101" x14ac:dyDescent="0.3">
      <c r="B405" s="141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  <c r="BA405" s="142"/>
      <c r="BC405" s="141"/>
      <c r="BD405" s="98"/>
      <c r="BE405" s="98"/>
      <c r="BF405" s="98"/>
      <c r="BG405" s="98"/>
      <c r="BH405" s="98"/>
      <c r="BI405" s="98"/>
      <c r="BJ405" s="98"/>
      <c r="BK405" s="98"/>
      <c r="BL405" s="98"/>
      <c r="BM405" s="98"/>
      <c r="BN405" s="98"/>
      <c r="BO405" s="98"/>
      <c r="BP405" s="98"/>
      <c r="BQ405" s="98"/>
      <c r="BR405" s="98"/>
      <c r="BS405" s="163">
        <f t="shared" si="159"/>
        <v>-2045.9793621942813</v>
      </c>
      <c r="BT405" s="161">
        <v>179</v>
      </c>
      <c r="BU405" s="98"/>
      <c r="BV405" s="98"/>
      <c r="BW405" s="98"/>
      <c r="BX405" s="98"/>
      <c r="BY405" s="98"/>
      <c r="BZ405" s="98"/>
      <c r="CA405" s="142"/>
      <c r="CB405" s="141"/>
      <c r="CC405" s="98"/>
      <c r="CD405" s="98"/>
      <c r="CE405" s="98"/>
      <c r="CF405" s="98"/>
      <c r="CG405" s="98"/>
      <c r="CH405" s="98"/>
      <c r="CI405" s="98"/>
      <c r="CJ405" s="98"/>
      <c r="CK405" s="98"/>
      <c r="CL405" s="98"/>
      <c r="CM405" s="98"/>
      <c r="CN405" s="163">
        <f t="shared" si="160"/>
        <v>-2045.9793621942813</v>
      </c>
      <c r="CO405" s="161">
        <v>179</v>
      </c>
      <c r="CP405" s="98"/>
      <c r="CQ405" s="98"/>
      <c r="CR405" s="98"/>
      <c r="CS405" s="98"/>
      <c r="CT405" s="98"/>
      <c r="CU405" s="98"/>
      <c r="CV405" s="142"/>
      <c r="CW405" s="168"/>
    </row>
    <row r="406" spans="2:101" x14ac:dyDescent="0.3">
      <c r="B406" s="141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  <c r="BA406" s="142"/>
      <c r="BC406" s="141"/>
      <c r="BD406" s="98"/>
      <c r="BE406" s="98"/>
      <c r="BF406" s="98"/>
      <c r="BG406" s="98"/>
      <c r="BH406" s="98"/>
      <c r="BI406" s="98"/>
      <c r="BJ406" s="98"/>
      <c r="BK406" s="98"/>
      <c r="BL406" s="98"/>
      <c r="BM406" s="98"/>
      <c r="BN406" s="98"/>
      <c r="BO406" s="98"/>
      <c r="BP406" s="98"/>
      <c r="BQ406" s="98"/>
      <c r="BR406" s="98"/>
      <c r="BS406" s="163">
        <f t="shared" si="159"/>
        <v>-2057.4094144970427</v>
      </c>
      <c r="BT406" s="161">
        <v>180</v>
      </c>
      <c r="BU406" s="98"/>
      <c r="BV406" s="98"/>
      <c r="BW406" s="98"/>
      <c r="BX406" s="98"/>
      <c r="BY406" s="98"/>
      <c r="BZ406" s="98"/>
      <c r="CA406" s="142"/>
      <c r="CB406" s="141"/>
      <c r="CC406" s="98"/>
      <c r="CD406" s="98"/>
      <c r="CE406" s="98"/>
      <c r="CF406" s="98"/>
      <c r="CG406" s="98"/>
      <c r="CH406" s="98"/>
      <c r="CI406" s="98"/>
      <c r="CJ406" s="98"/>
      <c r="CK406" s="98"/>
      <c r="CL406" s="98"/>
      <c r="CM406" s="98"/>
      <c r="CN406" s="163">
        <f t="shared" si="160"/>
        <v>-2057.4094144970427</v>
      </c>
      <c r="CO406" s="161">
        <v>180</v>
      </c>
      <c r="CP406" s="98"/>
      <c r="CQ406" s="98"/>
      <c r="CR406" s="98"/>
      <c r="CS406" s="98"/>
      <c r="CT406" s="98"/>
      <c r="CU406" s="98"/>
      <c r="CV406" s="142"/>
      <c r="CW406" s="168"/>
    </row>
    <row r="407" spans="2:101" x14ac:dyDescent="0.3">
      <c r="B407" s="141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  <c r="BA407" s="142"/>
      <c r="BC407" s="141"/>
      <c r="BD407" s="98"/>
      <c r="BE407" s="98"/>
      <c r="BF407" s="98"/>
      <c r="BG407" s="98"/>
      <c r="BH407" s="98"/>
      <c r="BI407" s="98"/>
      <c r="BJ407" s="98"/>
      <c r="BK407" s="98"/>
      <c r="BL407" s="98"/>
      <c r="BM407" s="98"/>
      <c r="BN407" s="98"/>
      <c r="BO407" s="98"/>
      <c r="BP407" s="98"/>
      <c r="BQ407" s="98"/>
      <c r="BR407" s="98"/>
      <c r="BS407" s="163">
        <f t="shared" si="159"/>
        <v>-2068.8394667998041</v>
      </c>
      <c r="BT407" s="161">
        <v>181</v>
      </c>
      <c r="BU407" s="98"/>
      <c r="BV407" s="98"/>
      <c r="BW407" s="98"/>
      <c r="BX407" s="98"/>
      <c r="BY407" s="98"/>
      <c r="BZ407" s="98"/>
      <c r="CA407" s="142"/>
      <c r="CB407" s="141"/>
      <c r="CC407" s="98"/>
      <c r="CD407" s="98"/>
      <c r="CE407" s="98"/>
      <c r="CF407" s="98"/>
      <c r="CG407" s="98"/>
      <c r="CH407" s="98"/>
      <c r="CI407" s="98"/>
      <c r="CJ407" s="98"/>
      <c r="CK407" s="98"/>
      <c r="CL407" s="98"/>
      <c r="CM407" s="98"/>
      <c r="CN407" s="163">
        <f t="shared" si="160"/>
        <v>-2068.8394667998041</v>
      </c>
      <c r="CO407" s="161">
        <v>181</v>
      </c>
      <c r="CP407" s="98"/>
      <c r="CQ407" s="98"/>
      <c r="CR407" s="98"/>
      <c r="CS407" s="98"/>
      <c r="CT407" s="98"/>
      <c r="CU407" s="98"/>
      <c r="CV407" s="142"/>
      <c r="CW407" s="168"/>
    </row>
    <row r="408" spans="2:101" x14ac:dyDescent="0.3">
      <c r="B408" s="141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  <c r="BA408" s="142"/>
      <c r="BC408" s="141"/>
      <c r="BD408" s="98"/>
      <c r="BE408" s="98"/>
      <c r="BF408" s="98"/>
      <c r="BG408" s="98"/>
      <c r="BH408" s="98"/>
      <c r="BI408" s="98"/>
      <c r="BJ408" s="98"/>
      <c r="BK408" s="98"/>
      <c r="BL408" s="98"/>
      <c r="BM408" s="98"/>
      <c r="BN408" s="98"/>
      <c r="BO408" s="98"/>
      <c r="BP408" s="98"/>
      <c r="BQ408" s="98"/>
      <c r="BR408" s="98"/>
      <c r="BS408" s="163">
        <f t="shared" si="159"/>
        <v>-2080.2695191025655</v>
      </c>
      <c r="BT408" s="161">
        <v>182</v>
      </c>
      <c r="BU408" s="98"/>
      <c r="BV408" s="98"/>
      <c r="BW408" s="98"/>
      <c r="BX408" s="98"/>
      <c r="BY408" s="98"/>
      <c r="BZ408" s="98"/>
      <c r="CA408" s="142"/>
      <c r="CB408" s="141"/>
      <c r="CC408" s="98"/>
      <c r="CD408" s="98"/>
      <c r="CE408" s="98"/>
      <c r="CF408" s="98"/>
      <c r="CG408" s="98"/>
      <c r="CH408" s="98"/>
      <c r="CI408" s="98"/>
      <c r="CJ408" s="98"/>
      <c r="CK408" s="98"/>
      <c r="CL408" s="98"/>
      <c r="CM408" s="98"/>
      <c r="CN408" s="163">
        <f t="shared" si="160"/>
        <v>-2080.2695191025655</v>
      </c>
      <c r="CO408" s="161">
        <v>182</v>
      </c>
      <c r="CP408" s="98"/>
      <c r="CQ408" s="98"/>
      <c r="CR408" s="98"/>
      <c r="CS408" s="98"/>
      <c r="CT408" s="98"/>
      <c r="CU408" s="98"/>
      <c r="CV408" s="142"/>
      <c r="CW408" s="168"/>
    </row>
    <row r="409" spans="2:101" x14ac:dyDescent="0.3">
      <c r="B409" s="141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142"/>
      <c r="BC409" s="141"/>
      <c r="BD409" s="98"/>
      <c r="BE409" s="98"/>
      <c r="BF409" s="98"/>
      <c r="BG409" s="98"/>
      <c r="BH409" s="98"/>
      <c r="BI409" s="98"/>
      <c r="BJ409" s="98"/>
      <c r="BK409" s="98"/>
      <c r="BL409" s="98"/>
      <c r="BM409" s="98"/>
      <c r="BN409" s="98"/>
      <c r="BO409" s="98"/>
      <c r="BP409" s="98"/>
      <c r="BQ409" s="98"/>
      <c r="BR409" s="98"/>
      <c r="BS409" s="163">
        <f t="shared" si="159"/>
        <v>-2091.6995714053269</v>
      </c>
      <c r="BT409" s="161">
        <v>183</v>
      </c>
      <c r="BU409" s="98"/>
      <c r="BV409" s="98"/>
      <c r="BW409" s="98"/>
      <c r="BX409" s="98"/>
      <c r="BY409" s="98"/>
      <c r="BZ409" s="98"/>
      <c r="CA409" s="142"/>
      <c r="CB409" s="141"/>
      <c r="CC409" s="98"/>
      <c r="CD409" s="98"/>
      <c r="CE409" s="98"/>
      <c r="CF409" s="98"/>
      <c r="CG409" s="98"/>
      <c r="CH409" s="98"/>
      <c r="CI409" s="98"/>
      <c r="CJ409" s="98"/>
      <c r="CK409" s="98"/>
      <c r="CL409" s="98"/>
      <c r="CM409" s="98"/>
      <c r="CN409" s="163">
        <f t="shared" si="160"/>
        <v>-2091.6995714053269</v>
      </c>
      <c r="CO409" s="161">
        <v>183</v>
      </c>
      <c r="CP409" s="98"/>
      <c r="CQ409" s="98"/>
      <c r="CR409" s="98"/>
      <c r="CS409" s="98"/>
      <c r="CT409" s="98"/>
      <c r="CU409" s="98"/>
      <c r="CV409" s="142"/>
      <c r="CW409" s="168"/>
    </row>
    <row r="410" spans="2:101" x14ac:dyDescent="0.3">
      <c r="B410" s="141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  <c r="BA410" s="142"/>
      <c r="BC410" s="141"/>
      <c r="BD410" s="98"/>
      <c r="BE410" s="98"/>
      <c r="BF410" s="98"/>
      <c r="BG410" s="98"/>
      <c r="BH410" s="98"/>
      <c r="BI410" s="98"/>
      <c r="BJ410" s="98"/>
      <c r="BK410" s="98"/>
      <c r="BL410" s="98"/>
      <c r="BM410" s="98"/>
      <c r="BN410" s="98"/>
      <c r="BO410" s="98"/>
      <c r="BP410" s="98"/>
      <c r="BQ410" s="98"/>
      <c r="BR410" s="98"/>
      <c r="BS410" s="163">
        <f t="shared" si="159"/>
        <v>-2103.1296237080883</v>
      </c>
      <c r="BT410" s="161">
        <v>184</v>
      </c>
      <c r="BU410" s="98"/>
      <c r="BV410" s="98"/>
      <c r="BW410" s="98"/>
      <c r="BX410" s="98"/>
      <c r="BY410" s="98"/>
      <c r="BZ410" s="98"/>
      <c r="CA410" s="142"/>
      <c r="CB410" s="141"/>
      <c r="CC410" s="98"/>
      <c r="CD410" s="98"/>
      <c r="CE410" s="98"/>
      <c r="CF410" s="98"/>
      <c r="CG410" s="98"/>
      <c r="CH410" s="98"/>
      <c r="CI410" s="98"/>
      <c r="CJ410" s="98"/>
      <c r="CK410" s="98"/>
      <c r="CL410" s="98"/>
      <c r="CM410" s="98"/>
      <c r="CN410" s="163">
        <f t="shared" si="160"/>
        <v>-2103.1296237080883</v>
      </c>
      <c r="CO410" s="161">
        <v>184</v>
      </c>
      <c r="CP410" s="98"/>
      <c r="CQ410" s="98"/>
      <c r="CR410" s="98"/>
      <c r="CS410" s="98"/>
      <c r="CT410" s="98"/>
      <c r="CU410" s="98"/>
      <c r="CV410" s="142"/>
      <c r="CW410" s="168"/>
    </row>
    <row r="411" spans="2:101" x14ac:dyDescent="0.3">
      <c r="B411" s="141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  <c r="BA411" s="142"/>
      <c r="BC411" s="141"/>
      <c r="BD411" s="98"/>
      <c r="BE411" s="98"/>
      <c r="BF411" s="98"/>
      <c r="BG411" s="98"/>
      <c r="BH411" s="98"/>
      <c r="BI411" s="98"/>
      <c r="BJ411" s="98"/>
      <c r="BK411" s="98"/>
      <c r="BL411" s="98"/>
      <c r="BM411" s="98"/>
      <c r="BN411" s="98"/>
      <c r="BO411" s="98"/>
      <c r="BP411" s="98"/>
      <c r="BQ411" s="98"/>
      <c r="BR411" s="98"/>
      <c r="BS411" s="163">
        <f t="shared" si="159"/>
        <v>-2114.5596760108492</v>
      </c>
      <c r="BT411" s="161">
        <v>185</v>
      </c>
      <c r="BU411" s="98"/>
      <c r="BV411" s="98"/>
      <c r="BW411" s="98"/>
      <c r="BX411" s="98"/>
      <c r="BY411" s="98"/>
      <c r="BZ411" s="98"/>
      <c r="CA411" s="142"/>
      <c r="CB411" s="141"/>
      <c r="CC411" s="98"/>
      <c r="CD411" s="98"/>
      <c r="CE411" s="98"/>
      <c r="CF411" s="98"/>
      <c r="CG411" s="98"/>
      <c r="CH411" s="98"/>
      <c r="CI411" s="98"/>
      <c r="CJ411" s="98"/>
      <c r="CK411" s="98"/>
      <c r="CL411" s="98"/>
      <c r="CM411" s="98"/>
      <c r="CN411" s="163">
        <f t="shared" si="160"/>
        <v>-2114.5596760108492</v>
      </c>
      <c r="CO411" s="161">
        <v>185</v>
      </c>
      <c r="CP411" s="98"/>
      <c r="CQ411" s="98"/>
      <c r="CR411" s="98"/>
      <c r="CS411" s="98"/>
      <c r="CT411" s="98"/>
      <c r="CU411" s="98"/>
      <c r="CV411" s="142"/>
      <c r="CW411" s="168"/>
    </row>
    <row r="412" spans="2:101" x14ac:dyDescent="0.3">
      <c r="B412" s="141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  <c r="BA412" s="142"/>
      <c r="BC412" s="141"/>
      <c r="BD412" s="98"/>
      <c r="BE412" s="98"/>
      <c r="BF412" s="98"/>
      <c r="BG412" s="98"/>
      <c r="BH412" s="98"/>
      <c r="BI412" s="98"/>
      <c r="BJ412" s="98"/>
      <c r="BK412" s="98"/>
      <c r="BL412" s="98"/>
      <c r="BM412" s="98"/>
      <c r="BN412" s="98"/>
      <c r="BO412" s="98"/>
      <c r="BP412" s="98"/>
      <c r="BQ412" s="98"/>
      <c r="BR412" s="98"/>
      <c r="BS412" s="163">
        <f t="shared" si="159"/>
        <v>-2125.9897283136106</v>
      </c>
      <c r="BT412" s="161">
        <v>186</v>
      </c>
      <c r="BU412" s="98"/>
      <c r="BV412" s="98"/>
      <c r="BW412" s="98"/>
      <c r="BX412" s="98"/>
      <c r="BY412" s="98"/>
      <c r="BZ412" s="98"/>
      <c r="CA412" s="142"/>
      <c r="CB412" s="141"/>
      <c r="CC412" s="98"/>
      <c r="CD412" s="98"/>
      <c r="CE412" s="98"/>
      <c r="CF412" s="98"/>
      <c r="CG412" s="98"/>
      <c r="CH412" s="98"/>
      <c r="CI412" s="98"/>
      <c r="CJ412" s="98"/>
      <c r="CK412" s="98"/>
      <c r="CL412" s="98"/>
      <c r="CM412" s="98"/>
      <c r="CN412" s="163">
        <f t="shared" si="160"/>
        <v>-2125.9897283136106</v>
      </c>
      <c r="CO412" s="161">
        <v>186</v>
      </c>
      <c r="CP412" s="98"/>
      <c r="CQ412" s="98"/>
      <c r="CR412" s="98"/>
      <c r="CS412" s="98"/>
      <c r="CT412" s="98"/>
      <c r="CU412" s="98"/>
      <c r="CV412" s="142"/>
      <c r="CW412" s="168"/>
    </row>
    <row r="413" spans="2:101" x14ac:dyDescent="0.3">
      <c r="B413" s="141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  <c r="BA413" s="142"/>
      <c r="BC413" s="141"/>
      <c r="BD413" s="98"/>
      <c r="BE413" s="98"/>
      <c r="BF413" s="98"/>
      <c r="BG413" s="98"/>
      <c r="BH413" s="98"/>
      <c r="BI413" s="98"/>
      <c r="BJ413" s="98"/>
      <c r="BK413" s="98"/>
      <c r="BL413" s="98"/>
      <c r="BM413" s="98"/>
      <c r="BN413" s="98"/>
      <c r="BO413" s="98"/>
      <c r="BP413" s="98"/>
      <c r="BQ413" s="98"/>
      <c r="BR413" s="98"/>
      <c r="BS413" s="163">
        <f t="shared" si="159"/>
        <v>-2137.419780616372</v>
      </c>
      <c r="BT413" s="161">
        <v>187</v>
      </c>
      <c r="BU413" s="98"/>
      <c r="BV413" s="98"/>
      <c r="BW413" s="98"/>
      <c r="BX413" s="98"/>
      <c r="BY413" s="98"/>
      <c r="BZ413" s="98"/>
      <c r="CA413" s="142"/>
      <c r="CB413" s="141"/>
      <c r="CC413" s="98"/>
      <c r="CD413" s="98"/>
      <c r="CE413" s="98"/>
      <c r="CF413" s="98"/>
      <c r="CG413" s="98"/>
      <c r="CH413" s="98"/>
      <c r="CI413" s="98"/>
      <c r="CJ413" s="98"/>
      <c r="CK413" s="98"/>
      <c r="CL413" s="98"/>
      <c r="CM413" s="98"/>
      <c r="CN413" s="163">
        <f t="shared" si="160"/>
        <v>-2137.419780616372</v>
      </c>
      <c r="CO413" s="161">
        <v>187</v>
      </c>
      <c r="CP413" s="98"/>
      <c r="CQ413" s="98"/>
      <c r="CR413" s="98"/>
      <c r="CS413" s="98"/>
      <c r="CT413" s="98"/>
      <c r="CU413" s="98"/>
      <c r="CV413" s="142"/>
      <c r="CW413" s="168"/>
    </row>
    <row r="414" spans="2:101" x14ac:dyDescent="0.3">
      <c r="B414" s="141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  <c r="BA414" s="142"/>
      <c r="BC414" s="141"/>
      <c r="BD414" s="98"/>
      <c r="BE414" s="98"/>
      <c r="BF414" s="98"/>
      <c r="BG414" s="98"/>
      <c r="BH414" s="98"/>
      <c r="BI414" s="98"/>
      <c r="BJ414" s="98"/>
      <c r="BK414" s="98"/>
      <c r="BL414" s="98"/>
      <c r="BM414" s="98"/>
      <c r="BN414" s="98"/>
      <c r="BO414" s="98"/>
      <c r="BP414" s="98"/>
      <c r="BQ414" s="98"/>
      <c r="BR414" s="98"/>
      <c r="BS414" s="163">
        <f t="shared" si="159"/>
        <v>-2148.8498329191334</v>
      </c>
      <c r="BT414" s="161">
        <v>188</v>
      </c>
      <c r="BU414" s="98"/>
      <c r="BV414" s="98"/>
      <c r="BW414" s="98"/>
      <c r="BX414" s="98"/>
      <c r="BY414" s="98"/>
      <c r="BZ414" s="98"/>
      <c r="CA414" s="142"/>
      <c r="CB414" s="141"/>
      <c r="CC414" s="98"/>
      <c r="CD414" s="98"/>
      <c r="CE414" s="98"/>
      <c r="CF414" s="98"/>
      <c r="CG414" s="98"/>
      <c r="CH414" s="98"/>
      <c r="CI414" s="98"/>
      <c r="CJ414" s="98"/>
      <c r="CK414" s="98"/>
      <c r="CL414" s="98"/>
      <c r="CM414" s="98"/>
      <c r="CN414" s="163">
        <f t="shared" si="160"/>
        <v>-2148.8498329191334</v>
      </c>
      <c r="CO414" s="161">
        <v>188</v>
      </c>
      <c r="CP414" s="98"/>
      <c r="CQ414" s="98"/>
      <c r="CR414" s="98"/>
      <c r="CS414" s="98"/>
      <c r="CT414" s="98"/>
      <c r="CU414" s="98"/>
      <c r="CV414" s="142"/>
      <c r="CW414" s="168"/>
    </row>
    <row r="415" spans="2:101" x14ac:dyDescent="0.3">
      <c r="B415" s="141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  <c r="BA415" s="142"/>
      <c r="BC415" s="141"/>
      <c r="BD415" s="98"/>
      <c r="BE415" s="98"/>
      <c r="BF415" s="98"/>
      <c r="BG415" s="98"/>
      <c r="BH415" s="98"/>
      <c r="BI415" s="98"/>
      <c r="BJ415" s="98"/>
      <c r="BK415" s="98"/>
      <c r="BL415" s="98"/>
      <c r="BM415" s="98"/>
      <c r="BN415" s="98"/>
      <c r="BO415" s="98"/>
      <c r="BP415" s="98"/>
      <c r="BQ415" s="98"/>
      <c r="BR415" s="98"/>
      <c r="BS415" s="163">
        <f t="shared" si="159"/>
        <v>-2160.2798852218948</v>
      </c>
      <c r="BT415" s="161">
        <v>189</v>
      </c>
      <c r="BU415" s="98"/>
      <c r="BV415" s="98"/>
      <c r="BW415" s="98"/>
      <c r="BX415" s="98"/>
      <c r="BY415" s="98"/>
      <c r="BZ415" s="98"/>
      <c r="CA415" s="142"/>
      <c r="CB415" s="141"/>
      <c r="CC415" s="98"/>
      <c r="CD415" s="98"/>
      <c r="CE415" s="98"/>
      <c r="CF415" s="98"/>
      <c r="CG415" s="98"/>
      <c r="CH415" s="98"/>
      <c r="CI415" s="98"/>
      <c r="CJ415" s="98"/>
      <c r="CK415" s="98"/>
      <c r="CL415" s="98"/>
      <c r="CM415" s="98"/>
      <c r="CN415" s="163">
        <f t="shared" si="160"/>
        <v>-2160.2798852218948</v>
      </c>
      <c r="CO415" s="161">
        <v>189</v>
      </c>
      <c r="CP415" s="98"/>
      <c r="CQ415" s="98"/>
      <c r="CR415" s="98"/>
      <c r="CS415" s="98"/>
      <c r="CT415" s="98"/>
      <c r="CU415" s="98"/>
      <c r="CV415" s="142"/>
      <c r="CW415" s="168"/>
    </row>
    <row r="416" spans="2:101" x14ac:dyDescent="0.3">
      <c r="B416" s="141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142"/>
      <c r="BC416" s="141"/>
      <c r="BD416" s="98"/>
      <c r="BE416" s="98"/>
      <c r="BF416" s="98"/>
      <c r="BG416" s="98"/>
      <c r="BH416" s="98"/>
      <c r="BI416" s="98"/>
      <c r="BJ416" s="98"/>
      <c r="BK416" s="98"/>
      <c r="BL416" s="98"/>
      <c r="BM416" s="98"/>
      <c r="BN416" s="98"/>
      <c r="BO416" s="98"/>
      <c r="BP416" s="98"/>
      <c r="BQ416" s="98"/>
      <c r="BR416" s="98"/>
      <c r="BS416" s="163">
        <f t="shared" si="159"/>
        <v>-2171.7099375246562</v>
      </c>
      <c r="BT416" s="161">
        <v>190</v>
      </c>
      <c r="BU416" s="98"/>
      <c r="BV416" s="98"/>
      <c r="BW416" s="98"/>
      <c r="BX416" s="98"/>
      <c r="BY416" s="98"/>
      <c r="BZ416" s="98"/>
      <c r="CA416" s="142"/>
      <c r="CB416" s="141"/>
      <c r="CC416" s="98"/>
      <c r="CD416" s="98"/>
      <c r="CE416" s="98"/>
      <c r="CF416" s="98"/>
      <c r="CG416" s="98"/>
      <c r="CH416" s="98"/>
      <c r="CI416" s="98"/>
      <c r="CJ416" s="98"/>
      <c r="CK416" s="98"/>
      <c r="CL416" s="98"/>
      <c r="CM416" s="98"/>
      <c r="CN416" s="163">
        <f t="shared" si="160"/>
        <v>-2171.7099375246562</v>
      </c>
      <c r="CO416" s="161">
        <v>190</v>
      </c>
      <c r="CP416" s="98"/>
      <c r="CQ416" s="98"/>
      <c r="CR416" s="98"/>
      <c r="CS416" s="98"/>
      <c r="CT416" s="98"/>
      <c r="CU416" s="98"/>
      <c r="CV416" s="142"/>
      <c r="CW416" s="168"/>
    </row>
    <row r="417" spans="2:101" x14ac:dyDescent="0.3">
      <c r="B417" s="141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142"/>
      <c r="BC417" s="141"/>
      <c r="BD417" s="98"/>
      <c r="BE417" s="98"/>
      <c r="BF417" s="98"/>
      <c r="BG417" s="98"/>
      <c r="BH417" s="98"/>
      <c r="BI417" s="98"/>
      <c r="BJ417" s="98"/>
      <c r="BK417" s="98"/>
      <c r="BL417" s="98"/>
      <c r="BM417" s="98"/>
      <c r="BN417" s="98"/>
      <c r="BO417" s="98"/>
      <c r="BP417" s="98"/>
      <c r="BQ417" s="98"/>
      <c r="BR417" s="98"/>
      <c r="BS417" s="163">
        <f t="shared" si="159"/>
        <v>-2183.1399898274176</v>
      </c>
      <c r="BT417" s="161">
        <v>191</v>
      </c>
      <c r="BU417" s="98"/>
      <c r="BV417" s="98"/>
      <c r="BW417" s="98"/>
      <c r="BX417" s="98"/>
      <c r="BY417" s="98"/>
      <c r="BZ417" s="98"/>
      <c r="CA417" s="142"/>
      <c r="CB417" s="141"/>
      <c r="CC417" s="98"/>
      <c r="CD417" s="98"/>
      <c r="CE417" s="98"/>
      <c r="CF417" s="98"/>
      <c r="CG417" s="98"/>
      <c r="CH417" s="98"/>
      <c r="CI417" s="98"/>
      <c r="CJ417" s="98"/>
      <c r="CK417" s="98"/>
      <c r="CL417" s="98"/>
      <c r="CM417" s="98"/>
      <c r="CN417" s="163">
        <f t="shared" si="160"/>
        <v>-2183.1399898274176</v>
      </c>
      <c r="CO417" s="161">
        <v>191</v>
      </c>
      <c r="CP417" s="98"/>
      <c r="CQ417" s="98"/>
      <c r="CR417" s="98"/>
      <c r="CS417" s="98"/>
      <c r="CT417" s="98"/>
      <c r="CU417" s="98"/>
      <c r="CV417" s="142"/>
      <c r="CW417" s="168"/>
    </row>
    <row r="418" spans="2:101" x14ac:dyDescent="0.3">
      <c r="B418" s="141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142"/>
      <c r="BC418" s="141"/>
      <c r="BD418" s="98"/>
      <c r="BE418" s="98"/>
      <c r="BF418" s="98"/>
      <c r="BG418" s="98"/>
      <c r="BH418" s="98"/>
      <c r="BI418" s="98"/>
      <c r="BJ418" s="98"/>
      <c r="BK418" s="98"/>
      <c r="BL418" s="98"/>
      <c r="BM418" s="98"/>
      <c r="BN418" s="98"/>
      <c r="BO418" s="98"/>
      <c r="BP418" s="98"/>
      <c r="BQ418" s="98"/>
      <c r="BR418" s="98"/>
      <c r="BS418" s="163">
        <f t="shared" ref="BS418:BS426" si="162">$BT$19*$BT418+$BV$19</f>
        <v>-2194.570042130179</v>
      </c>
      <c r="BT418" s="161">
        <v>192</v>
      </c>
      <c r="BU418" s="98"/>
      <c r="BV418" s="98"/>
      <c r="BW418" s="98"/>
      <c r="BX418" s="98"/>
      <c r="BY418" s="98"/>
      <c r="BZ418" s="98"/>
      <c r="CA418" s="142"/>
      <c r="CB418" s="141"/>
      <c r="CC418" s="98"/>
      <c r="CD418" s="98"/>
      <c r="CE418" s="98"/>
      <c r="CF418" s="98"/>
      <c r="CG418" s="98"/>
      <c r="CH418" s="98"/>
      <c r="CI418" s="98"/>
      <c r="CJ418" s="98"/>
      <c r="CK418" s="98"/>
      <c r="CL418" s="98"/>
      <c r="CM418" s="98"/>
      <c r="CN418" s="163">
        <f t="shared" si="160"/>
        <v>-2194.570042130179</v>
      </c>
      <c r="CO418" s="161">
        <v>192</v>
      </c>
      <c r="CP418" s="98"/>
      <c r="CQ418" s="98"/>
      <c r="CR418" s="98"/>
      <c r="CS418" s="98"/>
      <c r="CT418" s="98"/>
      <c r="CU418" s="98"/>
      <c r="CV418" s="142"/>
      <c r="CW418" s="168"/>
    </row>
    <row r="419" spans="2:101" x14ac:dyDescent="0.3">
      <c r="B419" s="141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142"/>
      <c r="BC419" s="141"/>
      <c r="BD419" s="98"/>
      <c r="BE419" s="98"/>
      <c r="BF419" s="98"/>
      <c r="BG419" s="98"/>
      <c r="BH419" s="98"/>
      <c r="BI419" s="98"/>
      <c r="BJ419" s="98"/>
      <c r="BK419" s="98"/>
      <c r="BL419" s="98"/>
      <c r="BM419" s="98"/>
      <c r="BN419" s="98"/>
      <c r="BO419" s="98"/>
      <c r="BP419" s="98"/>
      <c r="BQ419" s="98"/>
      <c r="BR419" s="98"/>
      <c r="BS419" s="163">
        <f t="shared" si="162"/>
        <v>-2206.0000944329404</v>
      </c>
      <c r="BT419" s="161">
        <v>193</v>
      </c>
      <c r="BU419" s="98"/>
      <c r="BV419" s="98"/>
      <c r="BW419" s="98"/>
      <c r="BX419" s="98"/>
      <c r="BY419" s="98"/>
      <c r="BZ419" s="98"/>
      <c r="CA419" s="142"/>
      <c r="CB419" s="141"/>
      <c r="CC419" s="98"/>
      <c r="CD419" s="98"/>
      <c r="CE419" s="98"/>
      <c r="CF419" s="98"/>
      <c r="CG419" s="98"/>
      <c r="CH419" s="98"/>
      <c r="CI419" s="98"/>
      <c r="CJ419" s="98"/>
      <c r="CK419" s="98"/>
      <c r="CL419" s="98"/>
      <c r="CM419" s="98"/>
      <c r="CN419" s="163">
        <f t="shared" si="160"/>
        <v>-2206.0000944329404</v>
      </c>
      <c r="CO419" s="161">
        <v>193</v>
      </c>
      <c r="CP419" s="98"/>
      <c r="CQ419" s="98"/>
      <c r="CR419" s="98"/>
      <c r="CS419" s="98"/>
      <c r="CT419" s="98"/>
      <c r="CU419" s="98"/>
      <c r="CV419" s="142"/>
      <c r="CW419" s="168"/>
    </row>
    <row r="420" spans="2:101" x14ac:dyDescent="0.3">
      <c r="B420" s="141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  <c r="BA420" s="142"/>
      <c r="BC420" s="141"/>
      <c r="BD420" s="98"/>
      <c r="BE420" s="98"/>
      <c r="BF420" s="98"/>
      <c r="BG420" s="98"/>
      <c r="BH420" s="98"/>
      <c r="BI420" s="98"/>
      <c r="BJ420" s="98"/>
      <c r="BK420" s="98"/>
      <c r="BL420" s="98"/>
      <c r="BM420" s="98"/>
      <c r="BN420" s="98"/>
      <c r="BO420" s="98"/>
      <c r="BP420" s="98"/>
      <c r="BQ420" s="98"/>
      <c r="BR420" s="98"/>
      <c r="BS420" s="163">
        <f t="shared" si="162"/>
        <v>-2217.4301467357018</v>
      </c>
      <c r="BT420" s="161">
        <v>194</v>
      </c>
      <c r="BU420" s="98"/>
      <c r="BV420" s="98"/>
      <c r="BW420" s="98"/>
      <c r="BX420" s="98"/>
      <c r="BY420" s="98"/>
      <c r="BZ420" s="98"/>
      <c r="CA420" s="142"/>
      <c r="CB420" s="141"/>
      <c r="CC420" s="98"/>
      <c r="CD420" s="98"/>
      <c r="CE420" s="98"/>
      <c r="CF420" s="98"/>
      <c r="CG420" s="98"/>
      <c r="CH420" s="98"/>
      <c r="CI420" s="98"/>
      <c r="CJ420" s="98"/>
      <c r="CK420" s="98"/>
      <c r="CL420" s="98"/>
      <c r="CM420" s="98"/>
      <c r="CN420" s="163">
        <f t="shared" si="160"/>
        <v>-2217.4301467357018</v>
      </c>
      <c r="CO420" s="161">
        <v>194</v>
      </c>
      <c r="CP420" s="98"/>
      <c r="CQ420" s="98"/>
      <c r="CR420" s="98"/>
      <c r="CS420" s="98"/>
      <c r="CT420" s="98"/>
      <c r="CU420" s="98"/>
      <c r="CV420" s="142"/>
      <c r="CW420" s="168"/>
    </row>
    <row r="421" spans="2:101" x14ac:dyDescent="0.3">
      <c r="B421" s="141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  <c r="BA421" s="142"/>
      <c r="BC421" s="141"/>
      <c r="BD421" s="98"/>
      <c r="BE421" s="98"/>
      <c r="BF421" s="98"/>
      <c r="BG421" s="98"/>
      <c r="BH421" s="98"/>
      <c r="BI421" s="98"/>
      <c r="BJ421" s="98"/>
      <c r="BK421" s="98"/>
      <c r="BL421" s="98"/>
      <c r="BM421" s="98"/>
      <c r="BN421" s="98"/>
      <c r="BO421" s="98"/>
      <c r="BP421" s="98"/>
      <c r="BQ421" s="98"/>
      <c r="BR421" s="98"/>
      <c r="BS421" s="163">
        <f t="shared" si="162"/>
        <v>-2228.8601990384627</v>
      </c>
      <c r="BT421" s="161">
        <v>195</v>
      </c>
      <c r="BU421" s="98"/>
      <c r="BV421" s="98"/>
      <c r="BW421" s="98"/>
      <c r="BX421" s="98"/>
      <c r="BY421" s="98"/>
      <c r="BZ421" s="98"/>
      <c r="CA421" s="142"/>
      <c r="CB421" s="141"/>
      <c r="CC421" s="98"/>
      <c r="CD421" s="98"/>
      <c r="CE421" s="98"/>
      <c r="CF421" s="98"/>
      <c r="CG421" s="98"/>
      <c r="CH421" s="98"/>
      <c r="CI421" s="98"/>
      <c r="CJ421" s="98"/>
      <c r="CK421" s="98"/>
      <c r="CL421" s="98"/>
      <c r="CM421" s="98"/>
      <c r="CN421" s="163">
        <f t="shared" ref="CN421:CN426" si="163">$CO$19*$CO421+$CQ$19</f>
        <v>-2228.8601990384627</v>
      </c>
      <c r="CO421" s="161">
        <v>195</v>
      </c>
      <c r="CP421" s="98"/>
      <c r="CQ421" s="98"/>
      <c r="CR421" s="98"/>
      <c r="CS421" s="98"/>
      <c r="CT421" s="98"/>
      <c r="CU421" s="98"/>
      <c r="CV421" s="142"/>
      <c r="CW421" s="168"/>
    </row>
    <row r="422" spans="2:101" x14ac:dyDescent="0.3">
      <c r="B422" s="141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142"/>
      <c r="BC422" s="141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163">
        <f t="shared" si="162"/>
        <v>-2240.2902513412241</v>
      </c>
      <c r="BT422" s="161">
        <v>196</v>
      </c>
      <c r="BU422" s="98"/>
      <c r="BV422" s="98"/>
      <c r="BW422" s="98"/>
      <c r="BX422" s="98"/>
      <c r="BY422" s="98"/>
      <c r="BZ422" s="98"/>
      <c r="CA422" s="142"/>
      <c r="CB422" s="141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163">
        <f t="shared" si="163"/>
        <v>-2240.2902513412241</v>
      </c>
      <c r="CO422" s="161">
        <v>196</v>
      </c>
      <c r="CP422" s="98"/>
      <c r="CQ422" s="98"/>
      <c r="CR422" s="98"/>
      <c r="CS422" s="98"/>
      <c r="CT422" s="98"/>
      <c r="CU422" s="98"/>
      <c r="CV422" s="142"/>
      <c r="CW422" s="168"/>
    </row>
    <row r="423" spans="2:101" x14ac:dyDescent="0.3">
      <c r="B423" s="141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142"/>
      <c r="BC423" s="141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163">
        <f t="shared" si="162"/>
        <v>-2251.7203036439855</v>
      </c>
      <c r="BT423" s="161">
        <v>197</v>
      </c>
      <c r="BU423" s="98"/>
      <c r="BV423" s="98"/>
      <c r="BW423" s="98"/>
      <c r="BX423" s="98"/>
      <c r="BY423" s="98"/>
      <c r="BZ423" s="98"/>
      <c r="CA423" s="142"/>
      <c r="CB423" s="141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163">
        <f t="shared" si="163"/>
        <v>-2251.7203036439855</v>
      </c>
      <c r="CO423" s="161">
        <v>197</v>
      </c>
      <c r="CP423" s="98"/>
      <c r="CQ423" s="98"/>
      <c r="CR423" s="98"/>
      <c r="CS423" s="98"/>
      <c r="CT423" s="98"/>
      <c r="CU423" s="98"/>
      <c r="CV423" s="142"/>
      <c r="CW423" s="168"/>
    </row>
    <row r="424" spans="2:101" x14ac:dyDescent="0.3">
      <c r="B424" s="141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142"/>
      <c r="BC424" s="141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163">
        <f t="shared" si="162"/>
        <v>-2263.1503559467469</v>
      </c>
      <c r="BT424" s="161">
        <v>198</v>
      </c>
      <c r="BU424" s="98"/>
      <c r="BV424" s="98"/>
      <c r="BW424" s="98"/>
      <c r="BX424" s="98"/>
      <c r="BY424" s="98"/>
      <c r="BZ424" s="98"/>
      <c r="CA424" s="142"/>
      <c r="CB424" s="141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163">
        <f t="shared" si="163"/>
        <v>-2263.1503559467469</v>
      </c>
      <c r="CO424" s="161">
        <v>198</v>
      </c>
      <c r="CP424" s="98"/>
      <c r="CQ424" s="98"/>
      <c r="CR424" s="98"/>
      <c r="CS424" s="98"/>
      <c r="CT424" s="98"/>
      <c r="CU424" s="98"/>
      <c r="CV424" s="142"/>
      <c r="CW424" s="168"/>
    </row>
    <row r="425" spans="2:101" x14ac:dyDescent="0.3">
      <c r="B425" s="141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142"/>
      <c r="BC425" s="141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163">
        <f t="shared" si="162"/>
        <v>-2274.5804082495083</v>
      </c>
      <c r="BT425" s="161">
        <v>199</v>
      </c>
      <c r="BU425" s="98"/>
      <c r="BV425" s="98"/>
      <c r="BW425" s="98"/>
      <c r="BX425" s="98"/>
      <c r="BY425" s="98"/>
      <c r="BZ425" s="98"/>
      <c r="CA425" s="142"/>
      <c r="CB425" s="141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163">
        <f t="shared" si="163"/>
        <v>-2274.5804082495083</v>
      </c>
      <c r="CO425" s="161">
        <v>199</v>
      </c>
      <c r="CP425" s="98"/>
      <c r="CQ425" s="98"/>
      <c r="CR425" s="98"/>
      <c r="CS425" s="98"/>
      <c r="CT425" s="98"/>
      <c r="CU425" s="98"/>
      <c r="CV425" s="142"/>
      <c r="CW425" s="168"/>
    </row>
    <row r="426" spans="2:101" x14ac:dyDescent="0.3">
      <c r="B426" s="141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142"/>
      <c r="BC426" s="141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163">
        <f t="shared" si="162"/>
        <v>-2286.0104605522697</v>
      </c>
      <c r="BT426" s="161">
        <v>200</v>
      </c>
      <c r="BU426" s="98"/>
      <c r="BV426" s="98"/>
      <c r="BW426" s="98"/>
      <c r="BX426" s="98"/>
      <c r="BY426" s="98"/>
      <c r="BZ426" s="98"/>
      <c r="CA426" s="142"/>
      <c r="CB426" s="141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163">
        <f t="shared" si="163"/>
        <v>-2286.0104605522697</v>
      </c>
      <c r="CO426" s="161">
        <v>200</v>
      </c>
      <c r="CP426" s="98"/>
      <c r="CQ426" s="98"/>
      <c r="CR426" s="98"/>
      <c r="CS426" s="98"/>
      <c r="CT426" s="98"/>
      <c r="CU426" s="98"/>
      <c r="CV426" s="142"/>
      <c r="CW426" s="168"/>
    </row>
    <row r="427" spans="2:101" x14ac:dyDescent="0.3">
      <c r="B427" s="141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142"/>
      <c r="BC427" s="141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142"/>
      <c r="CB427" s="141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142"/>
      <c r="CW427" s="168"/>
    </row>
    <row r="428" spans="2:101" ht="15" thickBot="1" x14ac:dyDescent="0.35">
      <c r="B428" s="143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44"/>
      <c r="BC428" s="143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44"/>
      <c r="CB428" s="143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44"/>
      <c r="CW428" s="168"/>
    </row>
    <row r="429" spans="2:101" x14ac:dyDescent="0.3">
      <c r="BC429" s="139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40"/>
      <c r="CB429" s="139"/>
      <c r="CC429" s="10"/>
      <c r="CD429" s="214"/>
      <c r="CE429" s="214"/>
      <c r="CF429" s="214"/>
      <c r="CG429" s="214"/>
      <c r="CH429" s="214"/>
      <c r="CI429" s="214"/>
      <c r="CJ429" s="214"/>
      <c r="CK429" s="214"/>
      <c r="CL429" s="214"/>
      <c r="CM429" s="214"/>
      <c r="CN429" s="214"/>
      <c r="CO429" s="214"/>
      <c r="CP429" s="214"/>
      <c r="CQ429" s="214"/>
      <c r="CR429" s="214"/>
      <c r="CS429" s="214"/>
      <c r="CT429" s="214"/>
      <c r="CU429" s="214"/>
      <c r="CV429" s="215"/>
    </row>
    <row r="430" spans="2:101" x14ac:dyDescent="0.3">
      <c r="BC430" s="141"/>
      <c r="BD430" s="98"/>
      <c r="BE430" s="98"/>
      <c r="BF430" s="98"/>
      <c r="BG430" s="98"/>
      <c r="BH430" s="414" t="s">
        <v>118</v>
      </c>
      <c r="BI430" s="414"/>
      <c r="BJ430" s="414"/>
      <c r="BK430" s="414"/>
      <c r="BL430" s="414"/>
      <c r="BM430" s="414"/>
      <c r="BN430" s="414"/>
      <c r="BO430" s="414"/>
      <c r="BP430" s="414"/>
      <c r="BQ430" s="414"/>
      <c r="BR430" s="414"/>
      <c r="BS430" s="414"/>
      <c r="BT430" s="414"/>
      <c r="BU430" s="414"/>
      <c r="BV430" s="414"/>
      <c r="BW430" s="414"/>
      <c r="BX430" s="414"/>
      <c r="BY430" s="414"/>
      <c r="BZ430" s="414"/>
      <c r="CA430" s="415"/>
      <c r="CB430" s="141"/>
      <c r="CC430" s="384" t="s">
        <v>124</v>
      </c>
      <c r="CD430" s="384"/>
      <c r="CE430" s="384"/>
      <c r="CF430" s="384"/>
      <c r="CG430" s="384"/>
      <c r="CH430" s="384"/>
      <c r="CI430" s="384"/>
      <c r="CJ430" s="384"/>
      <c r="CK430" s="384"/>
      <c r="CL430" s="384"/>
      <c r="CM430" s="384"/>
      <c r="CN430" s="384"/>
      <c r="CO430" s="384"/>
      <c r="CP430" s="384"/>
      <c r="CQ430" s="384"/>
      <c r="CR430" s="384"/>
      <c r="CS430" s="384"/>
      <c r="CT430" s="384"/>
      <c r="CU430" s="384"/>
      <c r="CV430" s="385"/>
    </row>
    <row r="431" spans="2:101" x14ac:dyDescent="0.3">
      <c r="BC431" s="141"/>
      <c r="BD431" s="98"/>
      <c r="BE431" s="98"/>
      <c r="BF431" s="98"/>
      <c r="BG431" s="98"/>
      <c r="BH431" s="414"/>
      <c r="BI431" s="414"/>
      <c r="BJ431" s="414"/>
      <c r="BK431" s="414"/>
      <c r="BL431" s="414"/>
      <c r="BM431" s="414"/>
      <c r="BN431" s="414"/>
      <c r="BO431" s="414"/>
      <c r="BP431" s="414"/>
      <c r="BQ431" s="414"/>
      <c r="BR431" s="414"/>
      <c r="BS431" s="414"/>
      <c r="BT431" s="414"/>
      <c r="BU431" s="414"/>
      <c r="BV431" s="414"/>
      <c r="BW431" s="414"/>
      <c r="BX431" s="414"/>
      <c r="BY431" s="414"/>
      <c r="BZ431" s="414"/>
      <c r="CA431" s="415"/>
      <c r="CB431" s="141"/>
      <c r="CC431" s="384"/>
      <c r="CD431" s="384"/>
      <c r="CE431" s="384"/>
      <c r="CF431" s="384"/>
      <c r="CG431" s="384"/>
      <c r="CH431" s="384"/>
      <c r="CI431" s="384"/>
      <c r="CJ431" s="384"/>
      <c r="CK431" s="384"/>
      <c r="CL431" s="384"/>
      <c r="CM431" s="384"/>
      <c r="CN431" s="384"/>
      <c r="CO431" s="384"/>
      <c r="CP431" s="384"/>
      <c r="CQ431" s="384"/>
      <c r="CR431" s="384"/>
      <c r="CS431" s="384"/>
      <c r="CT431" s="384"/>
      <c r="CU431" s="384"/>
      <c r="CV431" s="385"/>
    </row>
    <row r="432" spans="2:101" ht="15" customHeight="1" x14ac:dyDescent="0.3">
      <c r="BC432" s="141"/>
      <c r="BD432" s="98"/>
      <c r="BE432" s="98"/>
      <c r="BF432" s="98"/>
      <c r="BG432" s="98"/>
      <c r="BH432" s="414"/>
      <c r="BI432" s="414"/>
      <c r="BJ432" s="414"/>
      <c r="BK432" s="414"/>
      <c r="BL432" s="414"/>
      <c r="BM432" s="414"/>
      <c r="BN432" s="414"/>
      <c r="BO432" s="414"/>
      <c r="BP432" s="414"/>
      <c r="BQ432" s="414"/>
      <c r="BR432" s="414"/>
      <c r="BS432" s="414"/>
      <c r="BT432" s="414"/>
      <c r="BU432" s="414"/>
      <c r="BV432" s="414"/>
      <c r="BW432" s="414"/>
      <c r="BX432" s="414"/>
      <c r="BY432" s="414"/>
      <c r="BZ432" s="414"/>
      <c r="CA432" s="415"/>
      <c r="CB432" s="141"/>
      <c r="CC432" s="384"/>
      <c r="CD432" s="384"/>
      <c r="CE432" s="384"/>
      <c r="CF432" s="384"/>
      <c r="CG432" s="384"/>
      <c r="CH432" s="384"/>
      <c r="CI432" s="384"/>
      <c r="CJ432" s="384"/>
      <c r="CK432" s="384"/>
      <c r="CL432" s="384"/>
      <c r="CM432" s="384"/>
      <c r="CN432" s="384"/>
      <c r="CO432" s="384"/>
      <c r="CP432" s="384"/>
      <c r="CQ432" s="384"/>
      <c r="CR432" s="384"/>
      <c r="CS432" s="384"/>
      <c r="CT432" s="384"/>
      <c r="CU432" s="384"/>
      <c r="CV432" s="385"/>
    </row>
    <row r="433" spans="55:100" ht="15.75" customHeight="1" thickBot="1" x14ac:dyDescent="0.35">
      <c r="BC433" s="141"/>
      <c r="BD433" s="98"/>
      <c r="BE433" s="98"/>
      <c r="BF433" s="98"/>
      <c r="BG433" s="98"/>
      <c r="BH433" s="414"/>
      <c r="BI433" s="414"/>
      <c r="BJ433" s="414"/>
      <c r="BK433" s="414"/>
      <c r="BL433" s="414"/>
      <c r="BM433" s="414"/>
      <c r="BN433" s="414"/>
      <c r="BO433" s="414"/>
      <c r="BP433" s="414"/>
      <c r="BQ433" s="414"/>
      <c r="BR433" s="414"/>
      <c r="BS433" s="414"/>
      <c r="BT433" s="414"/>
      <c r="BU433" s="414"/>
      <c r="BV433" s="414"/>
      <c r="BW433" s="414"/>
      <c r="BX433" s="414"/>
      <c r="BY433" s="414"/>
      <c r="BZ433" s="414"/>
      <c r="CA433" s="415"/>
      <c r="CB433" s="141"/>
      <c r="CC433" s="384"/>
      <c r="CD433" s="384"/>
      <c r="CE433" s="384"/>
      <c r="CF433" s="384"/>
      <c r="CG433" s="384"/>
      <c r="CH433" s="384"/>
      <c r="CI433" s="384"/>
      <c r="CJ433" s="384"/>
      <c r="CK433" s="384"/>
      <c r="CL433" s="384"/>
      <c r="CM433" s="384"/>
      <c r="CN433" s="384"/>
      <c r="CO433" s="384"/>
      <c r="CP433" s="384"/>
      <c r="CQ433" s="384"/>
      <c r="CR433" s="384"/>
      <c r="CS433" s="384"/>
      <c r="CT433" s="384"/>
      <c r="CU433" s="384"/>
      <c r="CV433" s="385"/>
    </row>
    <row r="434" spans="55:100" ht="21.6" thickBot="1" x14ac:dyDescent="0.45">
      <c r="BC434" s="141"/>
      <c r="BD434" s="601" t="s">
        <v>117</v>
      </c>
      <c r="BE434" s="602"/>
      <c r="BF434" s="603"/>
      <c r="BG434" s="98"/>
      <c r="BH434" s="607" t="s">
        <v>120</v>
      </c>
      <c r="BI434" s="607"/>
      <c r="BJ434" s="607"/>
      <c r="BK434" s="607"/>
      <c r="BL434" s="189"/>
      <c r="BM434" s="607" t="s">
        <v>119</v>
      </c>
      <c r="BN434" s="607"/>
      <c r="BO434" s="607"/>
      <c r="BP434" s="607"/>
      <c r="BQ434" s="607"/>
      <c r="BR434" s="189"/>
      <c r="BS434" s="406" t="s">
        <v>91</v>
      </c>
      <c r="BT434" s="406"/>
      <c r="BU434" s="406"/>
      <c r="BV434" s="406"/>
      <c r="BW434" s="98"/>
      <c r="BX434" s="614" t="s">
        <v>107</v>
      </c>
      <c r="BY434" s="408"/>
      <c r="BZ434" s="409"/>
      <c r="CA434" s="169" t="s">
        <v>98</v>
      </c>
      <c r="CB434" s="141"/>
      <c r="CC434" s="405" t="s">
        <v>99</v>
      </c>
      <c r="CD434" s="405"/>
      <c r="CE434" s="405"/>
      <c r="CF434" s="405"/>
      <c r="CG434" s="189"/>
      <c r="CH434" s="405" t="s">
        <v>100</v>
      </c>
      <c r="CI434" s="405"/>
      <c r="CJ434" s="405"/>
      <c r="CK434" s="405"/>
      <c r="CL434" s="405"/>
      <c r="CM434" s="189"/>
      <c r="CN434" s="406" t="s">
        <v>91</v>
      </c>
      <c r="CO434" s="406"/>
      <c r="CP434" s="406"/>
      <c r="CQ434" s="406"/>
      <c r="CR434" s="98"/>
      <c r="CS434" s="407" t="s">
        <v>108</v>
      </c>
      <c r="CT434" s="408"/>
      <c r="CU434" s="409"/>
      <c r="CV434" s="169" t="s">
        <v>109</v>
      </c>
    </row>
    <row r="435" spans="55:100" x14ac:dyDescent="0.3">
      <c r="BC435" s="141"/>
      <c r="BD435" s="604"/>
      <c r="BE435" s="605"/>
      <c r="BF435" s="606"/>
      <c r="BG435" s="98"/>
      <c r="BH435" s="262" t="s">
        <v>22</v>
      </c>
      <c r="BI435" s="263" t="s">
        <v>27</v>
      </c>
      <c r="BJ435" s="262" t="s">
        <v>25</v>
      </c>
      <c r="BK435" s="264" t="s">
        <v>21</v>
      </c>
      <c r="BL435" s="98"/>
      <c r="BM435" s="269" t="s">
        <v>23</v>
      </c>
      <c r="BN435" s="262" t="s">
        <v>28</v>
      </c>
      <c r="BO435" s="262"/>
      <c r="BP435" s="262" t="s">
        <v>26</v>
      </c>
      <c r="BQ435" s="264" t="s">
        <v>24</v>
      </c>
      <c r="BR435" s="98"/>
      <c r="BS435" s="23" t="s">
        <v>22</v>
      </c>
      <c r="BT435" s="24" t="s">
        <v>27</v>
      </c>
      <c r="BU435" s="23" t="s">
        <v>25</v>
      </c>
      <c r="BV435" s="25" t="s">
        <v>21</v>
      </c>
      <c r="BW435" s="98"/>
      <c r="BX435" s="386">
        <f>AC13-90</f>
        <v>-85</v>
      </c>
      <c r="BY435" s="387"/>
      <c r="BZ435" s="388"/>
      <c r="CA435" s="392">
        <f>(180-W43)/2</f>
        <v>42</v>
      </c>
      <c r="CB435" s="141"/>
      <c r="CC435" s="272" t="s">
        <v>22</v>
      </c>
      <c r="CD435" s="280" t="s">
        <v>27</v>
      </c>
      <c r="CE435" s="272" t="s">
        <v>25</v>
      </c>
      <c r="CF435" s="273" t="s">
        <v>21</v>
      </c>
      <c r="CG435" s="98"/>
      <c r="CH435" s="271" t="s">
        <v>23</v>
      </c>
      <c r="CI435" s="272" t="s">
        <v>28</v>
      </c>
      <c r="CJ435" s="272"/>
      <c r="CK435" s="272" t="s">
        <v>26</v>
      </c>
      <c r="CL435" s="273" t="s">
        <v>24</v>
      </c>
      <c r="CM435" s="98"/>
      <c r="CN435" s="23" t="s">
        <v>22</v>
      </c>
      <c r="CO435" s="24" t="s">
        <v>27</v>
      </c>
      <c r="CP435" s="23" t="s">
        <v>25</v>
      </c>
      <c r="CQ435" s="25" t="s">
        <v>21</v>
      </c>
      <c r="CR435" s="98"/>
      <c r="CS435" s="386">
        <f>AC13-90</f>
        <v>-85</v>
      </c>
      <c r="CT435" s="387"/>
      <c r="CU435" s="388"/>
      <c r="CV435" s="392">
        <f>(W43)/2</f>
        <v>48</v>
      </c>
    </row>
    <row r="436" spans="55:100" ht="15" thickBot="1" x14ac:dyDescent="0.35">
      <c r="BC436" s="141"/>
      <c r="BD436" s="255" t="s">
        <v>4</v>
      </c>
      <c r="BE436" s="256" t="s">
        <v>40</v>
      </c>
      <c r="BF436" s="257">
        <f>X43</f>
        <v>23.019437818328569</v>
      </c>
      <c r="BG436" s="98"/>
      <c r="BH436" s="265">
        <f>BA432</f>
        <v>0</v>
      </c>
      <c r="BI436" s="258">
        <f>(BY442-BF438)/(BX442-BF437)</f>
        <v>1.0723687100246826</v>
      </c>
      <c r="BJ436" s="266">
        <f>BA431</f>
        <v>0</v>
      </c>
      <c r="BK436" s="267">
        <f>BX448</f>
        <v>-86.358711761926713</v>
      </c>
      <c r="BL436" s="98"/>
      <c r="BM436" s="265">
        <f>BA432</f>
        <v>0</v>
      </c>
      <c r="BN436" s="258">
        <f>(BY444-BF438)/(BX444-BF437)</f>
        <v>-0.75355405010279419</v>
      </c>
      <c r="BO436" s="265"/>
      <c r="BP436" s="266">
        <f>BA431</f>
        <v>0</v>
      </c>
      <c r="BQ436" s="270">
        <f>BY448</f>
        <v>73.746407538598348</v>
      </c>
      <c r="BR436" s="98"/>
      <c r="BS436" s="26">
        <f>BT436*BU436+BV436</f>
        <v>-1143.0052302761349</v>
      </c>
      <c r="BT436" s="26">
        <f>TAN(BX435*PI()/180)</f>
        <v>-11.430052302761348</v>
      </c>
      <c r="BU436" s="137">
        <v>100</v>
      </c>
      <c r="BV436" s="27">
        <v>0</v>
      </c>
      <c r="BW436" s="98"/>
      <c r="BX436" s="389"/>
      <c r="BY436" s="390"/>
      <c r="BZ436" s="391"/>
      <c r="CA436" s="393"/>
      <c r="CB436" s="141"/>
      <c r="CC436" s="274">
        <f>BV432</f>
        <v>0</v>
      </c>
      <c r="CD436" s="275">
        <f>(CT442-BF438)/(CS442-BF437)</f>
        <v>1.3270448216204098</v>
      </c>
      <c r="CE436" s="276">
        <f>BV431</f>
        <v>0</v>
      </c>
      <c r="CF436" s="281">
        <f>CS448</f>
        <v>-108.68985857734896</v>
      </c>
      <c r="CG436" s="98"/>
      <c r="CH436" s="274">
        <f>BV432</f>
        <v>0</v>
      </c>
      <c r="CI436" s="275">
        <f>(CT444-BF438)/(CS444-BF437)</f>
        <v>-0.93251508613766154</v>
      </c>
      <c r="CJ436" s="274"/>
      <c r="CK436" s="276">
        <f>BV431</f>
        <v>0</v>
      </c>
      <c r="CL436" s="277">
        <f>CT448</f>
        <v>89.438516016674185</v>
      </c>
      <c r="CM436" s="98"/>
      <c r="CN436" s="26">
        <f>CO436*CP436+CQ436</f>
        <v>-1143.0052302761349</v>
      </c>
      <c r="CO436" s="26">
        <f>TAN(CS435*PI()/180)</f>
        <v>-11.430052302761348</v>
      </c>
      <c r="CP436" s="137">
        <v>100</v>
      </c>
      <c r="CQ436" s="27">
        <v>0</v>
      </c>
      <c r="CR436" s="98"/>
      <c r="CS436" s="389"/>
      <c r="CT436" s="390"/>
      <c r="CU436" s="391"/>
      <c r="CV436" s="393"/>
    </row>
    <row r="437" spans="55:100" ht="15" thickBot="1" x14ac:dyDescent="0.35">
      <c r="BC437" s="141"/>
      <c r="BD437" s="255" t="s">
        <v>5</v>
      </c>
      <c r="BE437" s="256" t="s">
        <v>41</v>
      </c>
      <c r="BF437" s="257">
        <f>IF(AND(F3&gt;0,P3&gt;0),-(AB3+X43)*COS(AC11),IF(AND(F3&lt;0,P3&gt;0),(AB3+X43)*COS(AC11),IF(AND(F3&gt;0,P3&lt;0),-(AB3+X43)*COS(AC11),IF(AND(F3&lt;0,P3&lt;0),(AB3+X43)*COS(AC11),"Error"))))</f>
        <v>87.684497283634997</v>
      </c>
      <c r="BG437" s="98"/>
      <c r="BH437" s="258" t="e">
        <f>#REF!*BJ437+BK436</f>
        <v>#REF!</v>
      </c>
      <c r="BI437" s="258"/>
      <c r="BJ437" s="259">
        <v>1</v>
      </c>
      <c r="BK437" s="268"/>
      <c r="BL437" s="98"/>
      <c r="BM437" s="258">
        <f>BV443*BP437+BQ436</f>
        <v>73.746407538598348</v>
      </c>
      <c r="BN437" s="258"/>
      <c r="BO437" s="258"/>
      <c r="BP437" s="259">
        <v>1</v>
      </c>
      <c r="BQ437" s="268"/>
      <c r="BR437" s="98"/>
      <c r="BS437" s="170">
        <f>BT436*BU437+BV436</f>
        <v>-11.430052302761348</v>
      </c>
      <c r="BT437" s="170"/>
      <c r="BU437" s="190">
        <v>1</v>
      </c>
      <c r="BV437" s="171"/>
      <c r="BW437" s="98"/>
      <c r="BX437" s="98"/>
      <c r="BY437" s="98"/>
      <c r="BZ437" s="98"/>
      <c r="CA437" s="142"/>
      <c r="CB437" s="141"/>
      <c r="CC437" s="275" t="e">
        <f>#REF!*CE437+CF436</f>
        <v>#REF!</v>
      </c>
      <c r="CD437" s="275"/>
      <c r="CE437" s="278">
        <v>1</v>
      </c>
      <c r="CF437" s="279"/>
      <c r="CG437" s="98"/>
      <c r="CH437" s="275">
        <f>CQ443*CK437+CL436</f>
        <v>89.438516016674185</v>
      </c>
      <c r="CI437" s="275"/>
      <c r="CJ437" s="275"/>
      <c r="CK437" s="278">
        <v>1</v>
      </c>
      <c r="CL437" s="279"/>
      <c r="CM437" s="98"/>
      <c r="CN437" s="170">
        <f>CO436*CP437+CQ436</f>
        <v>-11.430052302761348</v>
      </c>
      <c r="CO437" s="170"/>
      <c r="CP437" s="190">
        <v>1</v>
      </c>
      <c r="CQ437" s="171"/>
      <c r="CR437" s="98"/>
      <c r="CS437" s="98"/>
      <c r="CT437" s="98"/>
      <c r="CU437" s="98"/>
      <c r="CV437" s="142"/>
    </row>
    <row r="438" spans="55:100" x14ac:dyDescent="0.3">
      <c r="BC438" s="141"/>
      <c r="BD438" s="255"/>
      <c r="BE438" s="256" t="s">
        <v>42</v>
      </c>
      <c r="BF438" s="257">
        <f>IF(AND(F3&gt;0,P3&gt;0),-(AB3+X43)*SIN(AC11),IF(AND(F3&lt;0,P3&gt;0),(AB3+X43)*SIN(AC11),IF(AND(F3&gt;0,P3&lt;0),-(AB3+X43)*SIN(AC11),IF(AND(F3&lt;0,P3&lt;0),(AB3+X43)*SIN(AC11),"Error"))))</f>
        <v>7.6713994792877376</v>
      </c>
      <c r="BG438" s="98"/>
      <c r="BH438" s="258"/>
      <c r="BI438" s="258"/>
      <c r="BJ438" s="258"/>
      <c r="BK438" s="268"/>
      <c r="BL438" s="98"/>
      <c r="BM438" s="258"/>
      <c r="BN438" s="258"/>
      <c r="BO438" s="258"/>
      <c r="BP438" s="258"/>
      <c r="BQ438" s="268"/>
      <c r="BR438" s="98"/>
      <c r="BS438" s="170"/>
      <c r="BT438" s="170"/>
      <c r="BU438" s="170"/>
      <c r="BV438" s="171"/>
      <c r="BW438" s="98"/>
      <c r="BX438" s="394" t="s">
        <v>97</v>
      </c>
      <c r="BY438" s="395"/>
      <c r="BZ438" s="396"/>
      <c r="CA438" s="142"/>
      <c r="CB438" s="141"/>
      <c r="CC438" s="275"/>
      <c r="CD438" s="275"/>
      <c r="CE438" s="275"/>
      <c r="CF438" s="279"/>
      <c r="CG438" s="98"/>
      <c r="CH438" s="275"/>
      <c r="CI438" s="275"/>
      <c r="CJ438" s="275"/>
      <c r="CK438" s="275"/>
      <c r="CL438" s="279"/>
      <c r="CM438" s="98"/>
      <c r="CN438" s="170"/>
      <c r="CO438" s="170"/>
      <c r="CP438" s="170"/>
      <c r="CQ438" s="171"/>
      <c r="CR438" s="98"/>
      <c r="CS438" s="394" t="s">
        <v>97</v>
      </c>
      <c r="CT438" s="395"/>
      <c r="CU438" s="396"/>
      <c r="CV438" s="142"/>
    </row>
    <row r="439" spans="55:100" x14ac:dyDescent="0.3">
      <c r="BC439" s="141"/>
      <c r="BD439" s="255"/>
      <c r="BE439" s="258"/>
      <c r="BF439" s="257"/>
      <c r="BG439" s="98"/>
      <c r="BH439" s="258">
        <f>BH436</f>
        <v>0</v>
      </c>
      <c r="BI439" s="258">
        <f>BJ436</f>
        <v>0</v>
      </c>
      <c r="BJ439" s="258"/>
      <c r="BK439" s="268"/>
      <c r="BL439" s="98"/>
      <c r="BM439" s="258">
        <f>BM436</f>
        <v>0</v>
      </c>
      <c r="BN439" s="258">
        <f>BP436</f>
        <v>0</v>
      </c>
      <c r="BO439" s="258"/>
      <c r="BP439" s="258"/>
      <c r="BQ439" s="268"/>
      <c r="BR439" s="98"/>
      <c r="BS439" s="170">
        <f>BS436</f>
        <v>-1143.0052302761349</v>
      </c>
      <c r="BT439" s="170">
        <f>BU436</f>
        <v>100</v>
      </c>
      <c r="BU439" s="170"/>
      <c r="BV439" s="171"/>
      <c r="BW439" s="98"/>
      <c r="BX439" s="397"/>
      <c r="BY439" s="398"/>
      <c r="BZ439" s="399"/>
      <c r="CA439" s="142"/>
      <c r="CB439" s="141"/>
      <c r="CC439" s="275">
        <f>CC436</f>
        <v>0</v>
      </c>
      <c r="CD439" s="275">
        <f>CE436</f>
        <v>0</v>
      </c>
      <c r="CE439" s="275"/>
      <c r="CF439" s="279"/>
      <c r="CG439" s="98"/>
      <c r="CH439" s="275">
        <f>CH436</f>
        <v>0</v>
      </c>
      <c r="CI439" s="275">
        <f>CK436</f>
        <v>0</v>
      </c>
      <c r="CJ439" s="275"/>
      <c r="CK439" s="275"/>
      <c r="CL439" s="279"/>
      <c r="CM439" s="98"/>
      <c r="CN439" s="170">
        <f>CN436</f>
        <v>-1143.0052302761349</v>
      </c>
      <c r="CO439" s="170">
        <f>CP436</f>
        <v>100</v>
      </c>
      <c r="CP439" s="170"/>
      <c r="CQ439" s="171"/>
      <c r="CR439" s="98"/>
      <c r="CS439" s="397"/>
      <c r="CT439" s="398"/>
      <c r="CU439" s="399"/>
      <c r="CV439" s="142"/>
    </row>
    <row r="440" spans="55:100" ht="15" thickBot="1" x14ac:dyDescent="0.35">
      <c r="BC440" s="141"/>
      <c r="BD440" s="255"/>
      <c r="BE440" s="258"/>
      <c r="BF440" s="257"/>
      <c r="BG440" s="98"/>
      <c r="BH440" s="258" t="e">
        <f>BH437</f>
        <v>#REF!</v>
      </c>
      <c r="BI440" s="258">
        <f>BJ437</f>
        <v>1</v>
      </c>
      <c r="BJ440" s="258"/>
      <c r="BK440" s="268"/>
      <c r="BL440" s="98"/>
      <c r="BM440" s="258">
        <f>BM437</f>
        <v>73.746407538598348</v>
      </c>
      <c r="BN440" s="258">
        <f>BP437</f>
        <v>1</v>
      </c>
      <c r="BO440" s="258"/>
      <c r="BP440" s="258"/>
      <c r="BQ440" s="268"/>
      <c r="BR440" s="98"/>
      <c r="BS440" s="170">
        <f>BS437</f>
        <v>-11.430052302761348</v>
      </c>
      <c r="BT440" s="170">
        <f>BU437</f>
        <v>1</v>
      </c>
      <c r="BU440" s="170"/>
      <c r="BV440" s="171"/>
      <c r="BW440" s="98"/>
      <c r="BX440" s="400">
        <f>(X43+AB3)*TAN(((180-W43)/2)*PI()/180)</f>
        <v>79.25305778844529</v>
      </c>
      <c r="BY440" s="401"/>
      <c r="BZ440" s="402"/>
      <c r="CA440" s="142"/>
      <c r="CB440" s="141"/>
      <c r="CC440" s="275" t="e">
        <f>CC437</f>
        <v>#REF!</v>
      </c>
      <c r="CD440" s="275">
        <f>CE437</f>
        <v>1</v>
      </c>
      <c r="CE440" s="275"/>
      <c r="CF440" s="279"/>
      <c r="CG440" s="98"/>
      <c r="CH440" s="275">
        <f>CH437</f>
        <v>89.438516016674185</v>
      </c>
      <c r="CI440" s="275">
        <f>CK437</f>
        <v>1</v>
      </c>
      <c r="CJ440" s="275"/>
      <c r="CK440" s="275"/>
      <c r="CL440" s="279"/>
      <c r="CM440" s="98"/>
      <c r="CN440" s="170">
        <f>CN437</f>
        <v>-11.430052302761348</v>
      </c>
      <c r="CO440" s="170">
        <f>CP437</f>
        <v>1</v>
      </c>
      <c r="CP440" s="170"/>
      <c r="CQ440" s="171"/>
      <c r="CR440" s="98"/>
      <c r="CS440" s="400">
        <f>(X43+AB3)*TAN((W43/2)*PI()/180)</f>
        <v>97.755489189265646</v>
      </c>
      <c r="CT440" s="401"/>
      <c r="CU440" s="402"/>
      <c r="CV440" s="142"/>
    </row>
    <row r="441" spans="55:100" ht="15" thickBot="1" x14ac:dyDescent="0.35">
      <c r="BC441" s="141"/>
      <c r="BD441" s="255" t="s">
        <v>9</v>
      </c>
      <c r="BE441" s="259" t="s">
        <v>12</v>
      </c>
      <c r="BF441" s="260" t="s">
        <v>13</v>
      </c>
      <c r="BG441" s="98"/>
      <c r="BH441" s="258" t="s">
        <v>11</v>
      </c>
      <c r="BI441" s="258" t="s">
        <v>10</v>
      </c>
      <c r="BJ441" s="98"/>
      <c r="BK441" s="98"/>
      <c r="BL441" s="98"/>
      <c r="BM441" s="255" t="s">
        <v>11</v>
      </c>
      <c r="BN441" s="257" t="s">
        <v>10</v>
      </c>
      <c r="BO441" s="98"/>
      <c r="BP441" s="98"/>
      <c r="BQ441" s="98"/>
      <c r="BR441" s="98"/>
      <c r="BS441" s="170"/>
      <c r="BT441" s="170"/>
      <c r="BU441" s="98"/>
      <c r="BV441" s="98"/>
      <c r="BW441" s="98"/>
      <c r="BX441" s="132" t="s">
        <v>94</v>
      </c>
      <c r="BY441" s="166" t="s">
        <v>95</v>
      </c>
      <c r="BZ441" s="98"/>
      <c r="CA441" s="142"/>
      <c r="CB441" s="141"/>
      <c r="CC441" s="275" t="s">
        <v>11</v>
      </c>
      <c r="CD441" s="275" t="s">
        <v>10</v>
      </c>
      <c r="CE441" s="98"/>
      <c r="CF441" s="98"/>
      <c r="CG441" s="98"/>
      <c r="CH441" s="282" t="s">
        <v>11</v>
      </c>
      <c r="CI441" s="283" t="s">
        <v>10</v>
      </c>
      <c r="CJ441" s="98"/>
      <c r="CK441" s="98"/>
      <c r="CL441" s="98"/>
      <c r="CM441" s="98"/>
      <c r="CN441" s="170"/>
      <c r="CO441" s="170"/>
      <c r="CP441" s="98"/>
      <c r="CQ441" s="98"/>
      <c r="CR441" s="98"/>
      <c r="CS441" s="132" t="s">
        <v>92</v>
      </c>
      <c r="CT441" s="166" t="s">
        <v>93</v>
      </c>
      <c r="CU441" s="98"/>
      <c r="CV441" s="142"/>
    </row>
    <row r="442" spans="55:100" x14ac:dyDescent="0.3">
      <c r="BC442" s="141"/>
      <c r="BD442" s="255">
        <v>0</v>
      </c>
      <c r="BE442" s="258">
        <f>$BF$436*COS($BD442*PI()/180)+$BF$437</f>
        <v>110.70393510196357</v>
      </c>
      <c r="BF442" s="257">
        <f>$BF$436*SIN($BD442*PI()/180)+$BF$438</f>
        <v>7.6713994792877376</v>
      </c>
      <c r="BG442" s="98"/>
      <c r="BH442" s="255">
        <f>$BI$436*BI442+$BK$436</f>
        <v>7.6713994792877287</v>
      </c>
      <c r="BI442" s="257">
        <f>BF437</f>
        <v>87.684497283634997</v>
      </c>
      <c r="BJ442" s="98"/>
      <c r="BK442" s="98"/>
      <c r="BL442" s="98"/>
      <c r="BM442" s="258">
        <f>$BN$436*BN442+$BQ$436</f>
        <v>7.6713994792877429</v>
      </c>
      <c r="BN442" s="258">
        <f>BF437</f>
        <v>87.684497283634997</v>
      </c>
      <c r="BO442" s="98"/>
      <c r="BP442" s="98"/>
      <c r="BQ442" s="98"/>
      <c r="BR442" s="98"/>
      <c r="BS442" s="162" t="s">
        <v>11</v>
      </c>
      <c r="BT442" s="25" t="s">
        <v>10</v>
      </c>
      <c r="BU442" s="98"/>
      <c r="BV442" s="98"/>
      <c r="BW442" s="98"/>
      <c r="BX442" s="132">
        <f>BX440*COS(BX435*PI()/180)</f>
        <v>6.9073591165750221</v>
      </c>
      <c r="BY442" s="166">
        <f>BX440*SIN(BX435*PI()/180)</f>
        <v>-78.95147597640792</v>
      </c>
      <c r="BZ442" s="98"/>
      <c r="CA442" s="142"/>
      <c r="CB442" s="141"/>
      <c r="CC442" s="282">
        <f>$CD$436*CD442+$CF$436</f>
        <v>7.6713994792877571</v>
      </c>
      <c r="CD442" s="283">
        <f>BF437</f>
        <v>87.684497283634997</v>
      </c>
      <c r="CE442" s="98"/>
      <c r="CF442" s="98"/>
      <c r="CG442" s="98"/>
      <c r="CH442" s="275">
        <f>$CI$436*CI442+$CL$436</f>
        <v>7.6713994792877429</v>
      </c>
      <c r="CI442" s="275">
        <f>BF437</f>
        <v>87.684497283634997</v>
      </c>
      <c r="CJ442" s="98"/>
      <c r="CK442" s="98"/>
      <c r="CL442" s="98"/>
      <c r="CM442" s="98"/>
      <c r="CN442" s="162" t="s">
        <v>11</v>
      </c>
      <c r="CO442" s="25" t="s">
        <v>10</v>
      </c>
      <c r="CP442" s="98"/>
      <c r="CQ442" s="98"/>
      <c r="CR442" s="98"/>
      <c r="CS442" s="132">
        <f>CS440*COS(CS435*PI()/180)</f>
        <v>8.5199522679511119</v>
      </c>
      <c r="CT442" s="166">
        <f>CS440*SIN(CS435*PI()/180)</f>
        <v>-97.383500039711379</v>
      </c>
      <c r="CU442" s="98"/>
      <c r="CV442" s="142"/>
    </row>
    <row r="443" spans="55:100" x14ac:dyDescent="0.3">
      <c r="BC443" s="141"/>
      <c r="BD443" s="255">
        <v>1</v>
      </c>
      <c r="BE443" s="258">
        <f t="shared" ref="BE443:BE506" si="164">$BF$436*COS($BD443*PI()/180)+$BF$437</f>
        <v>110.70042913008669</v>
      </c>
      <c r="BF443" s="257">
        <f t="shared" ref="BF443:BF506" si="165">$BF$436*SIN($BD443*PI()/180)+$BF$438</f>
        <v>8.0731440640509824</v>
      </c>
      <c r="BG443" s="98"/>
      <c r="BH443" s="255">
        <f>$BI$436*BI443+$BK$436</f>
        <v>6.5990307692630523</v>
      </c>
      <c r="BI443" s="257">
        <f>IF($CD$25&gt;0,$BI442-$A$11,$BI442+$A$11)</f>
        <v>86.684497283634997</v>
      </c>
      <c r="BJ443" s="98"/>
      <c r="BK443" s="98"/>
      <c r="BL443" s="98"/>
      <c r="BM443" s="258">
        <f t="shared" ref="BM443:BM506" si="166">$BN$436*BN443+$BQ$436</f>
        <v>6.9178454291849505</v>
      </c>
      <c r="BN443" s="257">
        <f>IF($BN$442&gt;0,$BN$442+$A$11,$BN$442-$A$11)</f>
        <v>88.684497283634997</v>
      </c>
      <c r="BO443" s="98"/>
      <c r="BP443" s="98"/>
      <c r="BQ443" s="98"/>
      <c r="BR443" s="98"/>
      <c r="BS443" s="163">
        <f>$BT$19*$BT443+$BV$19</f>
        <v>0</v>
      </c>
      <c r="BT443" s="161">
        <v>0</v>
      </c>
      <c r="BU443" s="98"/>
      <c r="BV443" s="168"/>
      <c r="BW443" s="98"/>
      <c r="BX443" s="132" t="s">
        <v>92</v>
      </c>
      <c r="BY443" s="166" t="s">
        <v>93</v>
      </c>
      <c r="BZ443" s="98"/>
      <c r="CA443" s="142"/>
      <c r="CB443" s="141"/>
      <c r="CC443" s="282">
        <f t="shared" ref="CC443:CC506" si="167">$CD$436*CD443+$CF$436</f>
        <v>6.3443546576673526</v>
      </c>
      <c r="CD443" s="283">
        <f>IF($CD$442&gt;0,$CD442-$A$11,$CD$25+$A$11)</f>
        <v>86.684497283634997</v>
      </c>
      <c r="CE443" s="98"/>
      <c r="CF443" s="98"/>
      <c r="CG443" s="98"/>
      <c r="CH443" s="275">
        <f t="shared" ref="CH443:CH506" si="168">$CI$436*CI443+$CL$436</f>
        <v>6.7388843931500872</v>
      </c>
      <c r="CI443" s="283">
        <f>IF($CI$442&gt;0,$CI442+$A$11,$CI$25-$A$11)</f>
        <v>88.684497283634997</v>
      </c>
      <c r="CJ443" s="98"/>
      <c r="CK443" s="98"/>
      <c r="CL443" s="98"/>
      <c r="CM443" s="98"/>
      <c r="CN443" s="163">
        <f>$CO$436*$CO443+$CQ$436</f>
        <v>0</v>
      </c>
      <c r="CO443" s="161">
        <v>0</v>
      </c>
      <c r="CP443" s="98"/>
      <c r="CQ443" s="168"/>
      <c r="CR443" s="98"/>
      <c r="CS443" s="132" t="s">
        <v>94</v>
      </c>
      <c r="CT443" s="166" t="s">
        <v>95</v>
      </c>
      <c r="CU443" s="98"/>
      <c r="CV443" s="142"/>
    </row>
    <row r="444" spans="55:100" x14ac:dyDescent="0.3">
      <c r="BC444" s="141"/>
      <c r="BD444" s="255">
        <v>2</v>
      </c>
      <c r="BE444" s="258">
        <f t="shared" si="164"/>
        <v>110.68991228240904</v>
      </c>
      <c r="BF444" s="257">
        <f t="shared" si="165"/>
        <v>8.4747662735219222</v>
      </c>
      <c r="BG444" s="98"/>
      <c r="BH444" s="255">
        <f t="shared" ref="BH444:BH507" si="169">$BI$436*BI444+$BK$436</f>
        <v>5.5266620592383617</v>
      </c>
      <c r="BI444" s="257">
        <f>IF($BI443=$BI442-$A$11,$BI443-$A$11,$BI443+$A$11)</f>
        <v>85.684497283634997</v>
      </c>
      <c r="BJ444" s="98"/>
      <c r="BK444" s="98"/>
      <c r="BL444" s="98"/>
      <c r="BM444" s="258">
        <f>$BN$436*BN444+$BQ$436</f>
        <v>6.1642913790821581</v>
      </c>
      <c r="BN444" s="257">
        <f>IF($BN443=$BN442-$A$11,$BN443-$A$11,$BN443+$A$11)</f>
        <v>89.684497283634997</v>
      </c>
      <c r="BO444" s="98"/>
      <c r="BP444" s="98"/>
      <c r="BQ444" s="98"/>
      <c r="BR444" s="98"/>
      <c r="BS444" s="163">
        <f>$BT$436*$BT444+$BV$436</f>
        <v>2274.5804082495083</v>
      </c>
      <c r="BT444" s="170">
        <v>-199</v>
      </c>
      <c r="BU444" s="98"/>
      <c r="BV444" s="98"/>
      <c r="BW444" s="98"/>
      <c r="BX444" s="132">
        <f>-BX440*COS(BX435*PI()/180)</f>
        <v>-6.9073591165750221</v>
      </c>
      <c r="BY444" s="166">
        <f>-BX440*SIN(BX435*PI()/180)</f>
        <v>78.95147597640792</v>
      </c>
      <c r="BZ444" s="98"/>
      <c r="CA444" s="142"/>
      <c r="CB444" s="141"/>
      <c r="CC444" s="282">
        <f t="shared" si="167"/>
        <v>5.0173098360469339</v>
      </c>
      <c r="CD444" s="283">
        <f>IF($CD443=$CD442-$A$11,$CD443-$A$11,$CD443+$A$11)</f>
        <v>85.684497283634997</v>
      </c>
      <c r="CE444" s="98"/>
      <c r="CF444" s="98"/>
      <c r="CG444" s="98"/>
      <c r="CH444" s="275">
        <f t="shared" si="168"/>
        <v>5.8063693070124174</v>
      </c>
      <c r="CI444" s="283">
        <f>IF($CI443=$CI442-$A$11,$CI443-$A$11,$CI443+$A$11)</f>
        <v>89.684497283634997</v>
      </c>
      <c r="CJ444" s="98"/>
      <c r="CK444" s="98"/>
      <c r="CL444" s="98"/>
      <c r="CM444" s="98"/>
      <c r="CN444" s="163">
        <f>$CO$436*$CO444+$CQ$436</f>
        <v>2274.5804082495083</v>
      </c>
      <c r="CO444" s="170">
        <v>-199</v>
      </c>
      <c r="CP444" s="98"/>
      <c r="CQ444" s="98"/>
      <c r="CR444" s="98"/>
      <c r="CS444" s="132">
        <f>-CS440*COS(CS435*PI()/180)</f>
        <v>-8.5199522679511119</v>
      </c>
      <c r="CT444" s="166">
        <f>-CS440*SIN(CS435*PI()/180)</f>
        <v>97.383500039711379</v>
      </c>
      <c r="CU444" s="98"/>
      <c r="CV444" s="142"/>
    </row>
    <row r="445" spans="55:100" x14ac:dyDescent="0.3">
      <c r="BC445" s="141"/>
      <c r="BD445" s="255">
        <v>3</v>
      </c>
      <c r="BE445" s="258">
        <f t="shared" si="164"/>
        <v>110.6723877624643</v>
      </c>
      <c r="BF445" s="257">
        <f t="shared" si="165"/>
        <v>8.8761437696849477</v>
      </c>
      <c r="BG445" s="98"/>
      <c r="BH445" s="255">
        <f t="shared" si="169"/>
        <v>4.4542933492136854</v>
      </c>
      <c r="BI445" s="257">
        <f>IF($BI444=$BI443-$A$11,$BI444-$A$11,$BI444+$A$11)</f>
        <v>84.684497283634997</v>
      </c>
      <c r="BJ445" s="98"/>
      <c r="BK445" s="98"/>
      <c r="BL445" s="98"/>
      <c r="BM445" s="258">
        <f t="shared" si="166"/>
        <v>5.4107373289793514</v>
      </c>
      <c r="BN445" s="257">
        <f t="shared" ref="BN445:BN508" si="170">IF($BN444=$BN443-$A$11,$BN444-$A$11,$BN444+$A$11)</f>
        <v>90.684497283634997</v>
      </c>
      <c r="BO445" s="98"/>
      <c r="BP445" s="98"/>
      <c r="BQ445" s="98"/>
      <c r="BR445" s="98"/>
      <c r="BS445" s="163">
        <f t="shared" ref="BS445:BS508" si="171">$BT$436*$BT445+$BV$436</f>
        <v>2263.1503559467469</v>
      </c>
      <c r="BT445" s="170">
        <v>-198</v>
      </c>
      <c r="BU445" s="98"/>
      <c r="BV445" s="98"/>
      <c r="BW445" s="98"/>
      <c r="BX445" s="132"/>
      <c r="BY445" s="166"/>
      <c r="BZ445" s="98"/>
      <c r="CA445" s="142"/>
      <c r="CB445" s="141"/>
      <c r="CC445" s="282">
        <f t="shared" si="167"/>
        <v>3.6902650144265294</v>
      </c>
      <c r="CD445" s="283">
        <f>IF($CD444=$CD443-$A$11,$CD444-$A$11,$CD444+$A$11)</f>
        <v>84.684497283634997</v>
      </c>
      <c r="CE445" s="98"/>
      <c r="CF445" s="98"/>
      <c r="CG445" s="98"/>
      <c r="CH445" s="275">
        <f t="shared" si="168"/>
        <v>4.8738542208747617</v>
      </c>
      <c r="CI445" s="283">
        <f>IF($CI444=$CI443-$A$11,$CI444-$A$11,$CI444+$A$11)</f>
        <v>90.684497283634997</v>
      </c>
      <c r="CJ445" s="98"/>
      <c r="CK445" s="98"/>
      <c r="CL445" s="98"/>
      <c r="CM445" s="98"/>
      <c r="CN445" s="163">
        <f>$CO$436*$CO445+$CQ$436</f>
        <v>2263.1503559467469</v>
      </c>
      <c r="CO445" s="170">
        <v>-198</v>
      </c>
      <c r="CP445" s="98"/>
      <c r="CQ445" s="98"/>
      <c r="CR445" s="98"/>
      <c r="CS445" s="132"/>
      <c r="CT445" s="166"/>
      <c r="CU445" s="98"/>
      <c r="CV445" s="142"/>
    </row>
    <row r="446" spans="55:100" x14ac:dyDescent="0.3">
      <c r="BC446" s="141"/>
      <c r="BD446" s="255">
        <v>4</v>
      </c>
      <c r="BE446" s="258">
        <f t="shared" si="164"/>
        <v>110.64786090839101</v>
      </c>
      <c r="BF446" s="257">
        <f t="shared" si="165"/>
        <v>9.2771542890665</v>
      </c>
      <c r="BG446" s="98"/>
      <c r="BH446" s="255">
        <f t="shared" si="169"/>
        <v>3.381924639189009</v>
      </c>
      <c r="BI446" s="257">
        <f t="shared" ref="BI446:BI508" si="172">IF($BI445=$BI444-$A$11,$BI445-$A$11,$BI445+$A$11)</f>
        <v>83.684497283634997</v>
      </c>
      <c r="BJ446" s="98"/>
      <c r="BK446" s="98"/>
      <c r="BL446" s="98"/>
      <c r="BM446" s="258">
        <f t="shared" si="166"/>
        <v>4.657183278876559</v>
      </c>
      <c r="BN446" s="257">
        <f t="shared" si="170"/>
        <v>91.684497283634997</v>
      </c>
      <c r="BO446" s="98"/>
      <c r="BP446" s="98"/>
      <c r="BQ446" s="98"/>
      <c r="BR446" s="98"/>
      <c r="BS446" s="163">
        <f t="shared" si="171"/>
        <v>2251.7203036439855</v>
      </c>
      <c r="BT446" s="170">
        <v>-197</v>
      </c>
      <c r="BU446" s="98"/>
      <c r="BV446" s="98"/>
      <c r="BW446" s="98"/>
      <c r="BX446" s="132"/>
      <c r="BY446" s="166"/>
      <c r="BZ446" s="98"/>
      <c r="CA446" s="142"/>
      <c r="CB446" s="141"/>
      <c r="CC446" s="282">
        <f t="shared" si="167"/>
        <v>2.3632201928061107</v>
      </c>
      <c r="CD446" s="283">
        <f t="shared" ref="CD446:CD509" si="173">IF($CD445=$CD444-$A$11,$CD445-$A$11,$CD445+$A$11)</f>
        <v>83.684497283634997</v>
      </c>
      <c r="CE446" s="98"/>
      <c r="CF446" s="98"/>
      <c r="CG446" s="98"/>
      <c r="CH446" s="275">
        <f t="shared" si="168"/>
        <v>3.9413391347371061</v>
      </c>
      <c r="CI446" s="283">
        <f t="shared" ref="CI446:CI509" si="174">IF($CI445=$CI444-$A$11,$CI445-$A$11,$CI445+$A$11)</f>
        <v>91.684497283634997</v>
      </c>
      <c r="CJ446" s="98"/>
      <c r="CK446" s="98"/>
      <c r="CL446" s="98"/>
      <c r="CM446" s="98"/>
      <c r="CN446" s="163">
        <f t="shared" ref="CN446:CN509" si="175">$CO$436*$CO446+$CQ$436</f>
        <v>2251.7203036439855</v>
      </c>
      <c r="CO446" s="170">
        <v>-197</v>
      </c>
      <c r="CP446" s="98"/>
      <c r="CQ446" s="98"/>
      <c r="CR446" s="98"/>
      <c r="CS446" s="132"/>
      <c r="CT446" s="166"/>
      <c r="CU446" s="98"/>
      <c r="CV446" s="142"/>
    </row>
    <row r="447" spans="55:100" x14ac:dyDescent="0.3">
      <c r="BC447" s="141"/>
      <c r="BD447" s="255">
        <v>5</v>
      </c>
      <c r="BE447" s="258">
        <f t="shared" si="164"/>
        <v>110.61633919130654</v>
      </c>
      <c r="BF447" s="257">
        <f t="shared" si="165"/>
        <v>9.6776756799776962</v>
      </c>
      <c r="BG447" s="98"/>
      <c r="BH447" s="255">
        <f t="shared" si="169"/>
        <v>2.3095559291643184</v>
      </c>
      <c r="BI447" s="257">
        <f t="shared" si="172"/>
        <v>82.684497283634997</v>
      </c>
      <c r="BJ447" s="98"/>
      <c r="BK447" s="98"/>
      <c r="BL447" s="98"/>
      <c r="BM447" s="258">
        <f t="shared" si="166"/>
        <v>3.9036292287737666</v>
      </c>
      <c r="BN447" s="257">
        <f t="shared" si="170"/>
        <v>92.684497283634997</v>
      </c>
      <c r="BO447" s="98"/>
      <c r="BP447" s="98"/>
      <c r="BQ447" s="98"/>
      <c r="BR447" s="98"/>
      <c r="BS447" s="163">
        <f>$BT$436*$BT447+$BV$436</f>
        <v>2240.2902513412241</v>
      </c>
      <c r="BT447" s="170">
        <v>-196</v>
      </c>
      <c r="BU447" s="98"/>
      <c r="BV447" s="98"/>
      <c r="BW447" s="98"/>
      <c r="BX447" s="132" t="s">
        <v>16</v>
      </c>
      <c r="BY447" s="166" t="s">
        <v>19</v>
      </c>
      <c r="BZ447" s="98"/>
      <c r="CA447" s="142"/>
      <c r="CB447" s="141"/>
      <c r="CC447" s="282">
        <f t="shared" si="167"/>
        <v>1.0361753711857062</v>
      </c>
      <c r="CD447" s="283">
        <f t="shared" si="173"/>
        <v>82.684497283634997</v>
      </c>
      <c r="CE447" s="98"/>
      <c r="CF447" s="98"/>
      <c r="CG447" s="98"/>
      <c r="CH447" s="275">
        <f t="shared" si="168"/>
        <v>3.0088240485994362</v>
      </c>
      <c r="CI447" s="283">
        <f t="shared" si="174"/>
        <v>92.684497283634997</v>
      </c>
      <c r="CJ447" s="98"/>
      <c r="CK447" s="98"/>
      <c r="CL447" s="98"/>
      <c r="CM447" s="98"/>
      <c r="CN447" s="163">
        <f t="shared" si="175"/>
        <v>2240.2902513412241</v>
      </c>
      <c r="CO447" s="170">
        <v>-196</v>
      </c>
      <c r="CP447" s="98"/>
      <c r="CQ447" s="98"/>
      <c r="CR447" s="98"/>
      <c r="CS447" s="132" t="s">
        <v>16</v>
      </c>
      <c r="CT447" s="166" t="s">
        <v>19</v>
      </c>
      <c r="CU447" s="98"/>
      <c r="CV447" s="142"/>
    </row>
    <row r="448" spans="55:100" ht="15" thickBot="1" x14ac:dyDescent="0.35">
      <c r="BC448" s="141"/>
      <c r="BD448" s="255">
        <v>6</v>
      </c>
      <c r="BE448" s="258">
        <f t="shared" si="164"/>
        <v>110.57783221303123</v>
      </c>
      <c r="BF448" s="257">
        <f t="shared" si="165"/>
        <v>10.077585939722928</v>
      </c>
      <c r="BG448" s="98"/>
      <c r="BH448" s="255">
        <f t="shared" si="169"/>
        <v>1.237187219139642</v>
      </c>
      <c r="BI448" s="257">
        <f t="shared" si="172"/>
        <v>81.684497283634997</v>
      </c>
      <c r="BJ448" s="98"/>
      <c r="BK448" s="98"/>
      <c r="BL448" s="98"/>
      <c r="BM448" s="258">
        <f t="shared" si="166"/>
        <v>3.1500751786709742</v>
      </c>
      <c r="BN448" s="257">
        <f t="shared" si="170"/>
        <v>93.684497283634997</v>
      </c>
      <c r="BO448" s="98"/>
      <c r="BP448" s="98"/>
      <c r="BQ448" s="98"/>
      <c r="BR448" s="98"/>
      <c r="BS448" s="163">
        <f t="shared" si="171"/>
        <v>2228.8601990384627</v>
      </c>
      <c r="BT448" s="170">
        <v>-195</v>
      </c>
      <c r="BU448" s="98"/>
      <c r="BV448" s="98"/>
      <c r="BW448" s="98"/>
      <c r="BX448" s="135">
        <f>-(((BY442-BF438)*BF437)/(BX442-BF437))+BF438</f>
        <v>-86.358711761926713</v>
      </c>
      <c r="BY448" s="167">
        <f>-(((BY444-BF438)*BF437)/(BX444-BF437))+BF438</f>
        <v>73.746407538598348</v>
      </c>
      <c r="BZ448" s="98"/>
      <c r="CA448" s="142"/>
      <c r="CB448" s="141"/>
      <c r="CC448" s="282">
        <f t="shared" si="167"/>
        <v>-0.29086945043469825</v>
      </c>
      <c r="CD448" s="283">
        <f t="shared" si="173"/>
        <v>81.684497283634997</v>
      </c>
      <c r="CE448" s="98"/>
      <c r="CF448" s="98"/>
      <c r="CG448" s="98"/>
      <c r="CH448" s="275">
        <f t="shared" si="168"/>
        <v>2.0763089624617805</v>
      </c>
      <c r="CI448" s="283">
        <f t="shared" si="174"/>
        <v>93.684497283634997</v>
      </c>
      <c r="CJ448" s="98"/>
      <c r="CK448" s="98"/>
      <c r="CL448" s="98"/>
      <c r="CM448" s="98"/>
      <c r="CN448" s="163">
        <f t="shared" si="175"/>
        <v>2228.8601990384627</v>
      </c>
      <c r="CO448" s="170">
        <v>-195</v>
      </c>
      <c r="CP448" s="98"/>
      <c r="CQ448" s="98"/>
      <c r="CR448" s="98"/>
      <c r="CS448" s="135">
        <f>-(((CT442-BF438)*BF437)/(CS442-BF437))+BF438</f>
        <v>-108.68985857734896</v>
      </c>
      <c r="CT448" s="167">
        <f>-(((CT444-BF438)*BF437)/(CS444-BF437))+BF438</f>
        <v>89.438516016674185</v>
      </c>
      <c r="CU448" s="98"/>
      <c r="CV448" s="142"/>
    </row>
    <row r="449" spans="55:100" ht="15" thickBot="1" x14ac:dyDescent="0.35">
      <c r="BC449" s="141"/>
      <c r="BD449" s="255">
        <v>7</v>
      </c>
      <c r="BE449" s="258">
        <f t="shared" si="164"/>
        <v>110.53235170316373</v>
      </c>
      <c r="BF449" s="257">
        <f t="shared" si="165"/>
        <v>10.47676325176306</v>
      </c>
      <c r="BG449" s="98"/>
      <c r="BH449" s="255">
        <f t="shared" si="169"/>
        <v>0.16481850911495144</v>
      </c>
      <c r="BI449" s="257">
        <f t="shared" si="172"/>
        <v>80.684497283634997</v>
      </c>
      <c r="BJ449" s="98"/>
      <c r="BK449" s="98"/>
      <c r="BL449" s="98"/>
      <c r="BM449" s="258">
        <f t="shared" si="166"/>
        <v>2.3965211285681818</v>
      </c>
      <c r="BN449" s="257">
        <f t="shared" si="170"/>
        <v>94.684497283634997</v>
      </c>
      <c r="BO449" s="98"/>
      <c r="BP449" s="98"/>
      <c r="BQ449" s="98"/>
      <c r="BR449" s="98"/>
      <c r="BS449" s="163">
        <f t="shared" si="171"/>
        <v>2217.4301467357018</v>
      </c>
      <c r="BT449" s="170">
        <v>-194</v>
      </c>
      <c r="BU449" s="98"/>
      <c r="BV449" s="98"/>
      <c r="BW449" s="98"/>
      <c r="BX449" s="98"/>
      <c r="BY449" s="98"/>
      <c r="BZ449" s="98"/>
      <c r="CA449" s="142"/>
      <c r="CB449" s="141"/>
      <c r="CC449" s="282">
        <f t="shared" si="167"/>
        <v>-1.617914272055117</v>
      </c>
      <c r="CD449" s="283">
        <f t="shared" si="173"/>
        <v>80.684497283634997</v>
      </c>
      <c r="CE449" s="98"/>
      <c r="CF449" s="98"/>
      <c r="CG449" s="98"/>
      <c r="CH449" s="275">
        <f t="shared" si="168"/>
        <v>1.1437938763241107</v>
      </c>
      <c r="CI449" s="283">
        <f t="shared" si="174"/>
        <v>94.684497283634997</v>
      </c>
      <c r="CJ449" s="98"/>
      <c r="CK449" s="98"/>
      <c r="CL449" s="98"/>
      <c r="CM449" s="98"/>
      <c r="CN449" s="163">
        <f t="shared" si="175"/>
        <v>2217.4301467357018</v>
      </c>
      <c r="CO449" s="170">
        <v>-194</v>
      </c>
      <c r="CP449" s="98"/>
      <c r="CQ449" s="98"/>
      <c r="CR449" s="98"/>
      <c r="CS449" s="98"/>
      <c r="CT449" s="98"/>
      <c r="CU449" s="98"/>
      <c r="CV449" s="142"/>
    </row>
    <row r="450" spans="55:100" ht="15" thickBot="1" x14ac:dyDescent="0.35">
      <c r="BC450" s="141"/>
      <c r="BD450" s="255">
        <v>8</v>
      </c>
      <c r="BE450" s="258">
        <f t="shared" si="164"/>
        <v>110.47991151550789</v>
      </c>
      <c r="BF450" s="257">
        <f t="shared" si="165"/>
        <v>10.875086022821929</v>
      </c>
      <c r="BG450" s="98"/>
      <c r="BH450" s="255">
        <f t="shared" si="169"/>
        <v>-0.90755020090972494</v>
      </c>
      <c r="BI450" s="257">
        <f t="shared" si="172"/>
        <v>79.684497283634997</v>
      </c>
      <c r="BJ450" s="98"/>
      <c r="BK450" s="98"/>
      <c r="BL450" s="98"/>
      <c r="BM450" s="258">
        <f t="shared" si="166"/>
        <v>1.6429670784653894</v>
      </c>
      <c r="BN450" s="257">
        <f t="shared" si="170"/>
        <v>95.684497283634997</v>
      </c>
      <c r="BO450" s="98"/>
      <c r="BP450" s="98"/>
      <c r="BQ450" s="98"/>
      <c r="BR450" s="98"/>
      <c r="BS450" s="163">
        <f t="shared" si="171"/>
        <v>2206.0000944329404</v>
      </c>
      <c r="BT450" s="170">
        <v>-193</v>
      </c>
      <c r="BU450" s="98"/>
      <c r="BV450" s="98"/>
      <c r="BW450" s="98"/>
      <c r="BX450" s="159">
        <f>IF(AND(F3&gt;0,P3&gt;0),180+DEGREES(BY450),IF(AND(F3&lt;0,P3&gt;0),DEGREES(BY450),IF(AND(F3&gt;0,P3&lt;0),180+DEGREES(BY450),IF(AND(F3&lt;0,P3&lt;0),360+DEGREES(BY450),"Error"))))</f>
        <v>47</v>
      </c>
      <c r="BY450" s="160">
        <f>ATAN(BI436)</f>
        <v>0.82030474843733492</v>
      </c>
      <c r="BZ450" s="98"/>
      <c r="CA450" s="142"/>
      <c r="CB450" s="141"/>
      <c r="CC450" s="282">
        <f t="shared" si="167"/>
        <v>-2.9449590936755214</v>
      </c>
      <c r="CD450" s="283">
        <f>IF($CD449=$CD448-$A$11,$CD449-$A$11,$CD449+$A$11)</f>
        <v>79.684497283634997</v>
      </c>
      <c r="CE450" s="98"/>
      <c r="CF450" s="98"/>
      <c r="CG450" s="98"/>
      <c r="CH450" s="275">
        <f t="shared" si="168"/>
        <v>0.21127879018645501</v>
      </c>
      <c r="CI450" s="283">
        <f t="shared" si="174"/>
        <v>95.684497283634997</v>
      </c>
      <c r="CJ450" s="98"/>
      <c r="CK450" s="98"/>
      <c r="CL450" s="98"/>
      <c r="CM450" s="98"/>
      <c r="CN450" s="163">
        <f t="shared" si="175"/>
        <v>2206.0000944329404</v>
      </c>
      <c r="CO450" s="170">
        <v>-193</v>
      </c>
      <c r="CP450" s="98"/>
      <c r="CQ450" s="98"/>
      <c r="CR450" s="98"/>
      <c r="CS450" s="159">
        <f>IF(AND(F3&gt;0,P3&gt;0),180+DEGREES(CT450),IF(AND(F3&lt;0,P3&gt;0),DEGREES(CT450),IF(AND(F3&gt;0,P3&lt;0),180+DEGREES(CT450),IF(AND(F3&lt;0,P3&lt;0),360+DEGREES(CT450),"Error"))))</f>
        <v>53</v>
      </c>
      <c r="CT450" s="160">
        <f>ATAN(CD436)</f>
        <v>0.92502450355699462</v>
      </c>
      <c r="CU450" s="98"/>
      <c r="CV450" s="142"/>
    </row>
    <row r="451" spans="55:100" ht="15" thickBot="1" x14ac:dyDescent="0.35">
      <c r="BC451" s="141"/>
      <c r="BD451" s="255">
        <v>9</v>
      </c>
      <c r="BE451" s="258">
        <f t="shared" si="164"/>
        <v>110.42052762385291</v>
      </c>
      <c r="BF451" s="257">
        <f t="shared" si="165"/>
        <v>11.272432919924826</v>
      </c>
      <c r="BG451" s="98"/>
      <c r="BH451" s="255">
        <f t="shared" si="169"/>
        <v>-1.9799189109344155</v>
      </c>
      <c r="BI451" s="257">
        <f t="shared" si="172"/>
        <v>78.684497283634997</v>
      </c>
      <c r="BJ451" s="98"/>
      <c r="BK451" s="98"/>
      <c r="BL451" s="98"/>
      <c r="BM451" s="258">
        <f t="shared" si="166"/>
        <v>0.88941302836259695</v>
      </c>
      <c r="BN451" s="257">
        <f t="shared" si="170"/>
        <v>96.684497283634997</v>
      </c>
      <c r="BO451" s="98"/>
      <c r="BP451" s="98"/>
      <c r="BQ451" s="98"/>
      <c r="BR451" s="98"/>
      <c r="BS451" s="163">
        <f t="shared" si="171"/>
        <v>2194.570042130179</v>
      </c>
      <c r="BT451" s="170">
        <v>-192</v>
      </c>
      <c r="BU451" s="98"/>
      <c r="BV451" s="98"/>
      <c r="BW451" s="98"/>
      <c r="BX451" s="98"/>
      <c r="BY451" s="98"/>
      <c r="BZ451" s="98"/>
      <c r="CA451" s="142"/>
      <c r="CB451" s="141"/>
      <c r="CC451" s="282">
        <f t="shared" si="167"/>
        <v>-4.2720039152959259</v>
      </c>
      <c r="CD451" s="283">
        <f t="shared" si="173"/>
        <v>78.684497283634997</v>
      </c>
      <c r="CE451" s="98"/>
      <c r="CF451" s="98"/>
      <c r="CG451" s="98"/>
      <c r="CH451" s="275">
        <f t="shared" si="168"/>
        <v>-0.72123629595120065</v>
      </c>
      <c r="CI451" s="283">
        <f t="shared" si="174"/>
        <v>96.684497283634997</v>
      </c>
      <c r="CJ451" s="98"/>
      <c r="CK451" s="98"/>
      <c r="CL451" s="98"/>
      <c r="CM451" s="98"/>
      <c r="CN451" s="163">
        <f t="shared" si="175"/>
        <v>2194.570042130179</v>
      </c>
      <c r="CO451" s="170">
        <v>-192</v>
      </c>
      <c r="CP451" s="98"/>
      <c r="CQ451" s="98"/>
      <c r="CR451" s="98"/>
      <c r="CS451" s="98"/>
      <c r="CT451" s="98"/>
      <c r="CU451" s="98"/>
      <c r="CV451" s="142"/>
    </row>
    <row r="452" spans="55:100" ht="15" thickBot="1" x14ac:dyDescent="0.35">
      <c r="BC452" s="141"/>
      <c r="BD452" s="255">
        <v>10</v>
      </c>
      <c r="BE452" s="258">
        <f t="shared" si="164"/>
        <v>110.35421811710739</v>
      </c>
      <c r="BF452" s="257">
        <f t="shared" si="165"/>
        <v>11.668682907357713</v>
      </c>
      <c r="BG452" s="98"/>
      <c r="BH452" s="255">
        <f t="shared" si="169"/>
        <v>-3.0522876209590919</v>
      </c>
      <c r="BI452" s="257">
        <f t="shared" si="172"/>
        <v>77.684497283634997</v>
      </c>
      <c r="BJ452" s="98"/>
      <c r="BK452" s="98"/>
      <c r="BL452" s="98"/>
      <c r="BM452" s="258">
        <f t="shared" si="166"/>
        <v>0.13585897825980453</v>
      </c>
      <c r="BN452" s="257">
        <f t="shared" si="170"/>
        <v>97.684497283634997</v>
      </c>
      <c r="BO452" s="98"/>
      <c r="BP452" s="98"/>
      <c r="BQ452" s="98"/>
      <c r="BR452" s="98"/>
      <c r="BS452" s="163">
        <f t="shared" si="171"/>
        <v>2183.1399898274176</v>
      </c>
      <c r="BT452" s="170">
        <v>-191</v>
      </c>
      <c r="BU452" s="98"/>
      <c r="BV452" s="201"/>
      <c r="BW452" s="98"/>
      <c r="BX452" s="403">
        <f>ABS((AB3+X43)*SIN(((180-W43)/2)*PI()/180))</f>
        <v>58.896499798744017</v>
      </c>
      <c r="BY452" s="404"/>
      <c r="BZ452" s="98"/>
      <c r="CA452" s="142"/>
      <c r="CB452" s="141"/>
      <c r="CC452" s="282">
        <f t="shared" si="167"/>
        <v>-5.5990487369163446</v>
      </c>
      <c r="CD452" s="283">
        <f t="shared" si="173"/>
        <v>77.684497283634997</v>
      </c>
      <c r="CE452" s="98"/>
      <c r="CF452" s="98"/>
      <c r="CG452" s="98"/>
      <c r="CH452" s="275">
        <f t="shared" si="168"/>
        <v>-1.6537513820888705</v>
      </c>
      <c r="CI452" s="283">
        <f t="shared" si="174"/>
        <v>97.684497283634997</v>
      </c>
      <c r="CJ452" s="98"/>
      <c r="CK452" s="98"/>
      <c r="CL452" s="98"/>
      <c r="CM452" s="98"/>
      <c r="CN452" s="163">
        <f t="shared" si="175"/>
        <v>2183.1399898274176</v>
      </c>
      <c r="CO452" s="170">
        <v>-191</v>
      </c>
      <c r="CP452" s="98"/>
      <c r="CQ452" s="201"/>
      <c r="CR452" s="98"/>
      <c r="CS452" s="403">
        <f>ABS((AB3+X43)*SIN((W43/2)*PI()/180))</f>
        <v>65.411189756120123</v>
      </c>
      <c r="CT452" s="404"/>
      <c r="CU452" s="98"/>
      <c r="CV452" s="142"/>
    </row>
    <row r="453" spans="55:100" ht="15" thickBot="1" x14ac:dyDescent="0.35">
      <c r="BC453" s="141"/>
      <c r="BD453" s="255">
        <v>11</v>
      </c>
      <c r="BE453" s="258">
        <f t="shared" si="164"/>
        <v>110.2810031937895</v>
      </c>
      <c r="BF453" s="257">
        <f t="shared" si="165"/>
        <v>12.063715283535855</v>
      </c>
      <c r="BG453" s="98"/>
      <c r="BH453" s="255">
        <f t="shared" si="169"/>
        <v>-4.1246563309837825</v>
      </c>
      <c r="BI453" s="257">
        <f t="shared" si="172"/>
        <v>76.684497283634997</v>
      </c>
      <c r="BJ453" s="98"/>
      <c r="BK453" s="98"/>
      <c r="BL453" s="98"/>
      <c r="BM453" s="258">
        <f t="shared" si="166"/>
        <v>-0.6176950718430021</v>
      </c>
      <c r="BN453" s="257">
        <f t="shared" si="170"/>
        <v>98.684497283634997</v>
      </c>
      <c r="BO453" s="98"/>
      <c r="BP453" s="98"/>
      <c r="BQ453" s="98"/>
      <c r="BR453" s="98"/>
      <c r="BS453" s="163">
        <f t="shared" si="171"/>
        <v>2171.7099375246562</v>
      </c>
      <c r="BT453" s="170">
        <v>-190</v>
      </c>
      <c r="BU453" s="98"/>
      <c r="BV453" s="98"/>
      <c r="BW453" s="98"/>
      <c r="BX453" s="98"/>
      <c r="BY453" s="98"/>
      <c r="BZ453" s="98"/>
      <c r="CA453" s="142"/>
      <c r="CB453" s="141"/>
      <c r="CC453" s="282">
        <f t="shared" si="167"/>
        <v>-6.9260935585367491</v>
      </c>
      <c r="CD453" s="283">
        <f t="shared" si="173"/>
        <v>76.684497283634997</v>
      </c>
      <c r="CE453" s="98"/>
      <c r="CF453" s="98"/>
      <c r="CG453" s="98"/>
      <c r="CH453" s="275">
        <f t="shared" si="168"/>
        <v>-2.5862664682265262</v>
      </c>
      <c r="CI453" s="283">
        <f t="shared" si="174"/>
        <v>98.684497283634997</v>
      </c>
      <c r="CJ453" s="98"/>
      <c r="CK453" s="98"/>
      <c r="CL453" s="98"/>
      <c r="CM453" s="98"/>
      <c r="CN453" s="163">
        <f t="shared" si="175"/>
        <v>2171.7099375246562</v>
      </c>
      <c r="CO453" s="170">
        <v>-190</v>
      </c>
      <c r="CP453" s="98"/>
      <c r="CQ453" s="98"/>
      <c r="CR453" s="98"/>
      <c r="CS453" s="98"/>
      <c r="CT453" s="98"/>
      <c r="CU453" s="98"/>
      <c r="CV453" s="142"/>
    </row>
    <row r="454" spans="55:100" x14ac:dyDescent="0.3">
      <c r="BC454" s="141"/>
      <c r="BD454" s="255">
        <v>12</v>
      </c>
      <c r="BE454" s="258">
        <f t="shared" si="164"/>
        <v>110.20090515587412</v>
      </c>
      <c r="BF454" s="257">
        <f t="shared" si="165"/>
        <v>12.457409717770703</v>
      </c>
      <c r="BG454" s="98"/>
      <c r="BH454" s="255">
        <f t="shared" si="169"/>
        <v>-5.1970250410084589</v>
      </c>
      <c r="BI454" s="257">
        <f t="shared" si="172"/>
        <v>75.684497283634997</v>
      </c>
      <c r="BJ454" s="98"/>
      <c r="BK454" s="98"/>
      <c r="BL454" s="98"/>
      <c r="BM454" s="258">
        <f t="shared" si="166"/>
        <v>-1.3712491219457945</v>
      </c>
      <c r="BN454" s="257">
        <f t="shared" si="170"/>
        <v>99.684497283634997</v>
      </c>
      <c r="BO454" s="98"/>
      <c r="BP454" s="98"/>
      <c r="BQ454" s="98"/>
      <c r="BR454" s="98"/>
      <c r="BS454" s="163">
        <f t="shared" si="171"/>
        <v>2160.2798852218948</v>
      </c>
      <c r="BT454" s="170">
        <v>-189</v>
      </c>
      <c r="BU454" s="98"/>
      <c r="BV454" s="98"/>
      <c r="BW454" s="98"/>
      <c r="BX454" s="587" t="s">
        <v>96</v>
      </c>
      <c r="BY454" s="588"/>
      <c r="BZ454" s="589"/>
      <c r="CA454" s="142"/>
      <c r="CB454" s="141"/>
      <c r="CC454" s="282">
        <f t="shared" si="167"/>
        <v>-8.2531383801571678</v>
      </c>
      <c r="CD454" s="283">
        <f t="shared" si="173"/>
        <v>75.684497283634997</v>
      </c>
      <c r="CE454" s="98"/>
      <c r="CF454" s="98"/>
      <c r="CG454" s="98"/>
      <c r="CH454" s="275">
        <f t="shared" si="168"/>
        <v>-3.518781554364196</v>
      </c>
      <c r="CI454" s="283">
        <f t="shared" si="174"/>
        <v>99.684497283634997</v>
      </c>
      <c r="CJ454" s="98"/>
      <c r="CK454" s="98"/>
      <c r="CL454" s="98"/>
      <c r="CM454" s="98"/>
      <c r="CN454" s="163">
        <f t="shared" si="175"/>
        <v>2160.2798852218948</v>
      </c>
      <c r="CO454" s="170">
        <v>-189</v>
      </c>
      <c r="CP454" s="98"/>
      <c r="CQ454" s="98"/>
      <c r="CR454" s="98"/>
      <c r="CS454" s="587" t="s">
        <v>96</v>
      </c>
      <c r="CT454" s="588"/>
      <c r="CU454" s="589"/>
      <c r="CV454" s="142"/>
    </row>
    <row r="455" spans="55:100" x14ac:dyDescent="0.3">
      <c r="BC455" s="141"/>
      <c r="BD455" s="255">
        <v>13</v>
      </c>
      <c r="BE455" s="258">
        <f t="shared" si="164"/>
        <v>110.11394840199949</v>
      </c>
      <c r="BF455" s="257">
        <f t="shared" si="165"/>
        <v>12.84964628692379</v>
      </c>
      <c r="BG455" s="98"/>
      <c r="BH455" s="255">
        <f t="shared" si="169"/>
        <v>-6.2693937510331352</v>
      </c>
      <c r="BI455" s="257">
        <f t="shared" si="172"/>
        <v>74.684497283634997</v>
      </c>
      <c r="BJ455" s="98"/>
      <c r="BK455" s="98"/>
      <c r="BL455" s="98"/>
      <c r="BM455" s="258">
        <f t="shared" si="166"/>
        <v>-2.1248031720485869</v>
      </c>
      <c r="BN455" s="257">
        <f t="shared" si="170"/>
        <v>100.684497283635</v>
      </c>
      <c r="BO455" s="98"/>
      <c r="BP455" s="98"/>
      <c r="BQ455" s="98"/>
      <c r="BR455" s="98"/>
      <c r="BS455" s="163">
        <f t="shared" si="171"/>
        <v>2148.8498329191334</v>
      </c>
      <c r="BT455" s="170">
        <v>-188</v>
      </c>
      <c r="BU455" s="98"/>
      <c r="BV455" s="98"/>
      <c r="BW455" s="98"/>
      <c r="BX455" s="590"/>
      <c r="BY455" s="591"/>
      <c r="BZ455" s="592"/>
      <c r="CA455" s="142"/>
      <c r="CB455" s="141"/>
      <c r="CC455" s="282">
        <f t="shared" si="167"/>
        <v>-9.5801832017775723</v>
      </c>
      <c r="CD455" s="283">
        <f t="shared" si="173"/>
        <v>74.684497283634997</v>
      </c>
      <c r="CE455" s="98"/>
      <c r="CF455" s="98"/>
      <c r="CG455" s="98"/>
      <c r="CH455" s="275">
        <f t="shared" si="168"/>
        <v>-4.4512966405018517</v>
      </c>
      <c r="CI455" s="283">
        <f t="shared" si="174"/>
        <v>100.684497283635</v>
      </c>
      <c r="CJ455" s="98"/>
      <c r="CK455" s="98"/>
      <c r="CL455" s="98"/>
      <c r="CM455" s="98"/>
      <c r="CN455" s="163">
        <f t="shared" si="175"/>
        <v>2148.8498329191334</v>
      </c>
      <c r="CO455" s="170">
        <v>-188</v>
      </c>
      <c r="CP455" s="98"/>
      <c r="CQ455" s="98"/>
      <c r="CR455" s="98"/>
      <c r="CS455" s="590"/>
      <c r="CT455" s="591"/>
      <c r="CU455" s="592"/>
      <c r="CV455" s="142"/>
    </row>
    <row r="456" spans="55:100" x14ac:dyDescent="0.3">
      <c r="BC456" s="141"/>
      <c r="BD456" s="255">
        <v>14</v>
      </c>
      <c r="BE456" s="258">
        <f t="shared" si="164"/>
        <v>110.02015942003526</v>
      </c>
      <c r="BF456" s="257">
        <f t="shared" si="165"/>
        <v>13.240305511936466</v>
      </c>
      <c r="BG456" s="98"/>
      <c r="BH456" s="255">
        <f t="shared" si="169"/>
        <v>-7.3417624610578258</v>
      </c>
      <c r="BI456" s="257">
        <f t="shared" si="172"/>
        <v>73.684497283634997</v>
      </c>
      <c r="BJ456" s="98"/>
      <c r="BK456" s="98"/>
      <c r="BL456" s="98"/>
      <c r="BM456" s="258">
        <f t="shared" si="166"/>
        <v>-2.8783572221513793</v>
      </c>
      <c r="BN456" s="257">
        <f t="shared" si="170"/>
        <v>101.684497283635</v>
      </c>
      <c r="BO456" s="98"/>
      <c r="BP456" s="98"/>
      <c r="BQ456" s="98"/>
      <c r="BR456" s="98"/>
      <c r="BS456" s="163">
        <f t="shared" si="171"/>
        <v>2137.419780616372</v>
      </c>
      <c r="BT456" s="170">
        <v>-187</v>
      </c>
      <c r="BU456" s="98"/>
      <c r="BV456" s="98"/>
      <c r="BW456" s="98"/>
      <c r="BX456" s="369" t="str">
        <f>IF(AND(F3&gt;0,P3&gt;0,BX452&lt;AB3),"MoveCZnewFurtherFromW.C.",IF(AND(F3&lt;0,P3&gt;0,BX452&lt;AB3),"MoveCZnewFurtherFromW.C.",IF(AND(F3&gt;0,P3&lt;0,BX452&lt;AB3),"MoveCZnewFurtherFromW.C.",IF(AND(F3&lt;0,P3&lt;0,BX452&lt;AB3),"MoveCZnewFurtherFromW.C.","FlowsOfCZnewNotIntersectW.C."))))</f>
        <v>MoveCZnewFurtherFromW.C.</v>
      </c>
      <c r="BY456" s="370"/>
      <c r="BZ456" s="371"/>
      <c r="CA456" s="142"/>
      <c r="CB456" s="141"/>
      <c r="CC456" s="282">
        <f t="shared" si="167"/>
        <v>-10.907228023397977</v>
      </c>
      <c r="CD456" s="283">
        <f t="shared" si="173"/>
        <v>73.684497283634997</v>
      </c>
      <c r="CE456" s="98"/>
      <c r="CF456" s="98"/>
      <c r="CG456" s="98"/>
      <c r="CH456" s="275">
        <f t="shared" si="168"/>
        <v>-5.3838117266395216</v>
      </c>
      <c r="CI456" s="283">
        <f t="shared" si="174"/>
        <v>101.684497283635</v>
      </c>
      <c r="CJ456" s="98"/>
      <c r="CK456" s="98"/>
      <c r="CL456" s="98"/>
      <c r="CM456" s="98"/>
      <c r="CN456" s="163">
        <f t="shared" si="175"/>
        <v>2137.419780616372</v>
      </c>
      <c r="CO456" s="170">
        <v>-187</v>
      </c>
      <c r="CP456" s="98"/>
      <c r="CQ456" s="98"/>
      <c r="CR456" s="98"/>
      <c r="CS456" s="369" t="str">
        <f>IF(AND($F$3&gt;0,$P$3&gt;0,CS452&lt;$AB$3),"MoveCZnewFurtherFromW.C.",IF(AND($F$3&lt;0,$P$3&gt;0,CS452&lt;$AB$3),"MoveCZnewFurtherFromW.C.",IF(AND($F$3&gt;0,$P$3&lt;0,CS452&lt;$AB$3),"MoveCZnewFurtherFromW.C.",IF(AND($F$3&lt;0,$P$3&lt;0,CS452&lt;$AB$3),"MoveCZnewFurtherFromW.C.","FlowsOfCZnewNotIntersectW.C."))))</f>
        <v>FlowsOfCZnewNotIntersectW.C.</v>
      </c>
      <c r="CT456" s="370"/>
      <c r="CU456" s="371"/>
      <c r="CV456" s="142"/>
    </row>
    <row r="457" spans="55:100" ht="15" thickBot="1" x14ac:dyDescent="0.35">
      <c r="BC457" s="141"/>
      <c r="BD457" s="255">
        <v>15</v>
      </c>
      <c r="BE457" s="258">
        <f t="shared" si="164"/>
        <v>109.91956677901385</v>
      </c>
      <c r="BF457" s="257">
        <f t="shared" si="165"/>
        <v>13.629268394224392</v>
      </c>
      <c r="BG457" s="98"/>
      <c r="BH457" s="255">
        <f t="shared" si="169"/>
        <v>-8.4141311710825022</v>
      </c>
      <c r="BI457" s="257">
        <f t="shared" si="172"/>
        <v>72.684497283634997</v>
      </c>
      <c r="BJ457" s="98"/>
      <c r="BK457" s="98"/>
      <c r="BL457" s="98"/>
      <c r="BM457" s="258">
        <f t="shared" si="166"/>
        <v>-3.6319112722541718</v>
      </c>
      <c r="BN457" s="257">
        <f t="shared" si="170"/>
        <v>102.684497283635</v>
      </c>
      <c r="BO457" s="98"/>
      <c r="BP457" s="98"/>
      <c r="BQ457" s="98"/>
      <c r="BR457" s="98"/>
      <c r="BS457" s="163">
        <f t="shared" si="171"/>
        <v>2125.9897283136106</v>
      </c>
      <c r="BT457" s="170">
        <v>-186</v>
      </c>
      <c r="BU457" s="98"/>
      <c r="BV457" s="98"/>
      <c r="BW457" s="98"/>
      <c r="BX457" s="372"/>
      <c r="BY457" s="373"/>
      <c r="BZ457" s="374"/>
      <c r="CA457" s="142"/>
      <c r="CB457" s="141"/>
      <c r="CC457" s="282">
        <f t="shared" si="167"/>
        <v>-12.234272845018396</v>
      </c>
      <c r="CD457" s="283">
        <f t="shared" si="173"/>
        <v>72.684497283634997</v>
      </c>
      <c r="CE457" s="98"/>
      <c r="CF457" s="98"/>
      <c r="CG457" s="98"/>
      <c r="CH457" s="275">
        <f t="shared" si="168"/>
        <v>-6.3163268127771772</v>
      </c>
      <c r="CI457" s="283">
        <f t="shared" si="174"/>
        <v>102.684497283635</v>
      </c>
      <c r="CJ457" s="98"/>
      <c r="CK457" s="98"/>
      <c r="CL457" s="98"/>
      <c r="CM457" s="98"/>
      <c r="CN457" s="163">
        <f t="shared" si="175"/>
        <v>2125.9897283136106</v>
      </c>
      <c r="CO457" s="170">
        <v>-186</v>
      </c>
      <c r="CP457" s="98"/>
      <c r="CQ457" s="98"/>
      <c r="CR457" s="98"/>
      <c r="CS457" s="372"/>
      <c r="CT457" s="373"/>
      <c r="CU457" s="374"/>
      <c r="CV457" s="142"/>
    </row>
    <row r="458" spans="55:100" x14ac:dyDescent="0.3">
      <c r="BC458" s="141"/>
      <c r="BD458" s="255">
        <v>16</v>
      </c>
      <c r="BE458" s="258">
        <f t="shared" si="164"/>
        <v>109.8122011204282</v>
      </c>
      <c r="BF458" s="257">
        <f t="shared" si="165"/>
        <v>14.016416451925657</v>
      </c>
      <c r="BG458" s="98"/>
      <c r="BH458" s="255">
        <f t="shared" si="169"/>
        <v>-9.4864998811071928</v>
      </c>
      <c r="BI458" s="257">
        <f t="shared" si="172"/>
        <v>71.684497283634997</v>
      </c>
      <c r="BJ458" s="98"/>
      <c r="BK458" s="98"/>
      <c r="BL458" s="98"/>
      <c r="BM458" s="258">
        <f t="shared" si="166"/>
        <v>-4.3854653223569642</v>
      </c>
      <c r="BN458" s="257">
        <f t="shared" si="170"/>
        <v>103.684497283635</v>
      </c>
      <c r="BO458" s="98"/>
      <c r="BP458" s="98"/>
      <c r="BQ458" s="98"/>
      <c r="BR458" s="98"/>
      <c r="BS458" s="163">
        <f t="shared" si="171"/>
        <v>2114.5596760108492</v>
      </c>
      <c r="BT458" s="170">
        <v>-185</v>
      </c>
      <c r="BU458" s="98"/>
      <c r="BV458" s="98"/>
      <c r="BW458" s="98"/>
      <c r="BX458" s="98"/>
      <c r="BY458" s="98"/>
      <c r="BZ458" s="98"/>
      <c r="CA458" s="142"/>
      <c r="CB458" s="141"/>
      <c r="CC458" s="282">
        <f t="shared" si="167"/>
        <v>-13.5613176666388</v>
      </c>
      <c r="CD458" s="283">
        <f t="shared" si="173"/>
        <v>71.684497283634997</v>
      </c>
      <c r="CE458" s="98"/>
      <c r="CF458" s="98"/>
      <c r="CG458" s="98"/>
      <c r="CH458" s="275">
        <f t="shared" si="168"/>
        <v>-7.2488418989148329</v>
      </c>
      <c r="CI458" s="283">
        <f t="shared" si="174"/>
        <v>103.684497283635</v>
      </c>
      <c r="CJ458" s="98"/>
      <c r="CK458" s="98"/>
      <c r="CL458" s="98"/>
      <c r="CM458" s="98"/>
      <c r="CN458" s="163">
        <f t="shared" si="175"/>
        <v>2114.5596760108492</v>
      </c>
      <c r="CO458" s="170">
        <v>-185</v>
      </c>
      <c r="CP458" s="98"/>
      <c r="CQ458" s="98"/>
      <c r="CR458" s="98"/>
      <c r="CS458" s="98"/>
      <c r="CT458" s="98"/>
      <c r="CU458" s="98"/>
      <c r="CV458" s="142"/>
    </row>
    <row r="459" spans="55:100" x14ac:dyDescent="0.3">
      <c r="BC459" s="141"/>
      <c r="BD459" s="255">
        <v>17</v>
      </c>
      <c r="BE459" s="258">
        <f t="shared" si="164"/>
        <v>109.69809514889796</v>
      </c>
      <c r="BF459" s="257">
        <f t="shared" si="165"/>
        <v>14.401631755991499</v>
      </c>
      <c r="BG459" s="98"/>
      <c r="BH459" s="255">
        <f t="shared" si="169"/>
        <v>-10.558868591131869</v>
      </c>
      <c r="BI459" s="257">
        <f t="shared" si="172"/>
        <v>70.684497283634997</v>
      </c>
      <c r="BJ459" s="98"/>
      <c r="BK459" s="98"/>
      <c r="BL459" s="98"/>
      <c r="BM459" s="258">
        <f t="shared" si="166"/>
        <v>-5.1390193724597566</v>
      </c>
      <c r="BN459" s="257">
        <f t="shared" si="170"/>
        <v>104.684497283635</v>
      </c>
      <c r="BO459" s="98"/>
      <c r="BP459" s="98"/>
      <c r="BQ459" s="98"/>
      <c r="BR459" s="98"/>
      <c r="BS459" s="163">
        <f t="shared" si="171"/>
        <v>2103.1296237080883</v>
      </c>
      <c r="BT459" s="170">
        <v>-184</v>
      </c>
      <c r="BU459" s="98"/>
      <c r="BV459" s="98"/>
      <c r="BW459" s="98"/>
      <c r="BX459" s="345"/>
      <c r="BY459" s="345"/>
      <c r="BZ459" s="345"/>
      <c r="CA459" s="142"/>
      <c r="CB459" s="141"/>
      <c r="CC459" s="282">
        <f t="shared" si="167"/>
        <v>-14.888362488259204</v>
      </c>
      <c r="CD459" s="283">
        <f t="shared" si="173"/>
        <v>70.684497283634997</v>
      </c>
      <c r="CE459" s="98"/>
      <c r="CF459" s="98"/>
      <c r="CG459" s="98"/>
      <c r="CH459" s="275">
        <f t="shared" si="168"/>
        <v>-8.1813569850525028</v>
      </c>
      <c r="CI459" s="283">
        <f t="shared" si="174"/>
        <v>104.684497283635</v>
      </c>
      <c r="CJ459" s="98"/>
      <c r="CK459" s="98"/>
      <c r="CL459" s="98"/>
      <c r="CM459" s="98"/>
      <c r="CN459" s="163">
        <f t="shared" si="175"/>
        <v>2103.1296237080883</v>
      </c>
      <c r="CO459" s="170">
        <v>-184</v>
      </c>
      <c r="CP459" s="98"/>
      <c r="CQ459" s="98"/>
      <c r="CR459" s="98"/>
      <c r="CS459" s="98"/>
      <c r="CT459" s="98"/>
      <c r="CU459" s="98"/>
      <c r="CV459" s="142"/>
    </row>
    <row r="460" spans="55:100" ht="15" thickBot="1" x14ac:dyDescent="0.35">
      <c r="BC460" s="141"/>
      <c r="BD460" s="255">
        <v>18</v>
      </c>
      <c r="BE460" s="258">
        <f t="shared" si="164"/>
        <v>109.57728362220747</v>
      </c>
      <c r="BF460" s="257">
        <f t="shared" si="165"/>
        <v>14.78479696610863</v>
      </c>
      <c r="BG460" s="98"/>
      <c r="BH460" s="255">
        <f t="shared" si="169"/>
        <v>-11.63123730115656</v>
      </c>
      <c r="BI460" s="257">
        <f t="shared" si="172"/>
        <v>69.684497283634997</v>
      </c>
      <c r="BJ460" s="98"/>
      <c r="BK460" s="98"/>
      <c r="BL460" s="98"/>
      <c r="BM460" s="258">
        <f t="shared" si="166"/>
        <v>-5.892573422562549</v>
      </c>
      <c r="BN460" s="257">
        <f t="shared" si="170"/>
        <v>105.684497283635</v>
      </c>
      <c r="BO460" s="98"/>
      <c r="BP460" s="98"/>
      <c r="BQ460" s="98"/>
      <c r="BR460" s="98"/>
      <c r="BS460" s="163">
        <f t="shared" si="171"/>
        <v>2091.6995714053269</v>
      </c>
      <c r="BT460" s="170">
        <v>-183</v>
      </c>
      <c r="BU460" s="98"/>
      <c r="BV460" s="98"/>
      <c r="BW460" s="98"/>
      <c r="BX460" s="345"/>
      <c r="BY460" s="345"/>
      <c r="BZ460" s="345"/>
      <c r="CA460" s="142"/>
      <c r="CB460" s="141"/>
      <c r="CC460" s="282">
        <f t="shared" si="167"/>
        <v>-16.215407309879623</v>
      </c>
      <c r="CD460" s="283">
        <f t="shared" si="173"/>
        <v>69.684497283634997</v>
      </c>
      <c r="CE460" s="98"/>
      <c r="CF460" s="98"/>
      <c r="CG460" s="98"/>
      <c r="CH460" s="275">
        <f t="shared" si="168"/>
        <v>-9.1138720711901584</v>
      </c>
      <c r="CI460" s="283">
        <f t="shared" si="174"/>
        <v>105.684497283635</v>
      </c>
      <c r="CJ460" s="98"/>
      <c r="CK460" s="98"/>
      <c r="CL460" s="98"/>
      <c r="CM460" s="98"/>
      <c r="CN460" s="163">
        <f t="shared" si="175"/>
        <v>2091.6995714053269</v>
      </c>
      <c r="CO460" s="170">
        <v>-183</v>
      </c>
      <c r="CP460" s="98"/>
      <c r="CQ460" s="98"/>
      <c r="CR460" s="98"/>
      <c r="CS460" s="98"/>
      <c r="CT460" s="98"/>
      <c r="CU460" s="98"/>
      <c r="CV460" s="142"/>
    </row>
    <row r="461" spans="55:100" ht="15" thickBot="1" x14ac:dyDescent="0.35">
      <c r="BC461" s="141"/>
      <c r="BD461" s="255">
        <v>19</v>
      </c>
      <c r="BE461" s="258">
        <f t="shared" si="164"/>
        <v>109.44980334071806</v>
      </c>
      <c r="BF461" s="257">
        <f t="shared" si="165"/>
        <v>15.165795366442246</v>
      </c>
      <c r="BG461" s="98"/>
      <c r="BH461" s="255">
        <f t="shared" si="169"/>
        <v>-12.703606011181236</v>
      </c>
      <c r="BI461" s="257">
        <f t="shared" si="172"/>
        <v>68.684497283634997</v>
      </c>
      <c r="BJ461" s="98"/>
      <c r="BK461" s="98"/>
      <c r="BL461" s="98"/>
      <c r="BM461" s="258">
        <f t="shared" si="166"/>
        <v>-6.6461274726653556</v>
      </c>
      <c r="BN461" s="257">
        <f t="shared" si="170"/>
        <v>106.684497283635</v>
      </c>
      <c r="BO461" s="98"/>
      <c r="BP461" s="98"/>
      <c r="BQ461" s="98"/>
      <c r="BR461" s="98"/>
      <c r="BS461" s="163">
        <f t="shared" si="171"/>
        <v>2080.2695191025655</v>
      </c>
      <c r="BT461" s="170">
        <v>-182</v>
      </c>
      <c r="BU461" s="98"/>
      <c r="BV461" s="98"/>
      <c r="BW461" s="403" t="s">
        <v>161</v>
      </c>
      <c r="BX461" s="610"/>
      <c r="BY461" s="610"/>
      <c r="BZ461" s="610"/>
      <c r="CA461" s="404"/>
      <c r="CB461" s="141"/>
      <c r="CC461" s="282">
        <f t="shared" si="167"/>
        <v>-17.542452131500028</v>
      </c>
      <c r="CD461" s="283">
        <f t="shared" si="173"/>
        <v>68.684497283634997</v>
      </c>
      <c r="CE461" s="98"/>
      <c r="CF461" s="98"/>
      <c r="CG461" s="98"/>
      <c r="CH461" s="275">
        <f t="shared" si="168"/>
        <v>-10.046387157327828</v>
      </c>
      <c r="CI461" s="283">
        <f t="shared" si="174"/>
        <v>106.684497283635</v>
      </c>
      <c r="CJ461" s="98"/>
      <c r="CK461" s="98"/>
      <c r="CL461" s="98"/>
      <c r="CM461" s="98"/>
      <c r="CN461" s="163">
        <f t="shared" si="175"/>
        <v>2080.2695191025655</v>
      </c>
      <c r="CO461" s="170">
        <v>-182</v>
      </c>
      <c r="CP461" s="98"/>
      <c r="CQ461" s="98"/>
      <c r="CR461" s="403" t="s">
        <v>161</v>
      </c>
      <c r="CS461" s="610"/>
      <c r="CT461" s="610"/>
      <c r="CU461" s="610"/>
      <c r="CV461" s="404"/>
    </row>
    <row r="462" spans="55:100" x14ac:dyDescent="0.3">
      <c r="BC462" s="141"/>
      <c r="BD462" s="255">
        <v>20</v>
      </c>
      <c r="BE462" s="258">
        <f t="shared" si="164"/>
        <v>109.31569313615842</v>
      </c>
      <c r="BF462" s="257">
        <f t="shared" si="165"/>
        <v>15.544510901188794</v>
      </c>
      <c r="BG462" s="98"/>
      <c r="BH462" s="255">
        <f t="shared" si="169"/>
        <v>-13.775974721205912</v>
      </c>
      <c r="BI462" s="257">
        <f t="shared" si="172"/>
        <v>67.684497283634997</v>
      </c>
      <c r="BJ462" s="98"/>
      <c r="BK462" s="98"/>
      <c r="BL462" s="98"/>
      <c r="BM462" s="258">
        <f t="shared" si="166"/>
        <v>-7.3996815227681481</v>
      </c>
      <c r="BN462" s="257">
        <f t="shared" si="170"/>
        <v>107.684497283635</v>
      </c>
      <c r="BO462" s="98"/>
      <c r="BP462" s="98"/>
      <c r="BQ462" s="98"/>
      <c r="BR462" s="98"/>
      <c r="BS462" s="163">
        <f t="shared" si="171"/>
        <v>2068.8394667998041</v>
      </c>
      <c r="BT462" s="170">
        <v>-181</v>
      </c>
      <c r="BU462" s="98"/>
      <c r="BV462" s="98"/>
      <c r="BW462" s="611" t="s">
        <v>162</v>
      </c>
      <c r="BX462" s="608"/>
      <c r="BY462" s="608"/>
      <c r="BZ462" s="608" t="s">
        <v>81</v>
      </c>
      <c r="CA462" s="609"/>
      <c r="CB462" s="141"/>
      <c r="CC462" s="282">
        <f t="shared" si="167"/>
        <v>-18.869496953120446</v>
      </c>
      <c r="CD462" s="283">
        <f t="shared" si="173"/>
        <v>67.684497283634997</v>
      </c>
      <c r="CE462" s="98"/>
      <c r="CF462" s="98"/>
      <c r="CG462" s="98"/>
      <c r="CH462" s="275">
        <f t="shared" si="168"/>
        <v>-10.978902243465484</v>
      </c>
      <c r="CI462" s="283">
        <f t="shared" si="174"/>
        <v>107.684497283635</v>
      </c>
      <c r="CJ462" s="98"/>
      <c r="CK462" s="98"/>
      <c r="CL462" s="98"/>
      <c r="CM462" s="98"/>
      <c r="CN462" s="163">
        <f t="shared" si="175"/>
        <v>2068.8394667998041</v>
      </c>
      <c r="CO462" s="170">
        <v>-181</v>
      </c>
      <c r="CP462" s="98"/>
      <c r="CQ462" s="98"/>
      <c r="CR462" s="611" t="s">
        <v>162</v>
      </c>
      <c r="CS462" s="608"/>
      <c r="CT462" s="608"/>
      <c r="CU462" s="608" t="s">
        <v>83</v>
      </c>
      <c r="CV462" s="609"/>
    </row>
    <row r="463" spans="55:100" x14ac:dyDescent="0.3">
      <c r="BC463" s="141"/>
      <c r="BD463" s="255">
        <v>21</v>
      </c>
      <c r="BE463" s="258">
        <f t="shared" si="164"/>
        <v>109.17499385979599</v>
      </c>
      <c r="BF463" s="257">
        <f t="shared" si="165"/>
        <v>15.920828209927688</v>
      </c>
      <c r="BG463" s="98"/>
      <c r="BH463" s="255">
        <f t="shared" si="169"/>
        <v>-14.848343431230603</v>
      </c>
      <c r="BI463" s="257">
        <f t="shared" si="172"/>
        <v>66.684497283634997</v>
      </c>
      <c r="BJ463" s="98"/>
      <c r="BK463" s="98"/>
      <c r="BL463" s="98"/>
      <c r="BM463" s="258">
        <f t="shared" si="166"/>
        <v>-8.1532355728709405</v>
      </c>
      <c r="BN463" s="257">
        <f t="shared" si="170"/>
        <v>108.684497283635</v>
      </c>
      <c r="BO463" s="98"/>
      <c r="BP463" s="98"/>
      <c r="BQ463" s="98"/>
      <c r="BR463" s="98"/>
      <c r="BS463" s="163">
        <f t="shared" si="171"/>
        <v>2057.4094144970427</v>
      </c>
      <c r="BT463" s="170">
        <v>-180</v>
      </c>
      <c r="BU463" s="98"/>
      <c r="BV463" s="98"/>
      <c r="BW463" s="314" t="s">
        <v>165</v>
      </c>
      <c r="BX463" s="315" t="s">
        <v>166</v>
      </c>
      <c r="BY463" s="315" t="s">
        <v>164</v>
      </c>
      <c r="BZ463" s="315" t="s">
        <v>163</v>
      </c>
      <c r="CA463" s="316" t="s">
        <v>16</v>
      </c>
      <c r="CB463" s="141"/>
      <c r="CC463" s="282">
        <f t="shared" si="167"/>
        <v>-20.196541774740851</v>
      </c>
      <c r="CD463" s="283">
        <f t="shared" si="173"/>
        <v>66.684497283634997</v>
      </c>
      <c r="CE463" s="98"/>
      <c r="CF463" s="98"/>
      <c r="CG463" s="98"/>
      <c r="CH463" s="275">
        <f t="shared" si="168"/>
        <v>-11.91141732960314</v>
      </c>
      <c r="CI463" s="283">
        <f t="shared" si="174"/>
        <v>108.684497283635</v>
      </c>
      <c r="CJ463" s="98"/>
      <c r="CK463" s="98"/>
      <c r="CL463" s="98"/>
      <c r="CM463" s="98"/>
      <c r="CN463" s="163">
        <f t="shared" si="175"/>
        <v>2057.4094144970427</v>
      </c>
      <c r="CO463" s="170">
        <v>-180</v>
      </c>
      <c r="CP463" s="98"/>
      <c r="CQ463" s="98"/>
      <c r="CR463" s="314" t="s">
        <v>165</v>
      </c>
      <c r="CS463" s="315" t="s">
        <v>166</v>
      </c>
      <c r="CT463" s="315" t="s">
        <v>164</v>
      </c>
      <c r="CU463" s="315" t="s">
        <v>163</v>
      </c>
      <c r="CV463" s="316" t="s">
        <v>16</v>
      </c>
    </row>
    <row r="464" spans="55:100" x14ac:dyDescent="0.3">
      <c r="BC464" s="141"/>
      <c r="BD464" s="255">
        <v>22</v>
      </c>
      <c r="BE464" s="258">
        <f t="shared" si="164"/>
        <v>109.02774836999336</v>
      </c>
      <c r="BF464" s="257">
        <f t="shared" si="165"/>
        <v>16.294632662761217</v>
      </c>
      <c r="BG464" s="98"/>
      <c r="BH464" s="255">
        <f t="shared" si="169"/>
        <v>-15.920712141255279</v>
      </c>
      <c r="BI464" s="257">
        <f t="shared" si="172"/>
        <v>65.684497283634997</v>
      </c>
      <c r="BJ464" s="98"/>
      <c r="BK464" s="98"/>
      <c r="BL464" s="98"/>
      <c r="BM464" s="258">
        <f t="shared" si="166"/>
        <v>-8.9067896229737329</v>
      </c>
      <c r="BN464" s="257">
        <f t="shared" si="170"/>
        <v>109.684497283635</v>
      </c>
      <c r="BO464" s="98"/>
      <c r="BP464" s="98"/>
      <c r="BQ464" s="98"/>
      <c r="BR464" s="98"/>
      <c r="BS464" s="163">
        <f t="shared" si="171"/>
        <v>2045.9793621942813</v>
      </c>
      <c r="BT464" s="170">
        <v>-179</v>
      </c>
      <c r="BU464" s="98"/>
      <c r="BV464" s="98"/>
      <c r="BW464" s="317">
        <f>BF437</f>
        <v>87.684497283634997</v>
      </c>
      <c r="BX464" s="318">
        <f>BF438</f>
        <v>7.6713994792877376</v>
      </c>
      <c r="BY464" s="318">
        <f>BF436</f>
        <v>23.019437818328569</v>
      </c>
      <c r="BZ464" s="318">
        <f>BN436</f>
        <v>-0.75355405010279419</v>
      </c>
      <c r="CA464" s="319">
        <f>BQ436</f>
        <v>73.746407538598348</v>
      </c>
      <c r="CB464" s="141"/>
      <c r="CC464" s="282">
        <f t="shared" si="167"/>
        <v>-21.523586596361255</v>
      </c>
      <c r="CD464" s="283">
        <f t="shared" si="173"/>
        <v>65.684497283634997</v>
      </c>
      <c r="CE464" s="98"/>
      <c r="CF464" s="98"/>
      <c r="CG464" s="98"/>
      <c r="CH464" s="275">
        <f t="shared" si="168"/>
        <v>-12.843932415740809</v>
      </c>
      <c r="CI464" s="283">
        <f t="shared" si="174"/>
        <v>109.684497283635</v>
      </c>
      <c r="CJ464" s="98"/>
      <c r="CK464" s="98"/>
      <c r="CL464" s="98"/>
      <c r="CM464" s="98"/>
      <c r="CN464" s="163">
        <f t="shared" si="175"/>
        <v>2045.9793621942813</v>
      </c>
      <c r="CO464" s="170">
        <v>-179</v>
      </c>
      <c r="CP464" s="98"/>
      <c r="CQ464" s="98"/>
      <c r="CR464" s="317">
        <f>CR499</f>
        <v>87.684497283634997</v>
      </c>
      <c r="CS464" s="318">
        <f>CS499</f>
        <v>7.6713994792877376</v>
      </c>
      <c r="CT464" s="318">
        <f>CT499</f>
        <v>23.019437818328569</v>
      </c>
      <c r="CU464" s="318">
        <f>CD436</f>
        <v>1.3270448216204098</v>
      </c>
      <c r="CV464" s="319">
        <f>CF436</f>
        <v>-108.68985857734896</v>
      </c>
    </row>
    <row r="465" spans="55:100" ht="15" thickBot="1" x14ac:dyDescent="0.35">
      <c r="BC465" s="141"/>
      <c r="BD465" s="255">
        <v>23</v>
      </c>
      <c r="BE465" s="258">
        <f t="shared" si="164"/>
        <v>108.8740015191531</v>
      </c>
      <c r="BF465" s="257">
        <f t="shared" si="165"/>
        <v>16.665810395231922</v>
      </c>
      <c r="BG465" s="98"/>
      <c r="BH465" s="255">
        <f t="shared" si="169"/>
        <v>-16.99308085127997</v>
      </c>
      <c r="BI465" s="257">
        <f t="shared" si="172"/>
        <v>64.684497283634997</v>
      </c>
      <c r="BJ465" s="98"/>
      <c r="BK465" s="98"/>
      <c r="BL465" s="98"/>
      <c r="BM465" s="258">
        <f t="shared" si="166"/>
        <v>-9.6603436730765253</v>
      </c>
      <c r="BN465" s="257">
        <f t="shared" si="170"/>
        <v>110.684497283635</v>
      </c>
      <c r="BO465" s="98"/>
      <c r="BP465" s="98"/>
      <c r="BQ465" s="98"/>
      <c r="BR465" s="98"/>
      <c r="BS465" s="163">
        <f t="shared" si="171"/>
        <v>2034.5493098915199</v>
      </c>
      <c r="BT465" s="170">
        <v>-178</v>
      </c>
      <c r="BU465" s="98"/>
      <c r="BV465" s="98"/>
      <c r="BW465" s="141"/>
      <c r="BX465" s="98"/>
      <c r="BY465" s="98"/>
      <c r="BZ465" s="98"/>
      <c r="CA465" s="142"/>
      <c r="CB465" s="141"/>
      <c r="CC465" s="282">
        <f t="shared" si="167"/>
        <v>-22.850631417981674</v>
      </c>
      <c r="CD465" s="283">
        <f t="shared" si="173"/>
        <v>64.684497283634997</v>
      </c>
      <c r="CE465" s="98"/>
      <c r="CF465" s="98"/>
      <c r="CG465" s="98"/>
      <c r="CH465" s="275">
        <f t="shared" si="168"/>
        <v>-13.776447501878465</v>
      </c>
      <c r="CI465" s="283">
        <f t="shared" si="174"/>
        <v>110.684497283635</v>
      </c>
      <c r="CJ465" s="98"/>
      <c r="CK465" s="98"/>
      <c r="CL465" s="98"/>
      <c r="CM465" s="98"/>
      <c r="CN465" s="163">
        <f t="shared" si="175"/>
        <v>2034.5493098915199</v>
      </c>
      <c r="CO465" s="170">
        <v>-178</v>
      </c>
      <c r="CP465" s="98"/>
      <c r="CQ465" s="98"/>
      <c r="CR465" s="141"/>
      <c r="CS465" s="98"/>
      <c r="CT465" s="98"/>
      <c r="CU465" s="98"/>
      <c r="CV465" s="142"/>
    </row>
    <row r="466" spans="55:100" x14ac:dyDescent="0.3">
      <c r="BC466" s="141"/>
      <c r="BD466" s="255">
        <v>24</v>
      </c>
      <c r="BE466" s="258">
        <f t="shared" si="164"/>
        <v>108.71380014005535</v>
      </c>
      <c r="BF466" s="257">
        <f t="shared" si="165"/>
        <v>17.034248343006823</v>
      </c>
      <c r="BG466" s="98"/>
      <c r="BH466" s="255">
        <f t="shared" si="169"/>
        <v>-18.065449561304646</v>
      </c>
      <c r="BI466" s="257">
        <f t="shared" si="172"/>
        <v>63.684497283634997</v>
      </c>
      <c r="BJ466" s="98"/>
      <c r="BK466" s="98"/>
      <c r="BL466" s="98"/>
      <c r="BM466" s="258">
        <f t="shared" si="166"/>
        <v>-10.413897723179318</v>
      </c>
      <c r="BN466" s="257">
        <f t="shared" si="170"/>
        <v>111.684497283635</v>
      </c>
      <c r="BO466" s="98"/>
      <c r="BP466" s="98"/>
      <c r="BQ466" s="98"/>
      <c r="BR466" s="98"/>
      <c r="BS466" s="163">
        <f t="shared" si="171"/>
        <v>2023.1192575887587</v>
      </c>
      <c r="BT466" s="170">
        <v>-177</v>
      </c>
      <c r="BU466" s="98"/>
      <c r="BW466" s="200"/>
      <c r="BX466" s="611" t="s">
        <v>167</v>
      </c>
      <c r="BY466" s="608"/>
      <c r="BZ466" s="608"/>
      <c r="CA466" s="609"/>
      <c r="CB466" s="141"/>
      <c r="CC466" s="282">
        <f t="shared" si="167"/>
        <v>-24.177676239602079</v>
      </c>
      <c r="CD466" s="283">
        <f t="shared" si="173"/>
        <v>63.684497283634997</v>
      </c>
      <c r="CE466" s="98"/>
      <c r="CF466" s="98"/>
      <c r="CG466" s="98"/>
      <c r="CH466" s="275">
        <f t="shared" si="168"/>
        <v>-14.708962588016135</v>
      </c>
      <c r="CI466" s="283">
        <f>IF($CI465=$CI464-$A$11,$CI465-$A$11,$CI465+$A$11)</f>
        <v>111.684497283635</v>
      </c>
      <c r="CJ466" s="98"/>
      <c r="CK466" s="98"/>
      <c r="CL466" s="98"/>
      <c r="CM466" s="98"/>
      <c r="CN466" s="163">
        <f t="shared" si="175"/>
        <v>2023.1192575887587</v>
      </c>
      <c r="CO466" s="170">
        <v>-177</v>
      </c>
      <c r="CP466" s="98"/>
      <c r="CQ466" s="98"/>
      <c r="CR466" s="200"/>
      <c r="CS466" s="611" t="s">
        <v>167</v>
      </c>
      <c r="CT466" s="608"/>
      <c r="CU466" s="608"/>
      <c r="CV466" s="609"/>
    </row>
    <row r="467" spans="55:100" x14ac:dyDescent="0.3">
      <c r="BC467" s="141"/>
      <c r="BD467" s="255">
        <v>25</v>
      </c>
      <c r="BE467" s="258">
        <f t="shared" si="164"/>
        <v>108.54719303159213</v>
      </c>
      <c r="BF467" s="257">
        <f t="shared" si="165"/>
        <v>17.399834276317875</v>
      </c>
      <c r="BG467" s="98"/>
      <c r="BH467" s="255">
        <f t="shared" si="169"/>
        <v>-19.137818271329337</v>
      </c>
      <c r="BI467" s="257">
        <f t="shared" si="172"/>
        <v>62.684497283634997</v>
      </c>
      <c r="BJ467" s="98"/>
      <c r="BK467" s="98"/>
      <c r="BL467" s="98"/>
      <c r="BM467" s="258">
        <f t="shared" si="166"/>
        <v>-11.16745177328211</v>
      </c>
      <c r="BN467" s="257">
        <f t="shared" si="170"/>
        <v>112.684497283635</v>
      </c>
      <c r="BO467" s="98"/>
      <c r="BP467" s="98"/>
      <c r="BQ467" s="98"/>
      <c r="BR467" s="98"/>
      <c r="BS467" s="163">
        <f t="shared" si="171"/>
        <v>2011.6892052859973</v>
      </c>
      <c r="BT467" s="170">
        <v>-176</v>
      </c>
      <c r="BU467" s="98"/>
      <c r="BW467" s="141"/>
      <c r="BX467" s="314" t="s">
        <v>168</v>
      </c>
      <c r="BY467" s="315" t="s">
        <v>169</v>
      </c>
      <c r="BZ467" s="315" t="s">
        <v>170</v>
      </c>
      <c r="CA467" s="316" t="s">
        <v>171</v>
      </c>
      <c r="CB467" s="141"/>
      <c r="CC467" s="282">
        <f t="shared" si="167"/>
        <v>-25.504721061222483</v>
      </c>
      <c r="CD467" s="283">
        <f t="shared" si="173"/>
        <v>62.684497283634997</v>
      </c>
      <c r="CE467" s="98"/>
      <c r="CF467" s="98"/>
      <c r="CG467" s="98"/>
      <c r="CH467" s="275">
        <f t="shared" si="168"/>
        <v>-15.641477674153791</v>
      </c>
      <c r="CI467" s="283">
        <f t="shared" si="174"/>
        <v>112.684497283635</v>
      </c>
      <c r="CJ467" s="98"/>
      <c r="CK467" s="98"/>
      <c r="CL467" s="98"/>
      <c r="CM467" s="98"/>
      <c r="CN467" s="163">
        <f t="shared" si="175"/>
        <v>2011.6892052859973</v>
      </c>
      <c r="CO467" s="170">
        <v>-176</v>
      </c>
      <c r="CP467" s="98"/>
      <c r="CQ467" s="98"/>
      <c r="CR467" s="141"/>
      <c r="CS467" s="314" t="s">
        <v>168</v>
      </c>
      <c r="CT467" s="315" t="s">
        <v>169</v>
      </c>
      <c r="CU467" s="315" t="s">
        <v>170</v>
      </c>
      <c r="CV467" s="316" t="s">
        <v>171</v>
      </c>
    </row>
    <row r="468" spans="55:100" ht="15" thickBot="1" x14ac:dyDescent="0.35">
      <c r="BC468" s="141"/>
      <c r="BD468" s="255">
        <v>26</v>
      </c>
      <c r="BE468" s="258">
        <f t="shared" si="164"/>
        <v>108.3742309439026</v>
      </c>
      <c r="BF468" s="257">
        <f t="shared" si="165"/>
        <v>17.762456834148288</v>
      </c>
      <c r="BG468" s="98"/>
      <c r="BH468" s="255">
        <f t="shared" si="169"/>
        <v>-20.210186981354013</v>
      </c>
      <c r="BI468" s="257">
        <f t="shared" si="172"/>
        <v>61.684497283634997</v>
      </c>
      <c r="BJ468" s="98"/>
      <c r="BK468" s="98"/>
      <c r="BL468" s="98"/>
      <c r="BM468" s="258">
        <f t="shared" si="166"/>
        <v>-11.921005823384903</v>
      </c>
      <c r="BN468" s="257">
        <f t="shared" si="170"/>
        <v>113.684497283635</v>
      </c>
      <c r="BO468" s="98"/>
      <c r="BP468" s="98"/>
      <c r="BQ468" s="98"/>
      <c r="BR468" s="98"/>
      <c r="BS468" s="163">
        <f t="shared" si="171"/>
        <v>2000.2591529832359</v>
      </c>
      <c r="BT468" s="170">
        <v>-175</v>
      </c>
      <c r="BU468" s="98"/>
      <c r="BW468" s="141"/>
      <c r="BX468" s="320">
        <f>((-1)*((2*BZ464*CA464)-(2*BZ464*BX464)-(2*BW464))+(((((2*BZ464*CA464)-(2*BZ464*BX464)-(2*BW464))^2)-(4*((BZ464^2)+1)*(((CA464-BX464)^2)+(BW464^2)-(BY464^2))))^(1/2)))/(2*((BZ464^2)+1))</f>
        <v>106.06863774667772</v>
      </c>
      <c r="BY468" s="321">
        <f>BZ464*BX468+CA464</f>
        <v>-6.1820440242967578</v>
      </c>
      <c r="BZ468" s="321">
        <f>((-1)*((2*BZ464*CA464)-(2*BZ464*BX464)-(2*BW464))-(((((2*BZ464*CA464)-(2*BZ464*BX464)-(2*BW464))^2)-(4*((BZ464^2)+1)*(((CA464-BX464)^2)+(BW464^2)-(BY464^2))))^(1/2)))/(2*((BZ464^2)+1))</f>
        <v>69.300356820592256</v>
      </c>
      <c r="CA468" s="322">
        <f>BZ464*BZ468+CA464</f>
        <v>21.524842982872258</v>
      </c>
      <c r="CB468" s="141"/>
      <c r="CC468" s="282">
        <f t="shared" si="167"/>
        <v>-26.831765882842902</v>
      </c>
      <c r="CD468" s="283">
        <f t="shared" si="173"/>
        <v>61.684497283634997</v>
      </c>
      <c r="CE468" s="98"/>
      <c r="CF468" s="98"/>
      <c r="CG468" s="98"/>
      <c r="CH468" s="275">
        <f t="shared" si="168"/>
        <v>-16.573992760291446</v>
      </c>
      <c r="CI468" s="283">
        <f t="shared" si="174"/>
        <v>113.684497283635</v>
      </c>
      <c r="CJ468" s="98"/>
      <c r="CK468" s="98"/>
      <c r="CL468" s="98"/>
      <c r="CM468" s="98"/>
      <c r="CN468" s="163">
        <f t="shared" si="175"/>
        <v>2000.2591529832359</v>
      </c>
      <c r="CO468" s="170">
        <v>-175</v>
      </c>
      <c r="CP468" s="98"/>
      <c r="CQ468" s="98"/>
      <c r="CR468" s="141"/>
      <c r="CS468" s="320">
        <f>((-1)*((2*CU464*CV464)-(2*CU464*CS464)-(2*CR464))+(((((2*CU464*CV464)-(2*CU464*CS464)-(2*CR464))^2)-(4*((CU464^2)+1)*(((CV464-CS464)^2)+(CR464^2)-(CT464^2))))^(1/2)))/(2*((CU464^2)+1))</f>
        <v>101.53794078721961</v>
      </c>
      <c r="CT468" s="321">
        <f>CU464*CS468+CV464</f>
        <v>26.055539942330626</v>
      </c>
      <c r="CU468" s="321">
        <f>((-1)*((2*CU464*CV464)-(2*CU464*CS464)-(2*CR464))-(((((2*CU464*CV464)-(2*CU464*CS464)-(2*CR464))^2)-(4*((CU464^2)+1)*(((CV464-CS464)^2)+(CR464^2)-(CT464^2))))^(1/2)))/(2*((CU464^2)+1))</f>
        <v>73.831053780050382</v>
      </c>
      <c r="CV468" s="322">
        <f>CU464*CU468+CV464</f>
        <v>-10.712740983755111</v>
      </c>
    </row>
    <row r="469" spans="55:100" x14ac:dyDescent="0.3">
      <c r="BC469" s="141"/>
      <c r="BD469" s="255">
        <v>27</v>
      </c>
      <c r="BE469" s="258">
        <f t="shared" si="164"/>
        <v>108.1949665629142</v>
      </c>
      <c r="BF469" s="257">
        <f t="shared" si="165"/>
        <v>18.122005558154147</v>
      </c>
      <c r="BG469" s="98"/>
      <c r="BH469" s="255">
        <f t="shared" si="169"/>
        <v>-21.282555691378704</v>
      </c>
      <c r="BI469" s="257">
        <f t="shared" si="172"/>
        <v>60.684497283634997</v>
      </c>
      <c r="BJ469" s="98"/>
      <c r="BK469" s="98"/>
      <c r="BL469" s="98"/>
      <c r="BM469" s="258">
        <f t="shared" si="166"/>
        <v>-12.674559873487709</v>
      </c>
      <c r="BN469" s="257">
        <f t="shared" si="170"/>
        <v>114.684497283635</v>
      </c>
      <c r="BO469" s="98"/>
      <c r="BP469" s="98"/>
      <c r="BQ469" s="98"/>
      <c r="BR469" s="98"/>
      <c r="BS469" s="163">
        <f t="shared" si="171"/>
        <v>1988.8291006804745</v>
      </c>
      <c r="BT469" s="170">
        <v>-174</v>
      </c>
      <c r="BU469" s="98"/>
      <c r="BV469" s="98"/>
      <c r="BW469" s="141"/>
      <c r="BX469" s="558" t="s">
        <v>175</v>
      </c>
      <c r="BY469" s="558"/>
      <c r="BZ469" s="558" t="s">
        <v>176</v>
      </c>
      <c r="CA469" s="559"/>
      <c r="CB469" s="141"/>
      <c r="CC469" s="282">
        <f t="shared" si="167"/>
        <v>-28.158810704463306</v>
      </c>
      <c r="CD469" s="283">
        <f t="shared" si="173"/>
        <v>60.684497283634997</v>
      </c>
      <c r="CE469" s="98"/>
      <c r="CF469" s="98"/>
      <c r="CG469" s="98"/>
      <c r="CH469" s="275">
        <f t="shared" si="168"/>
        <v>-17.506507846429116</v>
      </c>
      <c r="CI469" s="283">
        <f t="shared" si="174"/>
        <v>114.684497283635</v>
      </c>
      <c r="CJ469" s="98"/>
      <c r="CK469" s="98"/>
      <c r="CL469" s="98"/>
      <c r="CM469" s="98"/>
      <c r="CN469" s="163">
        <f t="shared" si="175"/>
        <v>1988.8291006804745</v>
      </c>
      <c r="CO469" s="170">
        <v>-174</v>
      </c>
      <c r="CP469" s="98"/>
      <c r="CQ469" s="98"/>
      <c r="CR469" s="141"/>
      <c r="CS469" s="558" t="s">
        <v>175</v>
      </c>
      <c r="CT469" s="558"/>
      <c r="CU469" s="558" t="s">
        <v>176</v>
      </c>
      <c r="CV469" s="559"/>
    </row>
    <row r="470" spans="55:100" x14ac:dyDescent="0.3">
      <c r="BC470" s="141"/>
      <c r="BD470" s="255">
        <v>28</v>
      </c>
      <c r="BE470" s="258">
        <f t="shared" si="164"/>
        <v>108.00945449429396</v>
      </c>
      <c r="BF470" s="257">
        <f t="shared" si="165"/>
        <v>18.478370926311086</v>
      </c>
      <c r="BG470" s="98"/>
      <c r="BH470" s="255">
        <f t="shared" si="169"/>
        <v>-22.35492440140338</v>
      </c>
      <c r="BI470" s="257">
        <f t="shared" si="172"/>
        <v>59.684497283634997</v>
      </c>
      <c r="BJ470" s="98"/>
      <c r="BK470" s="98"/>
      <c r="BL470" s="98"/>
      <c r="BM470" s="258">
        <f t="shared" si="166"/>
        <v>-13.428113923590502</v>
      </c>
      <c r="BN470" s="257">
        <f t="shared" si="170"/>
        <v>115.684497283635</v>
      </c>
      <c r="BO470" s="98"/>
      <c r="BP470" s="98"/>
      <c r="BQ470" s="98"/>
      <c r="BR470" s="98"/>
      <c r="BS470" s="163">
        <f t="shared" si="171"/>
        <v>1977.3990483777134</v>
      </c>
      <c r="BT470" s="170">
        <v>-173</v>
      </c>
      <c r="BU470" s="98"/>
      <c r="BV470" s="98"/>
      <c r="BW470" s="141"/>
      <c r="BX470" s="345">
        <f>(((BX468^2)+(BY468^2))^(1/2))</f>
        <v>106.24864037602688</v>
      </c>
      <c r="BY470" s="345"/>
      <c r="BZ470" s="345">
        <f>(((BZ468^2)+(CA468^2))^(1/2))</f>
        <v>72.566234027257565</v>
      </c>
      <c r="CA470" s="526"/>
      <c r="CB470" s="141"/>
      <c r="CC470" s="282">
        <f t="shared" si="167"/>
        <v>-29.485855526083725</v>
      </c>
      <c r="CD470" s="283">
        <f t="shared" si="173"/>
        <v>59.684497283634997</v>
      </c>
      <c r="CE470" s="98"/>
      <c r="CF470" s="98"/>
      <c r="CG470" s="98"/>
      <c r="CH470" s="275">
        <f t="shared" si="168"/>
        <v>-18.439022932566772</v>
      </c>
      <c r="CI470" s="283">
        <f t="shared" si="174"/>
        <v>115.684497283635</v>
      </c>
      <c r="CJ470" s="98"/>
      <c r="CK470" s="98"/>
      <c r="CL470" s="98"/>
      <c r="CM470" s="98"/>
      <c r="CN470" s="163">
        <f t="shared" si="175"/>
        <v>1977.3990483777134</v>
      </c>
      <c r="CO470" s="170">
        <v>-173</v>
      </c>
      <c r="CP470" s="98"/>
      <c r="CQ470" s="98"/>
      <c r="CR470" s="141"/>
      <c r="CS470" s="345">
        <f>(((CS468^2)+(CT468^2))^(1/2))</f>
        <v>104.82768995353901</v>
      </c>
      <c r="CT470" s="345"/>
      <c r="CU470" s="345">
        <f>(((CU468^2)+(CV468^2))^(1/2))</f>
        <v>74.604204450270217</v>
      </c>
      <c r="CV470" s="526"/>
    </row>
    <row r="471" spans="55:100" x14ac:dyDescent="0.3">
      <c r="BC471" s="141"/>
      <c r="BD471" s="255">
        <v>29</v>
      </c>
      <c r="BE471" s="258">
        <f t="shared" si="164"/>
        <v>107.81775124681506</v>
      </c>
      <c r="BF471" s="257">
        <f t="shared" si="165"/>
        <v>18.831444386275781</v>
      </c>
      <c r="BG471" s="98"/>
      <c r="BH471" s="255">
        <f t="shared" si="169"/>
        <v>-23.427293111428064</v>
      </c>
      <c r="BI471" s="257">
        <f t="shared" si="172"/>
        <v>58.684497283634997</v>
      </c>
      <c r="BJ471" s="98"/>
      <c r="BK471" s="98"/>
      <c r="BL471" s="98"/>
      <c r="BM471" s="258">
        <f t="shared" si="166"/>
        <v>-14.181667973693294</v>
      </c>
      <c r="BN471" s="257">
        <f t="shared" si="170"/>
        <v>116.684497283635</v>
      </c>
      <c r="BO471" s="98"/>
      <c r="BP471" s="98"/>
      <c r="BQ471" s="98"/>
      <c r="BR471" s="98"/>
      <c r="BS471" s="163">
        <f t="shared" si="171"/>
        <v>1965.968996074952</v>
      </c>
      <c r="BT471" s="170">
        <v>-172</v>
      </c>
      <c r="BU471" s="98"/>
      <c r="BW471" s="141"/>
      <c r="BX471" s="98"/>
      <c r="BY471" s="98"/>
      <c r="BZ471" s="98"/>
      <c r="CA471" s="142"/>
      <c r="CB471" s="141"/>
      <c r="CC471" s="282">
        <f t="shared" si="167"/>
        <v>-30.812900347704129</v>
      </c>
      <c r="CD471" s="283">
        <f t="shared" si="173"/>
        <v>58.684497283634997</v>
      </c>
      <c r="CE471" s="98"/>
      <c r="CF471" s="98"/>
      <c r="CG471" s="98"/>
      <c r="CH471" s="275">
        <f t="shared" si="168"/>
        <v>-19.371538018704442</v>
      </c>
      <c r="CI471" s="283">
        <f t="shared" si="174"/>
        <v>116.684497283635</v>
      </c>
      <c r="CJ471" s="98"/>
      <c r="CK471" s="98"/>
      <c r="CL471" s="98"/>
      <c r="CM471" s="98"/>
      <c r="CN471" s="163">
        <f t="shared" si="175"/>
        <v>1965.968996074952</v>
      </c>
      <c r="CO471" s="170">
        <v>-172</v>
      </c>
      <c r="CP471" s="98"/>
      <c r="CQ471" s="98"/>
      <c r="CR471" s="141"/>
      <c r="CS471" s="98"/>
      <c r="CT471" s="98"/>
      <c r="CU471" s="98"/>
      <c r="CV471" s="142"/>
    </row>
    <row r="472" spans="55:100" x14ac:dyDescent="0.3">
      <c r="BC472" s="141"/>
      <c r="BD472" s="255">
        <v>30</v>
      </c>
      <c r="BE472" s="258">
        <f t="shared" si="164"/>
        <v>107.61991521514378</v>
      </c>
      <c r="BF472" s="257">
        <f t="shared" si="165"/>
        <v>19.18111838845202</v>
      </c>
      <c r="BG472" s="98"/>
      <c r="BH472" s="255">
        <f t="shared" si="169"/>
        <v>-24.499661821452747</v>
      </c>
      <c r="BI472" s="257">
        <f t="shared" si="172"/>
        <v>57.684497283634997</v>
      </c>
      <c r="BJ472" s="98"/>
      <c r="BK472" s="98"/>
      <c r="BL472" s="98"/>
      <c r="BM472" s="258">
        <f t="shared" si="166"/>
        <v>-14.935222023796086</v>
      </c>
      <c r="BN472" s="257">
        <f t="shared" si="170"/>
        <v>117.684497283635</v>
      </c>
      <c r="BO472" s="98"/>
      <c r="BP472" s="98"/>
      <c r="BQ472" s="98"/>
      <c r="BR472" s="98"/>
      <c r="BS472" s="163">
        <f t="shared" si="171"/>
        <v>1954.5389437721906</v>
      </c>
      <c r="BT472" s="170">
        <v>-171</v>
      </c>
      <c r="BU472" s="98"/>
      <c r="BW472" s="141"/>
      <c r="BX472" s="98"/>
      <c r="BY472" s="98"/>
      <c r="BZ472" s="98"/>
      <c r="CA472" s="142"/>
      <c r="CB472" s="141"/>
      <c r="CC472" s="282">
        <f t="shared" si="167"/>
        <v>-32.139945169324534</v>
      </c>
      <c r="CD472" s="283">
        <f t="shared" si="173"/>
        <v>57.684497283634997</v>
      </c>
      <c r="CE472" s="98"/>
      <c r="CF472" s="98"/>
      <c r="CG472" s="98"/>
      <c r="CH472" s="275">
        <f t="shared" si="168"/>
        <v>-20.304053104842097</v>
      </c>
      <c r="CI472" s="283">
        <f t="shared" si="174"/>
        <v>117.684497283635</v>
      </c>
      <c r="CJ472" s="98"/>
      <c r="CK472" s="98"/>
      <c r="CL472" s="98"/>
      <c r="CM472" s="98"/>
      <c r="CN472" s="163">
        <f t="shared" si="175"/>
        <v>1954.5389437721906</v>
      </c>
      <c r="CO472" s="170">
        <v>-171</v>
      </c>
      <c r="CP472" s="98"/>
      <c r="CQ472" s="98"/>
      <c r="CR472" s="141"/>
      <c r="CS472" s="98"/>
      <c r="CT472" s="98"/>
      <c r="CU472" s="98"/>
      <c r="CV472" s="142"/>
    </row>
    <row r="473" spans="55:100" x14ac:dyDescent="0.3">
      <c r="BC473" s="141"/>
      <c r="BD473" s="255">
        <v>31</v>
      </c>
      <c r="BE473" s="258">
        <f t="shared" si="164"/>
        <v>107.41600666205181</v>
      </c>
      <c r="BF473" s="257">
        <f t="shared" si="165"/>
        <v>19.52728641875138</v>
      </c>
      <c r="BG473" s="98"/>
      <c r="BH473" s="255">
        <f t="shared" si="169"/>
        <v>-25.572030531477431</v>
      </c>
      <c r="BI473" s="257">
        <f t="shared" si="172"/>
        <v>56.684497283634997</v>
      </c>
      <c r="BJ473" s="98"/>
      <c r="BK473" s="98"/>
      <c r="BL473" s="98"/>
      <c r="BM473" s="258">
        <f t="shared" si="166"/>
        <v>-15.688776073898879</v>
      </c>
      <c r="BN473" s="257">
        <f t="shared" si="170"/>
        <v>118.684497283635</v>
      </c>
      <c r="BO473" s="98"/>
      <c r="BP473" s="98"/>
      <c r="BQ473" s="98"/>
      <c r="BR473" s="98"/>
      <c r="BS473" s="163">
        <f t="shared" si="171"/>
        <v>1943.1088914694292</v>
      </c>
      <c r="BT473" s="170">
        <v>-170</v>
      </c>
      <c r="BU473" s="98"/>
      <c r="BW473" s="141"/>
      <c r="BX473" s="98"/>
      <c r="BY473" s="98"/>
      <c r="BZ473" s="98"/>
      <c r="CA473" s="142"/>
      <c r="CB473" s="141"/>
      <c r="CC473" s="282">
        <f t="shared" si="167"/>
        <v>-33.466989990944953</v>
      </c>
      <c r="CD473" s="283">
        <f t="shared" si="173"/>
        <v>56.684497283634997</v>
      </c>
      <c r="CE473" s="98"/>
      <c r="CF473" s="98"/>
      <c r="CG473" s="98"/>
      <c r="CH473" s="275">
        <f t="shared" si="168"/>
        <v>-21.236568190979767</v>
      </c>
      <c r="CI473" s="283">
        <f t="shared" si="174"/>
        <v>118.684497283635</v>
      </c>
      <c r="CJ473" s="98"/>
      <c r="CK473" s="98"/>
      <c r="CL473" s="98"/>
      <c r="CM473" s="98"/>
      <c r="CN473" s="163">
        <f t="shared" si="175"/>
        <v>1943.1088914694292</v>
      </c>
      <c r="CO473" s="170">
        <v>-170</v>
      </c>
      <c r="CP473" s="98"/>
      <c r="CQ473" s="98"/>
      <c r="CR473" s="141"/>
      <c r="CS473" s="98"/>
      <c r="CT473" s="98"/>
      <c r="CU473" s="98"/>
      <c r="CV473" s="142"/>
    </row>
    <row r="474" spans="55:100" x14ac:dyDescent="0.3">
      <c r="BC474" s="141"/>
      <c r="BD474" s="255">
        <v>32</v>
      </c>
      <c r="BE474" s="258">
        <f t="shared" si="164"/>
        <v>107.20608770005977</v>
      </c>
      <c r="BF474" s="257">
        <f t="shared" si="165"/>
        <v>19.869843031038425</v>
      </c>
      <c r="BG474" s="98"/>
      <c r="BH474" s="255">
        <f t="shared" si="169"/>
        <v>-26.644399241502107</v>
      </c>
      <c r="BI474" s="257">
        <f t="shared" si="172"/>
        <v>55.684497283634997</v>
      </c>
      <c r="BJ474" s="98"/>
      <c r="BK474" s="98"/>
      <c r="BL474" s="98"/>
      <c r="BM474" s="258">
        <f t="shared" si="166"/>
        <v>-16.442330124001671</v>
      </c>
      <c r="BN474" s="257">
        <f t="shared" si="170"/>
        <v>119.684497283635</v>
      </c>
      <c r="BO474" s="98"/>
      <c r="BP474" s="98"/>
      <c r="BQ474" s="98"/>
      <c r="BR474" s="98"/>
      <c r="BS474" s="163">
        <f t="shared" si="171"/>
        <v>1931.6788391666678</v>
      </c>
      <c r="BT474" s="170">
        <v>-169</v>
      </c>
      <c r="BU474" s="98"/>
      <c r="BW474" s="619" t="s">
        <v>190</v>
      </c>
      <c r="BX474" s="620"/>
      <c r="BY474" s="620"/>
      <c r="BZ474" s="620"/>
      <c r="CA474" s="621"/>
      <c r="CB474" s="141"/>
      <c r="CC474" s="282">
        <f t="shared" si="167"/>
        <v>-34.794034812565357</v>
      </c>
      <c r="CD474" s="283">
        <f t="shared" si="173"/>
        <v>55.684497283634997</v>
      </c>
      <c r="CE474" s="98"/>
      <c r="CF474" s="98"/>
      <c r="CG474" s="98"/>
      <c r="CH474" s="275">
        <f t="shared" si="168"/>
        <v>-22.169083277117423</v>
      </c>
      <c r="CI474" s="283">
        <f t="shared" si="174"/>
        <v>119.684497283635</v>
      </c>
      <c r="CJ474" s="98"/>
      <c r="CK474" s="98"/>
      <c r="CL474" s="98"/>
      <c r="CM474" s="98"/>
      <c r="CN474" s="163">
        <f t="shared" si="175"/>
        <v>1931.6788391666678</v>
      </c>
      <c r="CO474" s="170">
        <v>-169</v>
      </c>
      <c r="CP474" s="98"/>
      <c r="CQ474" s="98"/>
      <c r="CR474" s="619" t="s">
        <v>190</v>
      </c>
      <c r="CS474" s="620"/>
      <c r="CT474" s="620"/>
      <c r="CU474" s="620"/>
      <c r="CV474" s="621"/>
    </row>
    <row r="475" spans="55:100" x14ac:dyDescent="0.3">
      <c r="BC475" s="141"/>
      <c r="BD475" s="255">
        <v>33</v>
      </c>
      <c r="BE475" s="258">
        <f t="shared" si="164"/>
        <v>106.99022227251699</v>
      </c>
      <c r="BF475" s="257">
        <f t="shared" si="165"/>
        <v>20.208683879250628</v>
      </c>
      <c r="BG475" s="98"/>
      <c r="BH475" s="255">
        <f t="shared" si="169"/>
        <v>-27.716767951526791</v>
      </c>
      <c r="BI475" s="257">
        <f t="shared" si="172"/>
        <v>54.684497283634997</v>
      </c>
      <c r="BJ475" s="98"/>
      <c r="BK475" s="98"/>
      <c r="BL475" s="98"/>
      <c r="BM475" s="258">
        <f t="shared" si="166"/>
        <v>-17.195884174104464</v>
      </c>
      <c r="BN475" s="257">
        <f t="shared" si="170"/>
        <v>120.684497283635</v>
      </c>
      <c r="BO475" s="98"/>
      <c r="BP475" s="98"/>
      <c r="BQ475" s="98"/>
      <c r="BR475" s="98"/>
      <c r="BS475" s="163">
        <f t="shared" si="171"/>
        <v>1920.2487868639066</v>
      </c>
      <c r="BT475" s="170">
        <v>-168</v>
      </c>
      <c r="BU475" s="98"/>
      <c r="BW475" s="619"/>
      <c r="BX475" s="620"/>
      <c r="BY475" s="620"/>
      <c r="BZ475" s="620"/>
      <c r="CA475" s="621"/>
      <c r="CB475" s="141"/>
      <c r="CC475" s="282">
        <f t="shared" si="167"/>
        <v>-36.121079634185762</v>
      </c>
      <c r="CD475" s="283">
        <f t="shared" si="173"/>
        <v>54.684497283634997</v>
      </c>
      <c r="CE475" s="98"/>
      <c r="CF475" s="98"/>
      <c r="CG475" s="98"/>
      <c r="CH475" s="275">
        <f t="shared" si="168"/>
        <v>-23.101598363255079</v>
      </c>
      <c r="CI475" s="283">
        <f t="shared" si="174"/>
        <v>120.684497283635</v>
      </c>
      <c r="CJ475" s="98"/>
      <c r="CK475" s="98"/>
      <c r="CL475" s="98"/>
      <c r="CM475" s="98"/>
      <c r="CN475" s="163">
        <f t="shared" si="175"/>
        <v>1920.2487868639066</v>
      </c>
      <c r="CO475" s="170">
        <v>-168</v>
      </c>
      <c r="CP475" s="98"/>
      <c r="CQ475" s="98"/>
      <c r="CR475" s="619"/>
      <c r="CS475" s="620"/>
      <c r="CT475" s="620"/>
      <c r="CU475" s="620"/>
      <c r="CV475" s="621"/>
    </row>
    <row r="476" spans="55:100" ht="15" thickBot="1" x14ac:dyDescent="0.35">
      <c r="BC476" s="141"/>
      <c r="BD476" s="255">
        <v>34</v>
      </c>
      <c r="BE476" s="258">
        <f t="shared" si="164"/>
        <v>106.76847613412383</v>
      </c>
      <c r="BF476" s="257">
        <f t="shared" si="165"/>
        <v>20.543705749183204</v>
      </c>
      <c r="BG476" s="98"/>
      <c r="BH476" s="255">
        <f t="shared" si="169"/>
        <v>-28.789136661551474</v>
      </c>
      <c r="BI476" s="257">
        <f t="shared" si="172"/>
        <v>53.684497283634997</v>
      </c>
      <c r="BJ476" s="98"/>
      <c r="BK476" s="98"/>
      <c r="BL476" s="98"/>
      <c r="BM476" s="258">
        <f t="shared" si="166"/>
        <v>-17.949438224207256</v>
      </c>
      <c r="BN476" s="257">
        <f t="shared" si="170"/>
        <v>121.684497283635</v>
      </c>
      <c r="BO476" s="98"/>
      <c r="BP476" s="98"/>
      <c r="BQ476" s="98"/>
      <c r="BR476" s="98"/>
      <c r="BS476" s="163">
        <f t="shared" si="171"/>
        <v>1908.8187345611452</v>
      </c>
      <c r="BT476" s="170">
        <v>-167</v>
      </c>
      <c r="BU476" s="98"/>
      <c r="BW476" s="625" t="s">
        <v>189</v>
      </c>
      <c r="BX476" s="626"/>
      <c r="BY476" s="626"/>
      <c r="BZ476" s="626"/>
      <c r="CA476" s="627"/>
      <c r="CB476" s="141"/>
      <c r="CC476" s="282">
        <f t="shared" si="167"/>
        <v>-37.44812445580618</v>
      </c>
      <c r="CD476" s="283">
        <f t="shared" si="173"/>
        <v>53.684497283634997</v>
      </c>
      <c r="CE476" s="98"/>
      <c r="CF476" s="98"/>
      <c r="CG476" s="98"/>
      <c r="CH476" s="275">
        <f t="shared" si="168"/>
        <v>-24.034113449392748</v>
      </c>
      <c r="CI476" s="283">
        <f t="shared" si="174"/>
        <v>121.684497283635</v>
      </c>
      <c r="CJ476" s="98"/>
      <c r="CK476" s="98"/>
      <c r="CL476" s="98"/>
      <c r="CM476" s="98"/>
      <c r="CN476" s="163">
        <f t="shared" si="175"/>
        <v>1908.8187345611452</v>
      </c>
      <c r="CO476" s="170">
        <v>-167</v>
      </c>
      <c r="CP476" s="98"/>
      <c r="CQ476" s="98"/>
      <c r="CR476" s="625" t="s">
        <v>189</v>
      </c>
      <c r="CS476" s="626"/>
      <c r="CT476" s="626"/>
      <c r="CU476" s="626"/>
      <c r="CV476" s="627"/>
    </row>
    <row r="477" spans="55:100" x14ac:dyDescent="0.3">
      <c r="BC477" s="141"/>
      <c r="BD477" s="255">
        <v>35</v>
      </c>
      <c r="BE477" s="258">
        <f t="shared" si="164"/>
        <v>106.54091683090218</v>
      </c>
      <c r="BF477" s="257">
        <f t="shared" si="165"/>
        <v>20.874806589929136</v>
      </c>
      <c r="BG477" s="98"/>
      <c r="BH477" s="255">
        <f t="shared" si="169"/>
        <v>-29.861505371576158</v>
      </c>
      <c r="BI477" s="257">
        <f t="shared" si="172"/>
        <v>52.684497283634997</v>
      </c>
      <c r="BJ477" s="98"/>
      <c r="BK477" s="98"/>
      <c r="BL477" s="98"/>
      <c r="BM477" s="258">
        <f t="shared" si="166"/>
        <v>-18.702992274310063</v>
      </c>
      <c r="BN477" s="257">
        <f t="shared" si="170"/>
        <v>122.684497283635</v>
      </c>
      <c r="BO477" s="98"/>
      <c r="BP477" s="98"/>
      <c r="BQ477" s="98"/>
      <c r="BR477" s="98"/>
      <c r="BS477" s="163">
        <f t="shared" si="171"/>
        <v>1897.3886822583838</v>
      </c>
      <c r="BT477" s="170">
        <v>-166</v>
      </c>
      <c r="BU477" s="98"/>
      <c r="BW477" s="33" t="s">
        <v>177</v>
      </c>
      <c r="BX477" s="140" t="s">
        <v>179</v>
      </c>
      <c r="BY477" s="33" t="s">
        <v>180</v>
      </c>
      <c r="BZ477" s="33" t="s">
        <v>183</v>
      </c>
      <c r="CA477" s="33" t="s">
        <v>187</v>
      </c>
      <c r="CB477" s="141"/>
      <c r="CC477" s="282">
        <f t="shared" si="167"/>
        <v>-38.775169277426585</v>
      </c>
      <c r="CD477" s="283">
        <f t="shared" si="173"/>
        <v>52.684497283634997</v>
      </c>
      <c r="CE477" s="98"/>
      <c r="CF477" s="98"/>
      <c r="CG477" s="98"/>
      <c r="CH477" s="275">
        <f t="shared" si="168"/>
        <v>-24.966628535530404</v>
      </c>
      <c r="CI477" s="283">
        <f t="shared" si="174"/>
        <v>122.684497283635</v>
      </c>
      <c r="CJ477" s="98"/>
      <c r="CK477" s="98"/>
      <c r="CL477" s="98"/>
      <c r="CM477" s="98"/>
      <c r="CN477" s="163">
        <f t="shared" si="175"/>
        <v>1897.3886822583838</v>
      </c>
      <c r="CO477" s="170">
        <v>-166</v>
      </c>
      <c r="CP477" s="98"/>
      <c r="CQ477" s="98"/>
      <c r="CR477" s="33" t="s">
        <v>177</v>
      </c>
      <c r="CS477" s="140" t="s">
        <v>179</v>
      </c>
      <c r="CT477" s="33" t="s">
        <v>180</v>
      </c>
      <c r="CU477" s="33" t="s">
        <v>183</v>
      </c>
      <c r="CV477" s="33" t="s">
        <v>187</v>
      </c>
    </row>
    <row r="478" spans="55:100" ht="15" thickBot="1" x14ac:dyDescent="0.35">
      <c r="BC478" s="141"/>
      <c r="BD478" s="255">
        <v>36</v>
      </c>
      <c r="BE478" s="258">
        <f t="shared" si="164"/>
        <v>106.30761367962018</v>
      </c>
      <c r="BF478" s="257">
        <f t="shared" si="165"/>
        <v>21.201885544964895</v>
      </c>
      <c r="BG478" s="98"/>
      <c r="BH478" s="255">
        <f t="shared" si="169"/>
        <v>-30.933874081600841</v>
      </c>
      <c r="BI478" s="257">
        <f t="shared" si="172"/>
        <v>51.684497283634997</v>
      </c>
      <c r="BJ478" s="98"/>
      <c r="BK478" s="98"/>
      <c r="BL478" s="98"/>
      <c r="BM478" s="258">
        <f t="shared" si="166"/>
        <v>-19.456546324412855</v>
      </c>
      <c r="BN478" s="257">
        <f t="shared" si="170"/>
        <v>123.684497283635</v>
      </c>
      <c r="BO478" s="98"/>
      <c r="BP478" s="98"/>
      <c r="BQ478" s="98"/>
      <c r="BR478" s="98"/>
      <c r="BS478" s="163">
        <f t="shared" si="171"/>
        <v>1885.9586299556224</v>
      </c>
      <c r="BT478" s="170">
        <v>-165</v>
      </c>
      <c r="BU478" s="98"/>
      <c r="BW478" s="323">
        <f>(BY468-AF4)/(BX468-AF3)</f>
        <v>-5.8283430009361002E-2</v>
      </c>
      <c r="BX478" s="144">
        <f>D3</f>
        <v>0.17632698070846498</v>
      </c>
      <c r="BY478" s="323">
        <f>(-1)*(1/BX478)</f>
        <v>-5.6712818196177093</v>
      </c>
      <c r="BZ478" s="323">
        <f>BY468-BY478*BX468</f>
        <v>595.36309286005337</v>
      </c>
      <c r="CA478" s="323">
        <f>((BX468^2)+((BY468-BZ478)^2))^(1/2)</f>
        <v>610.82494024282232</v>
      </c>
      <c r="CB478" s="141"/>
      <c r="CC478" s="282">
        <f t="shared" si="167"/>
        <v>-40.102214099047004</v>
      </c>
      <c r="CD478" s="283">
        <f t="shared" si="173"/>
        <v>51.684497283634997</v>
      </c>
      <c r="CE478" s="98"/>
      <c r="CF478" s="98"/>
      <c r="CG478" s="98"/>
      <c r="CH478" s="275">
        <f t="shared" si="168"/>
        <v>-25.899143621668074</v>
      </c>
      <c r="CI478" s="283">
        <f t="shared" si="174"/>
        <v>123.684497283635</v>
      </c>
      <c r="CJ478" s="98"/>
      <c r="CK478" s="98"/>
      <c r="CL478" s="98"/>
      <c r="CM478" s="98"/>
      <c r="CN478" s="163">
        <f t="shared" si="175"/>
        <v>1885.9586299556224</v>
      </c>
      <c r="CO478" s="170">
        <v>-165</v>
      </c>
      <c r="CP478" s="98"/>
      <c r="CQ478" s="98"/>
      <c r="CR478" s="323">
        <f>(CT468-AF4)/(CS468-AF3)</f>
        <v>0.25660890638832207</v>
      </c>
      <c r="CS478" s="144">
        <f>BX478</f>
        <v>0.17632698070846498</v>
      </c>
      <c r="CT478" s="323">
        <f>(-1)*(1/CS478)</f>
        <v>-5.6712818196177093</v>
      </c>
      <c r="CU478" s="323">
        <f>CT468-CT478*CS468</f>
        <v>601.9058175303087</v>
      </c>
      <c r="CV478" s="323">
        <f>((CS468^2)+((CT468-CU478)^2))^(1/2)</f>
        <v>584.73369632462629</v>
      </c>
    </row>
    <row r="479" spans="55:100" x14ac:dyDescent="0.3">
      <c r="BC479" s="141"/>
      <c r="BD479" s="255">
        <v>37</v>
      </c>
      <c r="BE479" s="258">
        <f t="shared" si="164"/>
        <v>106.06863774667778</v>
      </c>
      <c r="BF479" s="257">
        <f t="shared" si="165"/>
        <v>21.524842982872279</v>
      </c>
      <c r="BG479" s="98"/>
      <c r="BH479" s="255">
        <f t="shared" si="169"/>
        <v>-32.006242791625525</v>
      </c>
      <c r="BI479" s="257">
        <f t="shared" si="172"/>
        <v>50.684497283634997</v>
      </c>
      <c r="BJ479" s="98"/>
      <c r="BK479" s="98"/>
      <c r="BL479" s="98"/>
      <c r="BM479" s="258">
        <f t="shared" si="166"/>
        <v>-20.210100374515648</v>
      </c>
      <c r="BN479" s="257">
        <f t="shared" si="170"/>
        <v>124.684497283635</v>
      </c>
      <c r="BO479" s="98"/>
      <c r="BP479" s="98"/>
      <c r="BQ479" s="98"/>
      <c r="BR479" s="98"/>
      <c r="BS479" s="163">
        <f t="shared" si="171"/>
        <v>1874.528577652861</v>
      </c>
      <c r="BT479" s="170">
        <v>-164</v>
      </c>
      <c r="BU479" s="98"/>
      <c r="BV479" s="98"/>
      <c r="BW479" s="141" t="s">
        <v>181</v>
      </c>
      <c r="BX479" s="142" t="s">
        <v>181</v>
      </c>
      <c r="BY479" s="33" t="s">
        <v>181</v>
      </c>
      <c r="BZ479" s="615" t="s">
        <v>192</v>
      </c>
      <c r="CA479" s="616"/>
      <c r="CB479" s="141"/>
      <c r="CC479" s="282">
        <f t="shared" si="167"/>
        <v>-41.429258920667408</v>
      </c>
      <c r="CD479" s="283">
        <f t="shared" si="173"/>
        <v>50.684497283634997</v>
      </c>
      <c r="CE479" s="98"/>
      <c r="CF479" s="98"/>
      <c r="CG479" s="98"/>
      <c r="CH479" s="275">
        <f t="shared" si="168"/>
        <v>-26.83165870780573</v>
      </c>
      <c r="CI479" s="283">
        <f t="shared" si="174"/>
        <v>124.684497283635</v>
      </c>
      <c r="CJ479" s="98"/>
      <c r="CK479" s="98"/>
      <c r="CL479" s="98"/>
      <c r="CM479" s="98"/>
      <c r="CN479" s="163">
        <f t="shared" si="175"/>
        <v>1874.528577652861</v>
      </c>
      <c r="CO479" s="170">
        <v>-164</v>
      </c>
      <c r="CP479" s="98"/>
      <c r="CQ479" s="98"/>
      <c r="CR479" s="141" t="s">
        <v>181</v>
      </c>
      <c r="CS479" s="142" t="s">
        <v>181</v>
      </c>
      <c r="CT479" s="33" t="s">
        <v>181</v>
      </c>
      <c r="CU479" s="615" t="s">
        <v>188</v>
      </c>
      <c r="CV479" s="616"/>
    </row>
    <row r="480" spans="55:100" ht="15" thickBot="1" x14ac:dyDescent="0.35">
      <c r="BC480" s="141"/>
      <c r="BD480" s="255">
        <v>38</v>
      </c>
      <c r="BE480" s="258">
        <f t="shared" si="164"/>
        <v>105.82406182645917</v>
      </c>
      <c r="BF480" s="257">
        <f t="shared" si="165"/>
        <v>21.843580527687156</v>
      </c>
      <c r="BG480" s="98"/>
      <c r="BH480" s="255">
        <f t="shared" si="169"/>
        <v>-33.078611501650208</v>
      </c>
      <c r="BI480" s="257">
        <f t="shared" si="172"/>
        <v>49.684497283634997</v>
      </c>
      <c r="BJ480" s="98"/>
      <c r="BK480" s="98"/>
      <c r="BL480" s="98"/>
      <c r="BM480" s="258">
        <f t="shared" si="166"/>
        <v>-20.96365442461844</v>
      </c>
      <c r="BN480" s="257">
        <f t="shared" si="170"/>
        <v>125.684497283635</v>
      </c>
      <c r="BO480" s="98"/>
      <c r="BP480" s="98"/>
      <c r="BQ480" s="98"/>
      <c r="BR480" s="98"/>
      <c r="BS480" s="163">
        <f t="shared" si="171"/>
        <v>1863.0985253500999</v>
      </c>
      <c r="BT480" s="170">
        <v>-163</v>
      </c>
      <c r="BU480" s="98"/>
      <c r="BV480" s="98"/>
      <c r="BW480" s="143">
        <f>180+DEGREES(ATAN(BW478))</f>
        <v>176.66437901795044</v>
      </c>
      <c r="BX480" s="144">
        <f>DEGREES(ATAN(BX478))</f>
        <v>10</v>
      </c>
      <c r="BY480" s="323">
        <f>180+DEGREES(ATAN(BY478))</f>
        <v>100</v>
      </c>
      <c r="BZ480" s="617">
        <f>IF(F3&lt;0,CA478-BY483,IF(F3&gt;0,CA478+BY483,IF(F3=0,CA478-BY483,"error")))</f>
        <v>14.658673006792583</v>
      </c>
      <c r="CA480" s="618"/>
      <c r="CB480" s="98"/>
      <c r="CC480" s="282">
        <f t="shared" si="167"/>
        <v>-42.756303742287812</v>
      </c>
      <c r="CD480" s="283">
        <f t="shared" si="173"/>
        <v>49.684497283634997</v>
      </c>
      <c r="CE480" s="98"/>
      <c r="CF480" s="98"/>
      <c r="CG480" s="98"/>
      <c r="CH480" s="275">
        <f t="shared" si="168"/>
        <v>-27.764173793943385</v>
      </c>
      <c r="CI480" s="283">
        <f t="shared" si="174"/>
        <v>125.684497283635</v>
      </c>
      <c r="CJ480" s="98"/>
      <c r="CK480" s="98"/>
      <c r="CL480" s="98"/>
      <c r="CM480" s="98"/>
      <c r="CN480" s="163">
        <f t="shared" si="175"/>
        <v>1863.0985253500999</v>
      </c>
      <c r="CO480" s="170">
        <v>-163</v>
      </c>
      <c r="CP480" s="98"/>
      <c r="CQ480" s="98"/>
      <c r="CR480" s="143">
        <f>180+DEGREES(ATAN(CR478))</f>
        <v>194.39207373876252</v>
      </c>
      <c r="CS480" s="144">
        <f>DEGREES(ATAN(CS478))</f>
        <v>10</v>
      </c>
      <c r="CT480" s="323">
        <f>180+DEGREES(ATAN(CT478))</f>
        <v>100</v>
      </c>
      <c r="CU480" s="617">
        <f>IF(F3&lt;0,CV478-CT483,IF(F3&gt;0,CV478+CT483,IF(F3=0,CV478-CT483,"error")))</f>
        <v>-17.875896892495234</v>
      </c>
      <c r="CV480" s="618"/>
    </row>
    <row r="481" spans="55:100" x14ac:dyDescent="0.3">
      <c r="BC481" s="141"/>
      <c r="BD481" s="255">
        <v>39</v>
      </c>
      <c r="BE481" s="258">
        <f t="shared" si="164"/>
        <v>105.57396041915891</v>
      </c>
      <c r="BF481" s="257">
        <f t="shared" si="165"/>
        <v>22.158001088865689</v>
      </c>
      <c r="BG481" s="98"/>
      <c r="BH481" s="255">
        <f t="shared" si="169"/>
        <v>-34.150980211674892</v>
      </c>
      <c r="BI481" s="257">
        <f t="shared" si="172"/>
        <v>48.684497283634997</v>
      </c>
      <c r="BJ481" s="98"/>
      <c r="BK481" s="98"/>
      <c r="BL481" s="98"/>
      <c r="BM481" s="258">
        <f t="shared" si="166"/>
        <v>-21.717208474721232</v>
      </c>
      <c r="BN481" s="257">
        <f t="shared" si="170"/>
        <v>126.684497283635</v>
      </c>
      <c r="BO481" s="98"/>
      <c r="BP481" s="98"/>
      <c r="BQ481" s="98"/>
      <c r="BR481" s="98"/>
      <c r="BS481" s="163">
        <f t="shared" si="171"/>
        <v>1851.6684730473385</v>
      </c>
      <c r="BT481" s="170">
        <v>-162</v>
      </c>
      <c r="BU481" s="98"/>
      <c r="BV481" s="98"/>
      <c r="BW481" s="562" t="s">
        <v>182</v>
      </c>
      <c r="BX481" s="558"/>
      <c r="BY481" s="559"/>
      <c r="BZ481" s="98"/>
      <c r="CA481" s="142"/>
      <c r="CB481" s="141"/>
      <c r="CC481" s="282">
        <f t="shared" si="167"/>
        <v>-44.083348563908231</v>
      </c>
      <c r="CD481" s="283">
        <f t="shared" si="173"/>
        <v>48.684497283634997</v>
      </c>
      <c r="CE481" s="98"/>
      <c r="CF481" s="98"/>
      <c r="CG481" s="98"/>
      <c r="CH481" s="275">
        <f t="shared" si="168"/>
        <v>-28.696688880081055</v>
      </c>
      <c r="CI481" s="283">
        <f t="shared" si="174"/>
        <v>126.684497283635</v>
      </c>
      <c r="CJ481" s="98"/>
      <c r="CK481" s="98"/>
      <c r="CL481" s="98"/>
      <c r="CM481" s="98"/>
      <c r="CN481" s="163">
        <f t="shared" si="175"/>
        <v>1851.6684730473385</v>
      </c>
      <c r="CO481" s="170">
        <v>-162</v>
      </c>
      <c r="CP481" s="98"/>
      <c r="CQ481" s="98"/>
      <c r="CR481" s="562" t="s">
        <v>182</v>
      </c>
      <c r="CS481" s="558"/>
      <c r="CT481" s="559"/>
      <c r="CU481" s="98"/>
      <c r="CV481" s="142"/>
    </row>
    <row r="482" spans="55:100" x14ac:dyDescent="0.3">
      <c r="BC482" s="141"/>
      <c r="BD482" s="255">
        <v>40</v>
      </c>
      <c r="BE482" s="258">
        <f t="shared" si="164"/>
        <v>105.31840970808845</v>
      </c>
      <c r="BF482" s="257">
        <f t="shared" si="165"/>
        <v>22.468008890859082</v>
      </c>
      <c r="BG482" s="98"/>
      <c r="BH482" s="255">
        <f t="shared" si="169"/>
        <v>-35.223348921699568</v>
      </c>
      <c r="BI482" s="257">
        <f t="shared" si="172"/>
        <v>47.684497283634997</v>
      </c>
      <c r="BJ482" s="98"/>
      <c r="BK482" s="98"/>
      <c r="BL482" s="98"/>
      <c r="BM482" s="258">
        <f t="shared" si="166"/>
        <v>-22.470762524824025</v>
      </c>
      <c r="BN482" s="257">
        <f t="shared" si="170"/>
        <v>127.684497283635</v>
      </c>
      <c r="BO482" s="98"/>
      <c r="BP482" s="98"/>
      <c r="BQ482" s="98"/>
      <c r="BR482" s="98"/>
      <c r="BS482" s="163">
        <f t="shared" si="171"/>
        <v>1840.2384207445771</v>
      </c>
      <c r="BT482" s="170">
        <v>-161</v>
      </c>
      <c r="BU482" s="98"/>
      <c r="BV482" s="98"/>
      <c r="BW482" s="141" t="s">
        <v>184</v>
      </c>
      <c r="BX482" s="98" t="s">
        <v>185</v>
      </c>
      <c r="BY482" s="142" t="s">
        <v>186</v>
      </c>
      <c r="BZ482" s="168" t="s">
        <v>178</v>
      </c>
      <c r="CA482" s="142"/>
      <c r="CB482" s="141"/>
      <c r="CC482" s="282">
        <f t="shared" si="167"/>
        <v>-45.410393385528636</v>
      </c>
      <c r="CD482" s="283">
        <f t="shared" si="173"/>
        <v>47.684497283634997</v>
      </c>
      <c r="CE482" s="98"/>
      <c r="CF482" s="98"/>
      <c r="CG482" s="98"/>
      <c r="CH482" s="275">
        <f t="shared" si="168"/>
        <v>-29.629203966218711</v>
      </c>
      <c r="CI482" s="283">
        <f t="shared" si="174"/>
        <v>127.684497283635</v>
      </c>
      <c r="CJ482" s="98"/>
      <c r="CK482" s="98"/>
      <c r="CL482" s="98"/>
      <c r="CM482" s="98"/>
      <c r="CN482" s="163">
        <f t="shared" si="175"/>
        <v>1840.2384207445771</v>
      </c>
      <c r="CO482" s="170">
        <v>-161</v>
      </c>
      <c r="CP482" s="98"/>
      <c r="CQ482" s="98"/>
      <c r="CR482" s="141" t="s">
        <v>184</v>
      </c>
      <c r="CS482" s="98" t="s">
        <v>185</v>
      </c>
      <c r="CT482" s="142" t="s">
        <v>186</v>
      </c>
      <c r="CU482" s="168" t="s">
        <v>178</v>
      </c>
      <c r="CV482" s="142"/>
    </row>
    <row r="483" spans="55:100" ht="15" thickBot="1" x14ac:dyDescent="0.35">
      <c r="BC483" s="141"/>
      <c r="BD483" s="255">
        <v>41</v>
      </c>
      <c r="BE483" s="258">
        <f t="shared" si="164"/>
        <v>105.05748753646995</v>
      </c>
      <c r="BF483" s="257">
        <f t="shared" si="165"/>
        <v>22.773509502287737</v>
      </c>
      <c r="BG483" s="98"/>
      <c r="BH483" s="255">
        <f t="shared" si="169"/>
        <v>-36.295717631724251</v>
      </c>
      <c r="BI483" s="257">
        <f t="shared" si="172"/>
        <v>46.684497283634997</v>
      </c>
      <c r="BJ483" s="98"/>
      <c r="BK483" s="98"/>
      <c r="BL483" s="98"/>
      <c r="BM483" s="258">
        <f t="shared" si="166"/>
        <v>-23.224316574926817</v>
      </c>
      <c r="BN483" s="257">
        <f t="shared" si="170"/>
        <v>128.68449728363498</v>
      </c>
      <c r="BO483" s="98"/>
      <c r="BP483" s="98"/>
      <c r="BQ483" s="98"/>
      <c r="BR483" s="98"/>
      <c r="BS483" s="163">
        <f t="shared" si="171"/>
        <v>1828.8083684418157</v>
      </c>
      <c r="BT483" s="170">
        <v>-160</v>
      </c>
      <c r="BU483" s="98"/>
      <c r="BV483" s="98"/>
      <c r="BW483" s="143">
        <f>BZ478-F3</f>
        <v>605.36309286005337</v>
      </c>
      <c r="BX483" s="11">
        <f>BY480-90</f>
        <v>10</v>
      </c>
      <c r="BY483" s="144">
        <f>BW483*COS(BX483*PI()/180)</f>
        <v>596.16626723602974</v>
      </c>
      <c r="BZ483" s="11"/>
      <c r="CA483" s="144"/>
      <c r="CB483" s="141"/>
      <c r="CC483" s="282">
        <f t="shared" si="167"/>
        <v>-46.737438207149047</v>
      </c>
      <c r="CD483" s="283">
        <f t="shared" si="173"/>
        <v>46.684497283634997</v>
      </c>
      <c r="CE483" s="98"/>
      <c r="CF483" s="98"/>
      <c r="CG483" s="98"/>
      <c r="CH483" s="275">
        <f t="shared" si="168"/>
        <v>-30.561719052356366</v>
      </c>
      <c r="CI483" s="283">
        <f t="shared" si="174"/>
        <v>128.68449728363498</v>
      </c>
      <c r="CJ483" s="98"/>
      <c r="CK483" s="98"/>
      <c r="CL483" s="98"/>
      <c r="CM483" s="98"/>
      <c r="CN483" s="163">
        <f t="shared" si="175"/>
        <v>1828.8083684418157</v>
      </c>
      <c r="CO483" s="170">
        <v>-160</v>
      </c>
      <c r="CP483" s="98"/>
      <c r="CQ483" s="98"/>
      <c r="CR483" s="143">
        <f>CU478-F3</f>
        <v>611.9058175303087</v>
      </c>
      <c r="CS483" s="11">
        <f>CT480-90</f>
        <v>10</v>
      </c>
      <c r="CT483" s="144">
        <f>CR483*COS(CS483*PI()/180)</f>
        <v>602.60959321712153</v>
      </c>
      <c r="CU483" s="11"/>
      <c r="CV483" s="144"/>
    </row>
    <row r="484" spans="55:100" x14ac:dyDescent="0.3">
      <c r="BC484" s="141"/>
      <c r="BD484" s="255">
        <v>42</v>
      </c>
      <c r="BE484" s="258">
        <f t="shared" si="164"/>
        <v>104.7912733837245</v>
      </c>
      <c r="BF484" s="257">
        <f t="shared" si="165"/>
        <v>23.074409864705967</v>
      </c>
      <c r="BG484" s="98"/>
      <c r="BH484" s="255">
        <f t="shared" si="169"/>
        <v>-37.368086341748935</v>
      </c>
      <c r="BI484" s="257">
        <f t="shared" si="172"/>
        <v>45.684497283634997</v>
      </c>
      <c r="BJ484" s="98"/>
      <c r="BK484" s="98"/>
      <c r="BL484" s="98"/>
      <c r="BM484" s="258">
        <f t="shared" si="166"/>
        <v>-23.97787062502961</v>
      </c>
      <c r="BN484" s="257">
        <f t="shared" si="170"/>
        <v>129.68449728363498</v>
      </c>
      <c r="BO484" s="98"/>
      <c r="BP484" s="98"/>
      <c r="BQ484" s="98"/>
      <c r="BR484" s="98"/>
      <c r="BS484" s="163">
        <f t="shared" si="171"/>
        <v>1817.3783161390543</v>
      </c>
      <c r="BT484" s="170">
        <v>-159</v>
      </c>
      <c r="BU484" s="98"/>
      <c r="BV484" s="98"/>
      <c r="BW484" s="141"/>
      <c r="BX484" s="98"/>
      <c r="BY484" s="98"/>
      <c r="BZ484" s="98"/>
      <c r="CA484" s="142"/>
      <c r="CB484" s="141"/>
      <c r="CC484" s="282">
        <f t="shared" si="167"/>
        <v>-48.064483028769459</v>
      </c>
      <c r="CD484" s="283">
        <f t="shared" si="173"/>
        <v>45.684497283634997</v>
      </c>
      <c r="CE484" s="98"/>
      <c r="CF484" s="98"/>
      <c r="CG484" s="98"/>
      <c r="CH484" s="275">
        <f t="shared" si="168"/>
        <v>-31.494234138494022</v>
      </c>
      <c r="CI484" s="283">
        <f t="shared" si="174"/>
        <v>129.68449728363498</v>
      </c>
      <c r="CJ484" s="98"/>
      <c r="CK484" s="98"/>
      <c r="CL484" s="98"/>
      <c r="CM484" s="98"/>
      <c r="CN484" s="163">
        <f t="shared" si="175"/>
        <v>1817.3783161390543</v>
      </c>
      <c r="CO484" s="170">
        <v>-159</v>
      </c>
      <c r="CP484" s="98"/>
      <c r="CQ484" s="98"/>
      <c r="CR484" s="141"/>
      <c r="CS484" s="98"/>
      <c r="CT484" s="98"/>
      <c r="CU484" s="98"/>
      <c r="CV484" s="142"/>
    </row>
    <row r="485" spans="55:100" x14ac:dyDescent="0.3">
      <c r="BC485" s="141"/>
      <c r="BD485" s="255">
        <v>43</v>
      </c>
      <c r="BE485" s="258">
        <f t="shared" si="164"/>
        <v>104.51984834126192</v>
      </c>
      <c r="BF485" s="257">
        <f t="shared" si="165"/>
        <v>23.370618320948481</v>
      </c>
      <c r="BG485" s="98"/>
      <c r="BH485" s="255">
        <f t="shared" si="169"/>
        <v>-38.440455051773618</v>
      </c>
      <c r="BI485" s="257">
        <f t="shared" si="172"/>
        <v>44.684497283634997</v>
      </c>
      <c r="BJ485" s="98"/>
      <c r="BK485" s="98"/>
      <c r="BL485" s="98"/>
      <c r="BM485" s="258">
        <f t="shared" si="166"/>
        <v>-24.731424675132402</v>
      </c>
      <c r="BN485" s="257">
        <f t="shared" si="170"/>
        <v>130.68449728363498</v>
      </c>
      <c r="BO485" s="98"/>
      <c r="BP485" s="98"/>
      <c r="BQ485" s="98"/>
      <c r="BR485" s="98"/>
      <c r="BS485" s="163">
        <f t="shared" si="171"/>
        <v>1805.9482638362931</v>
      </c>
      <c r="BT485" s="170">
        <v>-158</v>
      </c>
      <c r="BU485" s="98"/>
      <c r="BV485" s="98"/>
      <c r="BW485" s="619" t="s">
        <v>191</v>
      </c>
      <c r="BX485" s="620"/>
      <c r="BY485" s="620"/>
      <c r="BZ485" s="620"/>
      <c r="CA485" s="621"/>
      <c r="CB485" s="141"/>
      <c r="CC485" s="282">
        <f t="shared" si="167"/>
        <v>-49.391527850389863</v>
      </c>
      <c r="CD485" s="283">
        <f t="shared" si="173"/>
        <v>44.684497283634997</v>
      </c>
      <c r="CE485" s="98"/>
      <c r="CF485" s="98"/>
      <c r="CG485" s="98"/>
      <c r="CH485" s="275">
        <f t="shared" si="168"/>
        <v>-32.426749224631692</v>
      </c>
      <c r="CI485" s="283">
        <f t="shared" si="174"/>
        <v>130.68449728363498</v>
      </c>
      <c r="CJ485" s="98"/>
      <c r="CK485" s="98"/>
      <c r="CL485" s="98"/>
      <c r="CM485" s="98"/>
      <c r="CN485" s="163">
        <f t="shared" si="175"/>
        <v>1805.9482638362931</v>
      </c>
      <c r="CO485" s="170">
        <v>-158</v>
      </c>
      <c r="CP485" s="98"/>
      <c r="CQ485" s="98"/>
      <c r="CR485" s="619" t="s">
        <v>191</v>
      </c>
      <c r="CS485" s="620"/>
      <c r="CT485" s="620"/>
      <c r="CU485" s="620"/>
      <c r="CV485" s="621"/>
    </row>
    <row r="486" spans="55:100" ht="15" thickBot="1" x14ac:dyDescent="0.35">
      <c r="BC486" s="141"/>
      <c r="BD486" s="255">
        <v>44</v>
      </c>
      <c r="BE486" s="258">
        <f t="shared" si="164"/>
        <v>104.24329508777947</v>
      </c>
      <c r="BF486" s="257">
        <f t="shared" si="165"/>
        <v>23.662044643050077</v>
      </c>
      <c r="BG486" s="98"/>
      <c r="BH486" s="255">
        <f t="shared" si="169"/>
        <v>-39.512823761798302</v>
      </c>
      <c r="BI486" s="257">
        <f t="shared" si="172"/>
        <v>43.684497283634997</v>
      </c>
      <c r="BJ486" s="98"/>
      <c r="BK486" s="98"/>
      <c r="BL486" s="98"/>
      <c r="BM486" s="258">
        <f t="shared" si="166"/>
        <v>-25.484978725235194</v>
      </c>
      <c r="BN486" s="257">
        <f t="shared" si="170"/>
        <v>131.68449728363498</v>
      </c>
      <c r="BO486" s="98"/>
      <c r="BP486" s="98"/>
      <c r="BQ486" s="98"/>
      <c r="BR486" s="98"/>
      <c r="BS486" s="163">
        <f t="shared" si="171"/>
        <v>1794.5182115335317</v>
      </c>
      <c r="BT486" s="170">
        <v>-157</v>
      </c>
      <c r="BU486" s="98"/>
      <c r="BV486" s="98"/>
      <c r="BW486" s="622"/>
      <c r="BX486" s="623"/>
      <c r="BY486" s="623"/>
      <c r="BZ486" s="623"/>
      <c r="CA486" s="624"/>
      <c r="CB486" s="141"/>
      <c r="CC486" s="282">
        <f t="shared" si="167"/>
        <v>-50.718572672010275</v>
      </c>
      <c r="CD486" s="283">
        <f t="shared" si="173"/>
        <v>43.684497283634997</v>
      </c>
      <c r="CE486" s="98"/>
      <c r="CF486" s="98"/>
      <c r="CG486" s="98"/>
      <c r="CH486" s="275">
        <f t="shared" si="168"/>
        <v>-33.359264310769348</v>
      </c>
      <c r="CI486" s="283">
        <f t="shared" si="174"/>
        <v>131.68449728363498</v>
      </c>
      <c r="CJ486" s="98"/>
      <c r="CK486" s="98"/>
      <c r="CL486" s="98"/>
      <c r="CM486" s="98"/>
      <c r="CN486" s="163">
        <f t="shared" si="175"/>
        <v>1794.5182115335317</v>
      </c>
      <c r="CO486" s="170">
        <v>-157</v>
      </c>
      <c r="CP486" s="98"/>
      <c r="CQ486" s="98"/>
      <c r="CR486" s="622"/>
      <c r="CS486" s="623"/>
      <c r="CT486" s="623"/>
      <c r="CU486" s="623"/>
      <c r="CV486" s="624"/>
    </row>
    <row r="487" spans="55:100" x14ac:dyDescent="0.3">
      <c r="BC487" s="141"/>
      <c r="BD487" s="255">
        <v>45</v>
      </c>
      <c r="BE487" s="258">
        <f t="shared" si="164"/>
        <v>103.96169786407719</v>
      </c>
      <c r="BF487" s="257">
        <f t="shared" si="165"/>
        <v>23.948600059729934</v>
      </c>
      <c r="BG487" s="98"/>
      <c r="BH487" s="255">
        <f t="shared" si="169"/>
        <v>-40.585192471822985</v>
      </c>
      <c r="BI487" s="257">
        <f t="shared" si="172"/>
        <v>42.684497283634997</v>
      </c>
      <c r="BJ487" s="98"/>
      <c r="BK487" s="98"/>
      <c r="BL487" s="98"/>
      <c r="BM487" s="258">
        <f t="shared" si="166"/>
        <v>-26.238532775337987</v>
      </c>
      <c r="BN487" s="257">
        <f t="shared" si="170"/>
        <v>132.68449728363498</v>
      </c>
      <c r="BO487" s="98"/>
      <c r="BP487" s="98"/>
      <c r="BQ487" s="98"/>
      <c r="BR487" s="98"/>
      <c r="BS487" s="163">
        <f t="shared" si="171"/>
        <v>1783.0881592307703</v>
      </c>
      <c r="BT487" s="170">
        <v>-156</v>
      </c>
      <c r="BU487" s="98"/>
      <c r="BV487" s="98"/>
      <c r="BW487" s="33" t="s">
        <v>177</v>
      </c>
      <c r="BX487" s="140" t="s">
        <v>179</v>
      </c>
      <c r="BY487" s="33" t="s">
        <v>180</v>
      </c>
      <c r="BZ487" s="33" t="s">
        <v>183</v>
      </c>
      <c r="CA487" s="33" t="s">
        <v>187</v>
      </c>
      <c r="CB487" s="141"/>
      <c r="CC487" s="282">
        <f t="shared" si="167"/>
        <v>-52.045617493630687</v>
      </c>
      <c r="CD487" s="283">
        <f t="shared" si="173"/>
        <v>42.684497283634997</v>
      </c>
      <c r="CE487" s="98"/>
      <c r="CF487" s="98"/>
      <c r="CG487" s="98"/>
      <c r="CH487" s="275">
        <f t="shared" si="168"/>
        <v>-34.291779396907003</v>
      </c>
      <c r="CI487" s="283">
        <f t="shared" si="174"/>
        <v>132.68449728363498</v>
      </c>
      <c r="CJ487" s="98"/>
      <c r="CK487" s="98"/>
      <c r="CL487" s="98"/>
      <c r="CM487" s="98"/>
      <c r="CN487" s="163">
        <f t="shared" si="175"/>
        <v>1783.0881592307703</v>
      </c>
      <c r="CO487" s="170">
        <v>-156</v>
      </c>
      <c r="CP487" s="98"/>
      <c r="CQ487" s="98"/>
      <c r="CR487" s="33" t="s">
        <v>177</v>
      </c>
      <c r="CS487" s="140" t="s">
        <v>179</v>
      </c>
      <c r="CT487" s="33" t="s">
        <v>180</v>
      </c>
      <c r="CU487" s="33" t="s">
        <v>183</v>
      </c>
      <c r="CV487" s="33" t="s">
        <v>187</v>
      </c>
    </row>
    <row r="488" spans="55:100" ht="15" thickBot="1" x14ac:dyDescent="0.35">
      <c r="BC488" s="141"/>
      <c r="BD488" s="255">
        <v>46</v>
      </c>
      <c r="BE488" s="258">
        <f t="shared" si="164"/>
        <v>103.67514244739733</v>
      </c>
      <c r="BF488" s="257">
        <f t="shared" si="165"/>
        <v>24.230197283432204</v>
      </c>
      <c r="BG488" s="98"/>
      <c r="BH488" s="255">
        <f t="shared" si="169"/>
        <v>-41.657561181847669</v>
      </c>
      <c r="BI488" s="257">
        <f t="shared" si="172"/>
        <v>41.684497283634997</v>
      </c>
      <c r="BJ488" s="98"/>
      <c r="BK488" s="98"/>
      <c r="BL488" s="98"/>
      <c r="BM488" s="258">
        <f t="shared" si="166"/>
        <v>-26.992086825440779</v>
      </c>
      <c r="BN488" s="257">
        <f t="shared" si="170"/>
        <v>133.68449728363498</v>
      </c>
      <c r="BO488" s="98"/>
      <c r="BP488" s="98"/>
      <c r="BQ488" s="98"/>
      <c r="BR488" s="98"/>
      <c r="BS488" s="163">
        <f t="shared" si="171"/>
        <v>1771.6581069280089</v>
      </c>
      <c r="BT488" s="170">
        <v>-155</v>
      </c>
      <c r="BU488" s="98"/>
      <c r="BV488" s="98"/>
      <c r="BW488" s="323">
        <f>(CA468-AF4)/(BZ468-AF3)</f>
        <v>0.31060219557882934</v>
      </c>
      <c r="BX488" s="144">
        <f>BX478</f>
        <v>0.17632698070846498</v>
      </c>
      <c r="BY488" s="323">
        <f>(-1)*(1/BX488)</f>
        <v>-5.6712818196177093</v>
      </c>
      <c r="BZ488" s="323">
        <f>CA468-BY488*BZ468</f>
        <v>414.54669671251725</v>
      </c>
      <c r="CA488" s="323">
        <f>((BZ468^2)+((CA468-BZ488)^2))^(1/2)</f>
        <v>399.08484932974824</v>
      </c>
      <c r="CB488" s="141"/>
      <c r="CC488" s="282">
        <f t="shared" si="167"/>
        <v>-53.372662315251098</v>
      </c>
      <c r="CD488" s="283">
        <f t="shared" si="173"/>
        <v>41.684497283634997</v>
      </c>
      <c r="CE488" s="98"/>
      <c r="CF488" s="98"/>
      <c r="CG488" s="98"/>
      <c r="CH488" s="275">
        <f t="shared" si="168"/>
        <v>-35.224294483044673</v>
      </c>
      <c r="CI488" s="283">
        <f t="shared" si="174"/>
        <v>133.68449728363498</v>
      </c>
      <c r="CJ488" s="98"/>
      <c r="CK488" s="98"/>
      <c r="CL488" s="98"/>
      <c r="CM488" s="98"/>
      <c r="CN488" s="163">
        <f t="shared" si="175"/>
        <v>1771.6581069280089</v>
      </c>
      <c r="CO488" s="170">
        <v>-155</v>
      </c>
      <c r="CP488" s="98"/>
      <c r="CQ488" s="98"/>
      <c r="CR488" s="323">
        <f>(CV468-AF4)/(CU468-AF3)</f>
        <v>-0.14509803714395531</v>
      </c>
      <c r="CS488" s="144">
        <f>CS478</f>
        <v>0.17632698070846498</v>
      </c>
      <c r="CT488" s="323">
        <f>(-1)*(1/CS488)</f>
        <v>-5.6712818196177093</v>
      </c>
      <c r="CU488" s="323">
        <f>CV468-CT488*CU468</f>
        <v>408.00397204226198</v>
      </c>
      <c r="CV488" s="323">
        <f>((CU468^2)+((CV468-CU488)^2))^(1/2)</f>
        <v>425.17609324794432</v>
      </c>
    </row>
    <row r="489" spans="55:100" x14ac:dyDescent="0.3">
      <c r="BC489" s="141"/>
      <c r="BD489" s="255">
        <v>47</v>
      </c>
      <c r="BE489" s="258">
        <f t="shared" si="164"/>
        <v>103.38371612529573</v>
      </c>
      <c r="BF489" s="257">
        <f t="shared" si="165"/>
        <v>24.506750536914659</v>
      </c>
      <c r="BG489" s="98"/>
      <c r="BH489" s="255">
        <f t="shared" si="169"/>
        <v>-42.729929891872352</v>
      </c>
      <c r="BI489" s="257">
        <f t="shared" si="172"/>
        <v>40.684497283634997</v>
      </c>
      <c r="BJ489" s="98"/>
      <c r="BK489" s="98"/>
      <c r="BL489" s="98"/>
      <c r="BM489" s="258">
        <f t="shared" si="166"/>
        <v>-27.745640875543572</v>
      </c>
      <c r="BN489" s="257">
        <f t="shared" si="170"/>
        <v>134.68449728363498</v>
      </c>
      <c r="BO489" s="98"/>
      <c r="BP489" s="98"/>
      <c r="BQ489" s="98"/>
      <c r="BR489" s="98"/>
      <c r="BS489" s="163">
        <f t="shared" si="171"/>
        <v>1760.2280546252478</v>
      </c>
      <c r="BT489" s="170">
        <v>-154</v>
      </c>
      <c r="BU489" s="98"/>
      <c r="BV489" s="98"/>
      <c r="BW489" s="141" t="s">
        <v>181</v>
      </c>
      <c r="BX489" s="142" t="s">
        <v>181</v>
      </c>
      <c r="BY489" s="33" t="s">
        <v>181</v>
      </c>
      <c r="BZ489" s="615" t="s">
        <v>193</v>
      </c>
      <c r="CA489" s="616"/>
      <c r="CB489" s="141"/>
      <c r="CC489" s="282">
        <f t="shared" si="167"/>
        <v>-54.699707136871503</v>
      </c>
      <c r="CD489" s="283">
        <f t="shared" si="173"/>
        <v>40.684497283634997</v>
      </c>
      <c r="CE489" s="98"/>
      <c r="CF489" s="98"/>
      <c r="CG489" s="98"/>
      <c r="CH489" s="275">
        <f t="shared" si="168"/>
        <v>-36.156809569182329</v>
      </c>
      <c r="CI489" s="283">
        <f t="shared" si="174"/>
        <v>134.68449728363498</v>
      </c>
      <c r="CJ489" s="98"/>
      <c r="CK489" s="98"/>
      <c r="CL489" s="98"/>
      <c r="CM489" s="98"/>
      <c r="CN489" s="163">
        <f t="shared" si="175"/>
        <v>1760.2280546252478</v>
      </c>
      <c r="CO489" s="170">
        <v>-154</v>
      </c>
      <c r="CP489" s="98"/>
      <c r="CQ489" s="98"/>
      <c r="CR489" s="141" t="s">
        <v>181</v>
      </c>
      <c r="CS489" s="142" t="s">
        <v>181</v>
      </c>
      <c r="CT489" s="33" t="s">
        <v>181</v>
      </c>
      <c r="CU489" s="615" t="s">
        <v>188</v>
      </c>
      <c r="CV489" s="616"/>
    </row>
    <row r="490" spans="55:100" ht="15" thickBot="1" x14ac:dyDescent="0.35">
      <c r="BC490" s="141"/>
      <c r="BD490" s="255">
        <v>48</v>
      </c>
      <c r="BE490" s="258">
        <f t="shared" si="164"/>
        <v>103.08750766905322</v>
      </c>
      <c r="BF490" s="257">
        <f t="shared" si="165"/>
        <v>24.778175579377248</v>
      </c>
      <c r="BG490" s="98"/>
      <c r="BH490" s="255">
        <f t="shared" si="169"/>
        <v>-43.802298601897029</v>
      </c>
      <c r="BI490" s="257">
        <f t="shared" si="172"/>
        <v>39.684497283634997</v>
      </c>
      <c r="BJ490" s="98"/>
      <c r="BK490" s="98"/>
      <c r="BL490" s="98"/>
      <c r="BM490" s="258">
        <f t="shared" si="166"/>
        <v>-28.499194925646364</v>
      </c>
      <c r="BN490" s="257">
        <f t="shared" si="170"/>
        <v>135.68449728363498</v>
      </c>
      <c r="BO490" s="98"/>
      <c r="BP490" s="98"/>
      <c r="BQ490" s="98"/>
      <c r="BR490" s="98"/>
      <c r="BS490" s="163">
        <f t="shared" si="171"/>
        <v>1748.7980023224864</v>
      </c>
      <c r="BT490" s="170">
        <v>-153</v>
      </c>
      <c r="BU490" s="98"/>
      <c r="BV490" s="98"/>
      <c r="BW490" s="143">
        <f>180+DEGREES(ATAN(BW488))</f>
        <v>197.25490903691872</v>
      </c>
      <c r="BX490" s="144">
        <f>DEGREES(ATAN(BX488))</f>
        <v>10</v>
      </c>
      <c r="BY490" s="323">
        <f>180+DEGREES(ATAN(BY488))</f>
        <v>100</v>
      </c>
      <c r="BZ490" s="617">
        <f>IF(F3&lt;0,CA488-BY493,IF(F3&gt;0,CA488+BY493,IF(F3=0,CA488-BY493,"error")))</f>
        <v>-19.012029108461206</v>
      </c>
      <c r="CA490" s="618"/>
      <c r="CB490" s="141"/>
      <c r="CC490" s="282">
        <f t="shared" si="167"/>
        <v>-56.026751958491914</v>
      </c>
      <c r="CD490" s="283">
        <f t="shared" si="173"/>
        <v>39.684497283634997</v>
      </c>
      <c r="CE490" s="98"/>
      <c r="CF490" s="98"/>
      <c r="CG490" s="98"/>
      <c r="CH490" s="275">
        <f t="shared" si="168"/>
        <v>-37.089324655319999</v>
      </c>
      <c r="CI490" s="283">
        <f t="shared" si="174"/>
        <v>135.68449728363498</v>
      </c>
      <c r="CJ490" s="98"/>
      <c r="CK490" s="98"/>
      <c r="CL490" s="98"/>
      <c r="CM490" s="98"/>
      <c r="CN490" s="163">
        <f t="shared" si="175"/>
        <v>1748.7980023224864</v>
      </c>
      <c r="CO490" s="170">
        <v>-153</v>
      </c>
      <c r="CP490" s="98"/>
      <c r="CQ490" s="98"/>
      <c r="CR490" s="143">
        <f>180+DEGREES(ATAN(CR488))</f>
        <v>171.74411140103717</v>
      </c>
      <c r="CS490" s="144">
        <f>DEGREES(ATAN(CS488))</f>
        <v>10</v>
      </c>
      <c r="CT490" s="323">
        <f>180+DEGREES(ATAN(CT488))</f>
        <v>100</v>
      </c>
      <c r="CU490" s="617">
        <f>IF(F3&lt;0,CV488-CT493,IF(F3&gt;0,CV488+CT493,IF(F3=0,CV488-CT493,"error")))</f>
        <v>13.522540790826497</v>
      </c>
      <c r="CV490" s="618"/>
    </row>
    <row r="491" spans="55:100" x14ac:dyDescent="0.3">
      <c r="BC491" s="141"/>
      <c r="BD491" s="255">
        <v>49</v>
      </c>
      <c r="BE491" s="258">
        <f t="shared" si="164"/>
        <v>102.78660730663501</v>
      </c>
      <c r="BF491" s="257">
        <f t="shared" si="165"/>
        <v>25.044389732122696</v>
      </c>
      <c r="BG491" s="98"/>
      <c r="BH491" s="255">
        <f t="shared" si="169"/>
        <v>-44.874667311921712</v>
      </c>
      <c r="BI491" s="257">
        <f t="shared" si="172"/>
        <v>38.684497283634997</v>
      </c>
      <c r="BJ491" s="98"/>
      <c r="BK491" s="98"/>
      <c r="BL491" s="98"/>
      <c r="BM491" s="258">
        <f t="shared" si="166"/>
        <v>-29.252748975749171</v>
      </c>
      <c r="BN491" s="257">
        <f t="shared" si="170"/>
        <v>136.68449728363498</v>
      </c>
      <c r="BO491" s="98"/>
      <c r="BP491" s="98"/>
      <c r="BQ491" s="98"/>
      <c r="BR491" s="98"/>
      <c r="BS491" s="163">
        <f t="shared" si="171"/>
        <v>1737.367950019725</v>
      </c>
      <c r="BT491" s="170">
        <v>-152</v>
      </c>
      <c r="BU491" s="98"/>
      <c r="BV491" s="98"/>
      <c r="BW491" s="562" t="s">
        <v>182</v>
      </c>
      <c r="BX491" s="558"/>
      <c r="BY491" s="559"/>
      <c r="BZ491" s="98"/>
      <c r="CA491" s="142"/>
      <c r="CB491" s="141"/>
      <c r="CC491" s="282">
        <f t="shared" si="167"/>
        <v>-57.353796780112326</v>
      </c>
      <c r="CD491" s="283">
        <f t="shared" si="173"/>
        <v>38.684497283634997</v>
      </c>
      <c r="CE491" s="98"/>
      <c r="CF491" s="98"/>
      <c r="CG491" s="98"/>
      <c r="CH491" s="275">
        <f t="shared" si="168"/>
        <v>-38.021839741457654</v>
      </c>
      <c r="CI491" s="283">
        <f t="shared" si="174"/>
        <v>136.68449728363498</v>
      </c>
      <c r="CJ491" s="98"/>
      <c r="CK491" s="98"/>
      <c r="CL491" s="98"/>
      <c r="CM491" s="98"/>
      <c r="CN491" s="163">
        <f t="shared" si="175"/>
        <v>1737.367950019725</v>
      </c>
      <c r="CO491" s="170">
        <v>-152</v>
      </c>
      <c r="CP491" s="98"/>
      <c r="CQ491" s="98"/>
      <c r="CR491" s="562" t="s">
        <v>182</v>
      </c>
      <c r="CS491" s="558"/>
      <c r="CT491" s="559"/>
      <c r="CU491" s="98"/>
      <c r="CV491" s="142"/>
    </row>
    <row r="492" spans="55:100" x14ac:dyDescent="0.3">
      <c r="BC492" s="141"/>
      <c r="BD492" s="255">
        <v>50</v>
      </c>
      <c r="BE492" s="258">
        <f t="shared" si="164"/>
        <v>102.48110669520635</v>
      </c>
      <c r="BF492" s="257">
        <f t="shared" si="165"/>
        <v>25.305311903741192</v>
      </c>
      <c r="BG492" s="98"/>
      <c r="BH492" s="255">
        <f t="shared" si="169"/>
        <v>-45.947036021946396</v>
      </c>
      <c r="BI492" s="257">
        <f t="shared" si="172"/>
        <v>37.684497283634997</v>
      </c>
      <c r="BJ492" s="98"/>
      <c r="BK492" s="98"/>
      <c r="BL492" s="98"/>
      <c r="BM492" s="258">
        <f t="shared" si="166"/>
        <v>-30.006303025851963</v>
      </c>
      <c r="BN492" s="257">
        <f t="shared" si="170"/>
        <v>137.68449728363498</v>
      </c>
      <c r="BO492" s="98"/>
      <c r="BP492" s="98"/>
      <c r="BQ492" s="98"/>
      <c r="BR492" s="98"/>
      <c r="BS492" s="163">
        <f t="shared" si="171"/>
        <v>1725.9378977169636</v>
      </c>
      <c r="BT492" s="170">
        <v>-151</v>
      </c>
      <c r="BU492" s="98"/>
      <c r="BV492" s="98"/>
      <c r="BW492" s="141" t="s">
        <v>184</v>
      </c>
      <c r="BX492" s="98" t="s">
        <v>185</v>
      </c>
      <c r="BY492" s="142" t="s">
        <v>186</v>
      </c>
      <c r="BZ492" s="168" t="s">
        <v>178</v>
      </c>
      <c r="CA492" s="142"/>
      <c r="CB492" s="141"/>
      <c r="CC492" s="282">
        <f t="shared" si="167"/>
        <v>-58.680841601732737</v>
      </c>
      <c r="CD492" s="283">
        <f t="shared" si="173"/>
        <v>37.684497283634997</v>
      </c>
      <c r="CE492" s="98"/>
      <c r="CF492" s="98"/>
      <c r="CG492" s="98"/>
      <c r="CH492" s="275">
        <f t="shared" si="168"/>
        <v>-38.954354827595324</v>
      </c>
      <c r="CI492" s="283">
        <f t="shared" si="174"/>
        <v>137.68449728363498</v>
      </c>
      <c r="CJ492" s="98"/>
      <c r="CK492" s="98"/>
      <c r="CL492" s="98"/>
      <c r="CM492" s="98"/>
      <c r="CN492" s="163">
        <f t="shared" si="175"/>
        <v>1725.9378977169636</v>
      </c>
      <c r="CO492" s="170">
        <v>-151</v>
      </c>
      <c r="CP492" s="98"/>
      <c r="CQ492" s="98"/>
      <c r="CR492" s="141" t="s">
        <v>184</v>
      </c>
      <c r="CS492" s="98" t="s">
        <v>185</v>
      </c>
      <c r="CT492" s="142" t="s">
        <v>186</v>
      </c>
      <c r="CU492" s="168" t="s">
        <v>178</v>
      </c>
      <c r="CV492" s="142"/>
    </row>
    <row r="493" spans="55:100" ht="15" thickBot="1" x14ac:dyDescent="0.35">
      <c r="BC493" s="141"/>
      <c r="BD493" s="255">
        <v>51</v>
      </c>
      <c r="BE493" s="258">
        <f t="shared" si="164"/>
        <v>102.17109889321296</v>
      </c>
      <c r="BF493" s="257">
        <f t="shared" si="165"/>
        <v>25.560862614811647</v>
      </c>
      <c r="BG493" s="98"/>
      <c r="BH493" s="255">
        <f t="shared" si="169"/>
        <v>-47.019404731971079</v>
      </c>
      <c r="BI493" s="257">
        <f t="shared" si="172"/>
        <v>36.684497283634997</v>
      </c>
      <c r="BJ493" s="98"/>
      <c r="BK493" s="98"/>
      <c r="BL493" s="98"/>
      <c r="BM493" s="258">
        <f t="shared" si="166"/>
        <v>-30.759857075954756</v>
      </c>
      <c r="BN493" s="257">
        <f t="shared" si="170"/>
        <v>138.68449728363498</v>
      </c>
      <c r="BO493" s="98"/>
      <c r="BP493" s="98"/>
      <c r="BQ493" s="98"/>
      <c r="BR493" s="98"/>
      <c r="BS493" s="163">
        <f t="shared" si="171"/>
        <v>1714.5078454142022</v>
      </c>
      <c r="BT493" s="170">
        <v>-150</v>
      </c>
      <c r="BU493" s="98"/>
      <c r="BV493" s="98"/>
      <c r="BW493" s="143">
        <f>BZ488-F3</f>
        <v>424.54669671251725</v>
      </c>
      <c r="BX493" s="11">
        <f>BY490-90</f>
        <v>10</v>
      </c>
      <c r="BY493" s="144">
        <f>BW493*COS(BX493*PI()/180)</f>
        <v>418.09687843820944</v>
      </c>
      <c r="BZ493" s="11"/>
      <c r="CA493" s="144"/>
      <c r="CB493" s="141"/>
      <c r="CC493" s="282">
        <f t="shared" si="167"/>
        <v>-60.007886423353142</v>
      </c>
      <c r="CD493" s="283">
        <f t="shared" si="173"/>
        <v>36.684497283634997</v>
      </c>
      <c r="CE493" s="98"/>
      <c r="CF493" s="98"/>
      <c r="CG493" s="98"/>
      <c r="CH493" s="275">
        <f t="shared" si="168"/>
        <v>-39.886869913732966</v>
      </c>
      <c r="CI493" s="283">
        <f t="shared" si="174"/>
        <v>138.68449728363498</v>
      </c>
      <c r="CJ493" s="98"/>
      <c r="CK493" s="98"/>
      <c r="CL493" s="98"/>
      <c r="CM493" s="98"/>
      <c r="CN493" s="163">
        <f t="shared" si="175"/>
        <v>1714.5078454142022</v>
      </c>
      <c r="CO493" s="170">
        <v>-150</v>
      </c>
      <c r="CP493" s="98"/>
      <c r="CQ493" s="98"/>
      <c r="CR493" s="143">
        <f>CU488-F3</f>
        <v>418.00397204226198</v>
      </c>
      <c r="CS493" s="11">
        <f>CT490-90</f>
        <v>10</v>
      </c>
      <c r="CT493" s="144">
        <f>CR493*COS(CS493*PI()/180)</f>
        <v>411.65355245711783</v>
      </c>
      <c r="CU493" s="11"/>
      <c r="CV493" s="144"/>
    </row>
    <row r="494" spans="55:100" ht="15" thickBot="1" x14ac:dyDescent="0.35">
      <c r="BC494" s="141"/>
      <c r="BD494" s="255">
        <v>52</v>
      </c>
      <c r="BE494" s="258">
        <f t="shared" si="164"/>
        <v>101.85667833203442</v>
      </c>
      <c r="BF494" s="257">
        <f t="shared" si="165"/>
        <v>25.810964022111911</v>
      </c>
      <c r="BG494" s="98"/>
      <c r="BH494" s="255">
        <f t="shared" si="169"/>
        <v>-48.091773441995763</v>
      </c>
      <c r="BI494" s="257">
        <f t="shared" si="172"/>
        <v>35.684497283634997</v>
      </c>
      <c r="BJ494" s="98"/>
      <c r="BK494" s="98"/>
      <c r="BL494" s="98"/>
      <c r="BM494" s="258">
        <f t="shared" si="166"/>
        <v>-31.513411126057548</v>
      </c>
      <c r="BN494" s="257">
        <f t="shared" si="170"/>
        <v>139.68449728363498</v>
      </c>
      <c r="BO494" s="98"/>
      <c r="BP494" s="98"/>
      <c r="BQ494" s="98"/>
      <c r="BR494" s="98"/>
      <c r="BS494" s="163">
        <f t="shared" si="171"/>
        <v>1703.077793111441</v>
      </c>
      <c r="BT494" s="170">
        <v>-149</v>
      </c>
      <c r="BU494" s="98"/>
      <c r="BV494" s="98"/>
      <c r="BW494" s="98"/>
      <c r="BX494" s="98"/>
      <c r="BY494" s="98"/>
      <c r="BZ494" s="98"/>
      <c r="CA494" s="142"/>
      <c r="CB494" s="141"/>
      <c r="CC494" s="282">
        <f t="shared" si="167"/>
        <v>-61.334931244973554</v>
      </c>
      <c r="CD494" s="283">
        <f t="shared" si="173"/>
        <v>35.684497283634997</v>
      </c>
      <c r="CE494" s="98"/>
      <c r="CF494" s="98"/>
      <c r="CG494" s="98"/>
      <c r="CH494" s="275">
        <f t="shared" si="168"/>
        <v>-40.819384999870636</v>
      </c>
      <c r="CI494" s="283">
        <f t="shared" si="174"/>
        <v>139.68449728363498</v>
      </c>
      <c r="CJ494" s="98"/>
      <c r="CK494" s="98"/>
      <c r="CL494" s="98"/>
      <c r="CM494" s="98"/>
      <c r="CN494" s="163">
        <f t="shared" si="175"/>
        <v>1703.077793111441</v>
      </c>
      <c r="CO494" s="170">
        <v>-149</v>
      </c>
      <c r="CP494" s="98"/>
      <c r="CQ494" s="98"/>
      <c r="CR494" s="98"/>
      <c r="CS494" s="98"/>
      <c r="CT494" s="98"/>
      <c r="CU494" s="98"/>
      <c r="CV494" s="142"/>
    </row>
    <row r="495" spans="55:100" ht="15" thickBot="1" x14ac:dyDescent="0.35">
      <c r="BC495" s="141"/>
      <c r="BD495" s="255">
        <v>53</v>
      </c>
      <c r="BE495" s="258">
        <f t="shared" si="164"/>
        <v>101.53794078721954</v>
      </c>
      <c r="BF495" s="257">
        <f t="shared" si="165"/>
        <v>26.055539942330519</v>
      </c>
      <c r="BG495" s="98"/>
      <c r="BH495" s="255">
        <f t="shared" si="169"/>
        <v>-49.164142152020446</v>
      </c>
      <c r="BI495" s="257">
        <f t="shared" si="172"/>
        <v>34.684497283634997</v>
      </c>
      <c r="BJ495" s="98"/>
      <c r="BK495" s="98"/>
      <c r="BL495" s="98"/>
      <c r="BM495" s="258">
        <f t="shared" si="166"/>
        <v>-32.26696517616034</v>
      </c>
      <c r="BN495" s="257">
        <f t="shared" si="170"/>
        <v>140.68449728363498</v>
      </c>
      <c r="BO495" s="98"/>
      <c r="BP495" s="98"/>
      <c r="BQ495" s="98"/>
      <c r="BR495" s="98"/>
      <c r="BS495" s="163">
        <f t="shared" si="171"/>
        <v>1691.6477408086796</v>
      </c>
      <c r="BT495" s="170">
        <v>-148</v>
      </c>
      <c r="BU495" s="98"/>
      <c r="BV495" s="98"/>
      <c r="BW495" s="562" t="s">
        <v>173</v>
      </c>
      <c r="BX495" s="558"/>
      <c r="BY495" s="558"/>
      <c r="BZ495" s="558"/>
      <c r="CA495" s="559"/>
      <c r="CB495" s="141"/>
      <c r="CC495" s="282">
        <f t="shared" si="167"/>
        <v>-62.661976066593965</v>
      </c>
      <c r="CD495" s="283">
        <f t="shared" si="173"/>
        <v>34.684497283634997</v>
      </c>
      <c r="CE495" s="98"/>
      <c r="CF495" s="98"/>
      <c r="CG495" s="98"/>
      <c r="CH495" s="275">
        <f t="shared" si="168"/>
        <v>-41.751900086008305</v>
      </c>
      <c r="CI495" s="283">
        <f t="shared" si="174"/>
        <v>140.68449728363498</v>
      </c>
      <c r="CJ495" s="98"/>
      <c r="CK495" s="98"/>
      <c r="CL495" s="98"/>
      <c r="CM495" s="98"/>
      <c r="CN495" s="163">
        <f t="shared" si="175"/>
        <v>1691.6477408086796</v>
      </c>
      <c r="CO495" s="170">
        <v>-148</v>
      </c>
      <c r="CP495" s="98"/>
      <c r="CQ495" s="98"/>
      <c r="CR495" s="98"/>
      <c r="CS495" s="98"/>
      <c r="CT495" s="98"/>
      <c r="CU495" s="98"/>
      <c r="CV495" s="142"/>
    </row>
    <row r="496" spans="55:100" ht="15" thickBot="1" x14ac:dyDescent="0.35">
      <c r="BC496" s="141"/>
      <c r="BD496" s="255">
        <v>54</v>
      </c>
      <c r="BE496" s="258">
        <f t="shared" si="164"/>
        <v>101.21498334931215</v>
      </c>
      <c r="BF496" s="257">
        <f t="shared" si="165"/>
        <v>26.294515875272914</v>
      </c>
      <c r="BG496" s="98"/>
      <c r="BH496" s="255">
        <f t="shared" si="169"/>
        <v>-50.236510862045129</v>
      </c>
      <c r="BI496" s="257">
        <f t="shared" si="172"/>
        <v>33.684497283634997</v>
      </c>
      <c r="BJ496" s="98"/>
      <c r="BK496" s="98"/>
      <c r="BL496" s="98"/>
      <c r="BM496" s="258">
        <f t="shared" si="166"/>
        <v>-33.020519226263133</v>
      </c>
      <c r="BN496" s="257">
        <f t="shared" si="170"/>
        <v>141.68449728363498</v>
      </c>
      <c r="BO496" s="98"/>
      <c r="BP496" s="98"/>
      <c r="BQ496" s="98"/>
      <c r="BR496" s="98"/>
      <c r="BS496" s="163">
        <f t="shared" si="171"/>
        <v>1680.2176885059182</v>
      </c>
      <c r="BT496" s="170">
        <v>-147</v>
      </c>
      <c r="BU496" s="98"/>
      <c r="BV496" s="98"/>
      <c r="BW496" s="611" t="s">
        <v>162</v>
      </c>
      <c r="BX496" s="608"/>
      <c r="BY496" s="608"/>
      <c r="BZ496" s="608" t="s">
        <v>83</v>
      </c>
      <c r="CA496" s="609"/>
      <c r="CB496" s="141"/>
      <c r="CC496" s="282">
        <f t="shared" si="167"/>
        <v>-63.989020888214377</v>
      </c>
      <c r="CD496" s="283">
        <f t="shared" si="173"/>
        <v>33.684497283634997</v>
      </c>
      <c r="CE496" s="98"/>
      <c r="CF496" s="98"/>
      <c r="CG496" s="98"/>
      <c r="CH496" s="275">
        <f t="shared" si="168"/>
        <v>-42.684415172145975</v>
      </c>
      <c r="CI496" s="283">
        <f t="shared" si="174"/>
        <v>141.68449728363498</v>
      </c>
      <c r="CJ496" s="98"/>
      <c r="CK496" s="98"/>
      <c r="CL496" s="98"/>
      <c r="CM496" s="98"/>
      <c r="CN496" s="163">
        <f t="shared" si="175"/>
        <v>1680.2176885059182</v>
      </c>
      <c r="CO496" s="170">
        <v>-147</v>
      </c>
      <c r="CP496" s="98"/>
      <c r="CQ496" s="98"/>
      <c r="CR496" s="525" t="s">
        <v>173</v>
      </c>
      <c r="CS496" s="345"/>
      <c r="CT496" s="345"/>
      <c r="CU496" s="345"/>
      <c r="CV496" s="526"/>
    </row>
    <row r="497" spans="55:100" x14ac:dyDescent="0.3">
      <c r="BC497" s="141"/>
      <c r="BD497" s="255">
        <v>55</v>
      </c>
      <c r="BE497" s="258">
        <f t="shared" si="164"/>
        <v>100.8879043942764</v>
      </c>
      <c r="BF497" s="257">
        <f t="shared" si="165"/>
        <v>26.527819026554916</v>
      </c>
      <c r="BG497" s="98"/>
      <c r="BH497" s="255">
        <f t="shared" si="169"/>
        <v>-51.308879572069813</v>
      </c>
      <c r="BI497" s="257">
        <f t="shared" si="172"/>
        <v>32.684497283634997</v>
      </c>
      <c r="BJ497" s="98"/>
      <c r="BK497" s="98"/>
      <c r="BL497" s="98"/>
      <c r="BM497" s="258">
        <f t="shared" si="166"/>
        <v>-33.774073276365925</v>
      </c>
      <c r="BN497" s="257">
        <f t="shared" si="170"/>
        <v>142.68449728363498</v>
      </c>
      <c r="BO497" s="98"/>
      <c r="BP497" s="98"/>
      <c r="BQ497" s="98"/>
      <c r="BR497" s="98"/>
      <c r="BS497" s="163">
        <f t="shared" si="171"/>
        <v>1668.7876362031568</v>
      </c>
      <c r="BT497" s="170">
        <v>-146</v>
      </c>
      <c r="BU497" s="98"/>
      <c r="BV497" s="98"/>
      <c r="BW497" s="314" t="s">
        <v>165</v>
      </c>
      <c r="BX497" s="315" t="s">
        <v>166</v>
      </c>
      <c r="BY497" s="315" t="s">
        <v>164</v>
      </c>
      <c r="BZ497" s="315" t="s">
        <v>174</v>
      </c>
      <c r="CA497" s="316" t="s">
        <v>19</v>
      </c>
      <c r="CB497" s="141"/>
      <c r="CC497" s="282">
        <f t="shared" si="167"/>
        <v>-65.316065709834788</v>
      </c>
      <c r="CD497" s="283">
        <f t="shared" si="173"/>
        <v>32.684497283634997</v>
      </c>
      <c r="CE497" s="98"/>
      <c r="CF497" s="98"/>
      <c r="CG497" s="98"/>
      <c r="CH497" s="275">
        <f t="shared" si="168"/>
        <v>-43.616930258283617</v>
      </c>
      <c r="CI497" s="283">
        <f t="shared" si="174"/>
        <v>142.68449728363498</v>
      </c>
      <c r="CJ497" s="98"/>
      <c r="CK497" s="98"/>
      <c r="CL497" s="98"/>
      <c r="CM497" s="98"/>
      <c r="CN497" s="163">
        <f t="shared" si="175"/>
        <v>1668.7876362031568</v>
      </c>
      <c r="CO497" s="170">
        <v>-146</v>
      </c>
      <c r="CP497" s="98"/>
      <c r="CQ497" s="98"/>
      <c r="CR497" s="611" t="s">
        <v>162</v>
      </c>
      <c r="CS497" s="608"/>
      <c r="CT497" s="608"/>
      <c r="CU497" s="608" t="s">
        <v>83</v>
      </c>
      <c r="CV497" s="609"/>
    </row>
    <row r="498" spans="55:100" ht="15" thickBot="1" x14ac:dyDescent="0.35">
      <c r="BC498" s="141"/>
      <c r="BD498" s="255">
        <v>56</v>
      </c>
      <c r="BE498" s="258">
        <f t="shared" si="164"/>
        <v>100.55680355353046</v>
      </c>
      <c r="BF498" s="257">
        <f t="shared" si="165"/>
        <v>26.755378329776583</v>
      </c>
      <c r="BG498" s="98"/>
      <c r="BH498" s="255">
        <f t="shared" si="169"/>
        <v>-52.381248282094489</v>
      </c>
      <c r="BI498" s="257">
        <f t="shared" si="172"/>
        <v>31.684497283634997</v>
      </c>
      <c r="BJ498" s="98"/>
      <c r="BK498" s="98"/>
      <c r="BL498" s="98"/>
      <c r="BM498" s="258">
        <f t="shared" si="166"/>
        <v>-34.527627326468718</v>
      </c>
      <c r="BN498" s="257">
        <f t="shared" si="170"/>
        <v>143.68449728363498</v>
      </c>
      <c r="BO498" s="98"/>
      <c r="BP498" s="98"/>
      <c r="BQ498" s="98"/>
      <c r="BR498" s="98"/>
      <c r="BS498" s="163">
        <f t="shared" si="171"/>
        <v>1657.3575839003954</v>
      </c>
      <c r="BT498" s="170">
        <v>-145</v>
      </c>
      <c r="BU498" s="98"/>
      <c r="BV498" s="98"/>
      <c r="BW498" s="320">
        <f>BF437</f>
        <v>87.684497283634997</v>
      </c>
      <c r="BX498" s="321">
        <f>BF438</f>
        <v>7.6713994792877376</v>
      </c>
      <c r="BY498" s="321">
        <f>BF436</f>
        <v>23.019437818328569</v>
      </c>
      <c r="BZ498" s="321">
        <f>BI436</f>
        <v>1.0723687100246826</v>
      </c>
      <c r="CA498" s="322">
        <f>BK436</f>
        <v>-86.358711761926713</v>
      </c>
      <c r="CB498" s="141"/>
      <c r="CC498" s="282">
        <f t="shared" si="167"/>
        <v>-66.643110531455193</v>
      </c>
      <c r="CD498" s="283">
        <f t="shared" si="173"/>
        <v>31.684497283634997</v>
      </c>
      <c r="CE498" s="98"/>
      <c r="CF498" s="98"/>
      <c r="CG498" s="98"/>
      <c r="CH498" s="275">
        <f t="shared" si="168"/>
        <v>-44.549445344421287</v>
      </c>
      <c r="CI498" s="283">
        <f t="shared" si="174"/>
        <v>143.68449728363498</v>
      </c>
      <c r="CJ498" s="98"/>
      <c r="CK498" s="98"/>
      <c r="CL498" s="98"/>
      <c r="CM498" s="98"/>
      <c r="CN498" s="163">
        <f t="shared" si="175"/>
        <v>1657.3575839003954</v>
      </c>
      <c r="CO498" s="170">
        <v>-145</v>
      </c>
      <c r="CP498" s="98"/>
      <c r="CQ498" s="98"/>
      <c r="CR498" s="314" t="s">
        <v>165</v>
      </c>
      <c r="CS498" s="315" t="s">
        <v>166</v>
      </c>
      <c r="CT498" s="315" t="s">
        <v>164</v>
      </c>
      <c r="CU498" s="315" t="s">
        <v>174</v>
      </c>
      <c r="CV498" s="316" t="s">
        <v>19</v>
      </c>
    </row>
    <row r="499" spans="55:100" ht="15" thickBot="1" x14ac:dyDescent="0.35">
      <c r="BC499" s="141"/>
      <c r="BD499" s="255">
        <v>57</v>
      </c>
      <c r="BE499" s="258">
        <f t="shared" si="164"/>
        <v>100.2217816835979</v>
      </c>
      <c r="BF499" s="257">
        <f t="shared" si="165"/>
        <v>26.977124468169727</v>
      </c>
      <c r="BG499" s="98"/>
      <c r="BH499" s="255">
        <f t="shared" si="169"/>
        <v>-53.453616992119173</v>
      </c>
      <c r="BI499" s="257">
        <f t="shared" si="172"/>
        <v>30.684497283634997</v>
      </c>
      <c r="BJ499" s="98"/>
      <c r="BK499" s="98"/>
      <c r="BL499" s="98"/>
      <c r="BM499" s="258">
        <f t="shared" si="166"/>
        <v>-35.281181376571524</v>
      </c>
      <c r="BN499" s="257">
        <f t="shared" si="170"/>
        <v>144.68449728363498</v>
      </c>
      <c r="BO499" s="98"/>
      <c r="BP499" s="98"/>
      <c r="BQ499" s="98"/>
      <c r="BR499" s="98"/>
      <c r="BS499" s="163">
        <f t="shared" si="171"/>
        <v>1645.9275315976342</v>
      </c>
      <c r="BT499" s="170">
        <v>-144</v>
      </c>
      <c r="BU499" s="98"/>
      <c r="BV499" s="98"/>
      <c r="BW499" s="200"/>
      <c r="BX499" s="611" t="s">
        <v>172</v>
      </c>
      <c r="BY499" s="608"/>
      <c r="BZ499" s="608"/>
      <c r="CA499" s="609"/>
      <c r="CB499" s="141"/>
      <c r="CC499" s="282">
        <f t="shared" si="167"/>
        <v>-67.970155353075597</v>
      </c>
      <c r="CD499" s="283">
        <f t="shared" si="173"/>
        <v>30.684497283634997</v>
      </c>
      <c r="CE499" s="98"/>
      <c r="CF499" s="98"/>
      <c r="CG499" s="98"/>
      <c r="CH499" s="275">
        <f t="shared" si="168"/>
        <v>-45.481960430558956</v>
      </c>
      <c r="CI499" s="283">
        <f t="shared" si="174"/>
        <v>144.68449728363498</v>
      </c>
      <c r="CJ499" s="98"/>
      <c r="CK499" s="98"/>
      <c r="CL499" s="98"/>
      <c r="CM499" s="98"/>
      <c r="CN499" s="163">
        <f t="shared" si="175"/>
        <v>1645.9275315976342</v>
      </c>
      <c r="CO499" s="170">
        <v>-144</v>
      </c>
      <c r="CP499" s="98"/>
      <c r="CQ499" s="98"/>
      <c r="CR499" s="320">
        <f>BF437</f>
        <v>87.684497283634997</v>
      </c>
      <c r="CS499" s="321">
        <f>BF438</f>
        <v>7.6713994792877376</v>
      </c>
      <c r="CT499" s="321">
        <f>BF436</f>
        <v>23.019437818328569</v>
      </c>
      <c r="CU499" s="321">
        <f>CI436</f>
        <v>-0.93251508613766154</v>
      </c>
      <c r="CV499" s="322">
        <f>CL436</f>
        <v>89.438516016674185</v>
      </c>
    </row>
    <row r="500" spans="55:100" x14ac:dyDescent="0.3">
      <c r="BC500" s="141"/>
      <c r="BD500" s="255">
        <v>58</v>
      </c>
      <c r="BE500" s="258">
        <f t="shared" si="164"/>
        <v>99.882940835385682</v>
      </c>
      <c r="BF500" s="257">
        <f t="shared" si="165"/>
        <v>27.192989895712515</v>
      </c>
      <c r="BG500" s="98"/>
      <c r="BH500" s="255">
        <f t="shared" si="169"/>
        <v>-54.525985702143856</v>
      </c>
      <c r="BI500" s="257">
        <f t="shared" si="172"/>
        <v>29.684497283634997</v>
      </c>
      <c r="BJ500" s="98"/>
      <c r="BK500" s="98"/>
      <c r="BL500" s="98"/>
      <c r="BM500" s="258">
        <f t="shared" si="166"/>
        <v>-36.034735426674317</v>
      </c>
      <c r="BN500" s="257">
        <f t="shared" si="170"/>
        <v>145.68449728363498</v>
      </c>
      <c r="BO500" s="98"/>
      <c r="BP500" s="98"/>
      <c r="BQ500" s="98"/>
      <c r="BR500" s="98"/>
      <c r="BS500" s="163">
        <f t="shared" si="171"/>
        <v>1634.4974792948728</v>
      </c>
      <c r="BT500" s="170">
        <v>-143</v>
      </c>
      <c r="BU500" s="98"/>
      <c r="BV500" s="98"/>
      <c r="BW500" s="141"/>
      <c r="BX500" s="314" t="s">
        <v>168</v>
      </c>
      <c r="BY500" s="315" t="s">
        <v>169</v>
      </c>
      <c r="BZ500" s="315" t="s">
        <v>170</v>
      </c>
      <c r="CA500" s="316" t="s">
        <v>171</v>
      </c>
      <c r="CB500" s="141"/>
      <c r="CC500" s="282">
        <f t="shared" si="167"/>
        <v>-69.297200174696016</v>
      </c>
      <c r="CD500" s="283">
        <f t="shared" si="173"/>
        <v>29.684497283634997</v>
      </c>
      <c r="CE500" s="98"/>
      <c r="CF500" s="98"/>
      <c r="CG500" s="98"/>
      <c r="CH500" s="275">
        <f t="shared" si="168"/>
        <v>-46.414475516696598</v>
      </c>
      <c r="CI500" s="283">
        <f t="shared" si="174"/>
        <v>145.68449728363498</v>
      </c>
      <c r="CJ500" s="98"/>
      <c r="CK500" s="98"/>
      <c r="CL500" s="98"/>
      <c r="CM500" s="98"/>
      <c r="CN500" s="163">
        <f t="shared" si="175"/>
        <v>1634.4974792948728</v>
      </c>
      <c r="CO500" s="170">
        <v>-143</v>
      </c>
      <c r="CP500" s="98"/>
      <c r="CQ500" s="98"/>
      <c r="CR500" s="200"/>
      <c r="CS500" s="611" t="s">
        <v>172</v>
      </c>
      <c r="CT500" s="608"/>
      <c r="CU500" s="608"/>
      <c r="CV500" s="609"/>
    </row>
    <row r="501" spans="55:100" ht="15" thickBot="1" x14ac:dyDescent="0.35">
      <c r="BC501" s="141"/>
      <c r="BD501" s="255">
        <v>59</v>
      </c>
      <c r="BE501" s="258">
        <f t="shared" si="164"/>
        <v>99.540384223098641</v>
      </c>
      <c r="BF501" s="257">
        <f t="shared" si="165"/>
        <v>27.40290885770456</v>
      </c>
      <c r="BG501" s="98"/>
      <c r="BH501" s="255">
        <f t="shared" si="169"/>
        <v>-55.59835441216854</v>
      </c>
      <c r="BI501" s="257">
        <f t="shared" si="172"/>
        <v>28.684497283634997</v>
      </c>
      <c r="BJ501" s="98"/>
      <c r="BK501" s="98"/>
      <c r="BL501" s="98"/>
      <c r="BM501" s="258">
        <f t="shared" si="166"/>
        <v>-36.788289476777109</v>
      </c>
      <c r="BN501" s="257">
        <f t="shared" si="170"/>
        <v>146.68449728363498</v>
      </c>
      <c r="BO501" s="98"/>
      <c r="BP501" s="98"/>
      <c r="BQ501" s="98"/>
      <c r="BR501" s="98"/>
      <c r="BS501" s="163">
        <f t="shared" si="171"/>
        <v>1623.0674269921115</v>
      </c>
      <c r="BT501" s="170">
        <v>-142</v>
      </c>
      <c r="BU501" s="98"/>
      <c r="BV501" s="98"/>
      <c r="BW501" s="141"/>
      <c r="BX501" s="320">
        <f>((-1)*((2*BZ498*CA498)-(2*BZ498*BX498)-(2*BW498))+(((((2*BZ498*CA498)-(2*BZ498*BX498)-(2*BW498))^2)-(4*((BZ498^2)+1)*(((CA498-BX498)^2)+(BW498^2)-(BY498^2))))^(1/2)))/(2*((BZ498^2)+1))</f>
        <v>103.38371612529578</v>
      </c>
      <c r="BY501" s="321">
        <f>BZ498*BX501+CA498</f>
        <v>24.506750536914694</v>
      </c>
      <c r="BZ501" s="321">
        <f>((-1)*((2*BZ498*CA498)-(2*BZ498*BX498)-(2*BW498))-(((((2*BZ498*CA498)-(2*BZ498*BX498)-(2*BW498))^2)-(4*((BZ498^2)+1)*(((CA498-BX498)^2)+(BW498^2)-(BY498^2))))^(1/2)))/(2*((BZ498^2)+1))</f>
        <v>71.985278441974231</v>
      </c>
      <c r="CA501" s="322">
        <f>BZ498*BZ501+CA498</f>
        <v>-9.1639515783392085</v>
      </c>
      <c r="CB501" s="141"/>
      <c r="CC501" s="282">
        <f t="shared" si="167"/>
        <v>-70.62424499631642</v>
      </c>
      <c r="CD501" s="283">
        <f t="shared" si="173"/>
        <v>28.684497283634997</v>
      </c>
      <c r="CE501" s="98"/>
      <c r="CF501" s="98"/>
      <c r="CG501" s="98"/>
      <c r="CH501" s="275">
        <f t="shared" si="168"/>
        <v>-47.346990602834268</v>
      </c>
      <c r="CI501" s="283">
        <f t="shared" si="174"/>
        <v>146.68449728363498</v>
      </c>
      <c r="CJ501" s="98"/>
      <c r="CK501" s="98"/>
      <c r="CL501" s="98"/>
      <c r="CM501" s="98"/>
      <c r="CN501" s="163">
        <f t="shared" si="175"/>
        <v>1623.0674269921115</v>
      </c>
      <c r="CO501" s="170">
        <v>-142</v>
      </c>
      <c r="CP501" s="98"/>
      <c r="CQ501" s="98"/>
      <c r="CR501" s="141"/>
      <c r="CS501" s="314" t="s">
        <v>168</v>
      </c>
      <c r="CT501" s="315" t="s">
        <v>169</v>
      </c>
      <c r="CU501" s="315" t="s">
        <v>170</v>
      </c>
      <c r="CV501" s="316" t="s">
        <v>171</v>
      </c>
    </row>
    <row r="502" spans="55:100" ht="15" thickBot="1" x14ac:dyDescent="0.35">
      <c r="BC502" s="141"/>
      <c r="BD502" s="255">
        <v>60</v>
      </c>
      <c r="BE502" s="258">
        <f t="shared" si="164"/>
        <v>99.194216192799288</v>
      </c>
      <c r="BF502" s="257">
        <f t="shared" si="165"/>
        <v>27.606817410796516</v>
      </c>
      <c r="BG502" s="98"/>
      <c r="BH502" s="255">
        <f t="shared" si="169"/>
        <v>-56.670723122193223</v>
      </c>
      <c r="BI502" s="257">
        <f t="shared" si="172"/>
        <v>27.684497283634997</v>
      </c>
      <c r="BJ502" s="98"/>
      <c r="BK502" s="98"/>
      <c r="BL502" s="98"/>
      <c r="BM502" s="258">
        <f t="shared" si="166"/>
        <v>-37.541843526879902</v>
      </c>
      <c r="BN502" s="257">
        <f t="shared" si="170"/>
        <v>147.68449728363498</v>
      </c>
      <c r="BO502" s="98"/>
      <c r="BP502" s="98"/>
      <c r="BQ502" s="98"/>
      <c r="BR502" s="98"/>
      <c r="BS502" s="163">
        <f t="shared" si="171"/>
        <v>1611.6373746893501</v>
      </c>
      <c r="BT502" s="170">
        <v>-141</v>
      </c>
      <c r="BU502" s="98"/>
      <c r="BV502" s="98"/>
      <c r="BW502" s="141"/>
      <c r="BX502" s="562" t="s">
        <v>175</v>
      </c>
      <c r="BY502" s="558"/>
      <c r="BZ502" s="558" t="s">
        <v>176</v>
      </c>
      <c r="CA502" s="559"/>
      <c r="CB502" s="141"/>
      <c r="CC502" s="282">
        <f t="shared" si="167"/>
        <v>-71.951289817936839</v>
      </c>
      <c r="CD502" s="283">
        <f t="shared" si="173"/>
        <v>27.684497283634997</v>
      </c>
      <c r="CE502" s="98"/>
      <c r="CF502" s="98"/>
      <c r="CG502" s="98"/>
      <c r="CH502" s="275">
        <f t="shared" si="168"/>
        <v>-48.279505688971938</v>
      </c>
      <c r="CI502" s="283">
        <f t="shared" si="174"/>
        <v>147.68449728363498</v>
      </c>
      <c r="CJ502" s="98"/>
      <c r="CK502" s="98"/>
      <c r="CL502" s="98"/>
      <c r="CM502" s="98"/>
      <c r="CN502" s="163">
        <f t="shared" si="175"/>
        <v>1611.6373746893501</v>
      </c>
      <c r="CO502" s="170">
        <v>-141</v>
      </c>
      <c r="CP502" s="98"/>
      <c r="CQ502" s="98"/>
      <c r="CR502" s="143"/>
      <c r="CS502" s="320">
        <f>((-1)*((2*CU499*CV499)-(2*CU499*CS499)-(2*CR499))+(((((2*CU499*CV499)-(2*CU499*CS499)-(2*CR499))^2)-(4*((CU499^2)+1)*(((CV499-CS499)^2)+(CR499^2)-(CT499^2))))^(1/2)))/(2*((CU499^2)+1))</f>
        <v>104.51984834126191</v>
      </c>
      <c r="CT502" s="321">
        <f>CU499*CS502+CV499</f>
        <v>-8.0278193623729805</v>
      </c>
      <c r="CU502" s="321">
        <f>((-1)*((2*CU499*CV499)-(2*CU499*CS499)-(2*CR499))-(((((2*CU499*CV499)-(2*CU499*CS499)-(2*CR499))^2)-(4*((CU499^2)+1)*(((CV499-CS499)^2)+(CR499^2)-(CT499^2))))^(1/2)))/(2*((CU499^2)+1))</f>
        <v>70.849146226008088</v>
      </c>
      <c r="CV502" s="322">
        <f>CU499*CU502+CV499</f>
        <v>23.370618320948481</v>
      </c>
    </row>
    <row r="503" spans="55:100" ht="15" thickBot="1" x14ac:dyDescent="0.35">
      <c r="BC503" s="141"/>
      <c r="BD503" s="255">
        <v>61</v>
      </c>
      <c r="BE503" s="258">
        <f t="shared" si="164"/>
        <v>98.844542190623045</v>
      </c>
      <c r="BF503" s="257">
        <f t="shared" si="165"/>
        <v>27.804653442467803</v>
      </c>
      <c r="BG503" s="98"/>
      <c r="BH503" s="255">
        <f t="shared" si="169"/>
        <v>-57.743091832217907</v>
      </c>
      <c r="BI503" s="257">
        <f t="shared" si="172"/>
        <v>26.684497283634997</v>
      </c>
      <c r="BJ503" s="98"/>
      <c r="BK503" s="98"/>
      <c r="BL503" s="98"/>
      <c r="BM503" s="258">
        <f t="shared" si="166"/>
        <v>-38.295397576982694</v>
      </c>
      <c r="BN503" s="257">
        <f t="shared" si="170"/>
        <v>148.68449728363498</v>
      </c>
      <c r="BO503" s="98"/>
      <c r="BP503" s="98"/>
      <c r="BQ503" s="98"/>
      <c r="BR503" s="98"/>
      <c r="BS503" s="163">
        <f t="shared" si="171"/>
        <v>1600.2073223865887</v>
      </c>
      <c r="BT503" s="170">
        <v>-140</v>
      </c>
      <c r="BU503" s="98"/>
      <c r="BV503" s="98"/>
      <c r="BW503" s="143"/>
      <c r="BX503" s="527">
        <f>(((BX501^2)+(BY501^2))^(1/2))</f>
        <v>106.24864037602698</v>
      </c>
      <c r="BY503" s="342"/>
      <c r="BZ503" s="342">
        <f>(((BZ501^2)+(CA501^2))^(1/2))</f>
        <v>72.566234027257508</v>
      </c>
      <c r="CA503" s="528"/>
      <c r="CB503" s="141"/>
      <c r="CC503" s="282">
        <f t="shared" si="167"/>
        <v>-73.278334639557244</v>
      </c>
      <c r="CD503" s="283">
        <f t="shared" si="173"/>
        <v>26.684497283634997</v>
      </c>
      <c r="CE503" s="98"/>
      <c r="CF503" s="98"/>
      <c r="CG503" s="98"/>
      <c r="CH503" s="275">
        <f t="shared" si="168"/>
        <v>-49.212020775109607</v>
      </c>
      <c r="CI503" s="283">
        <f t="shared" si="174"/>
        <v>148.68449728363498</v>
      </c>
      <c r="CJ503" s="98"/>
      <c r="CK503" s="98"/>
      <c r="CL503" s="98"/>
      <c r="CM503" s="98"/>
      <c r="CN503" s="163">
        <f t="shared" si="175"/>
        <v>1600.2073223865887</v>
      </c>
      <c r="CO503" s="170">
        <v>-140</v>
      </c>
      <c r="CP503" s="98"/>
      <c r="CQ503" s="98"/>
      <c r="CR503" s="141"/>
      <c r="CS503" s="562" t="s">
        <v>175</v>
      </c>
      <c r="CT503" s="558"/>
      <c r="CU503" s="558" t="s">
        <v>176</v>
      </c>
      <c r="CV503" s="559"/>
    </row>
    <row r="504" spans="55:100" ht="15" thickBot="1" x14ac:dyDescent="0.35">
      <c r="BC504" s="141"/>
      <c r="BD504" s="255">
        <v>62</v>
      </c>
      <c r="BE504" s="258">
        <f t="shared" si="164"/>
        <v>98.49146873065834</v>
      </c>
      <c r="BF504" s="257">
        <f t="shared" si="165"/>
        <v>27.996356689946694</v>
      </c>
      <c r="BG504" s="98"/>
      <c r="BH504" s="255">
        <f t="shared" si="169"/>
        <v>-58.81546054224259</v>
      </c>
      <c r="BI504" s="257">
        <f t="shared" si="172"/>
        <v>25.684497283634997</v>
      </c>
      <c r="BJ504" s="98"/>
      <c r="BK504" s="98"/>
      <c r="BL504" s="98"/>
      <c r="BM504" s="258">
        <f t="shared" si="166"/>
        <v>-39.048951627085486</v>
      </c>
      <c r="BN504" s="257">
        <f t="shared" si="170"/>
        <v>149.68449728363498</v>
      </c>
      <c r="BO504" s="98"/>
      <c r="BP504" s="98"/>
      <c r="BQ504" s="98"/>
      <c r="BR504" s="98"/>
      <c r="BS504" s="163">
        <f t="shared" si="171"/>
        <v>1588.7772700838275</v>
      </c>
      <c r="BT504" s="170">
        <v>-139</v>
      </c>
      <c r="BU504" s="98"/>
      <c r="BV504" s="98"/>
      <c r="BW504" s="141"/>
      <c r="BX504" s="98"/>
      <c r="BY504" s="98"/>
      <c r="BZ504" s="98"/>
      <c r="CA504" s="142"/>
      <c r="CB504" s="141"/>
      <c r="CC504" s="282">
        <f t="shared" si="167"/>
        <v>-74.605379461177648</v>
      </c>
      <c r="CD504" s="283">
        <f t="shared" si="173"/>
        <v>25.684497283634997</v>
      </c>
      <c r="CE504" s="98"/>
      <c r="CF504" s="98"/>
      <c r="CG504" s="98"/>
      <c r="CH504" s="275">
        <f t="shared" si="168"/>
        <v>-50.144535861247249</v>
      </c>
      <c r="CI504" s="283">
        <f t="shared" si="174"/>
        <v>149.68449728363498</v>
      </c>
      <c r="CJ504" s="98"/>
      <c r="CK504" s="98"/>
      <c r="CL504" s="98"/>
      <c r="CM504" s="98"/>
      <c r="CN504" s="163">
        <f t="shared" si="175"/>
        <v>1588.7772700838275</v>
      </c>
      <c r="CO504" s="170">
        <v>-139</v>
      </c>
      <c r="CP504" s="98"/>
      <c r="CQ504" s="98"/>
      <c r="CR504" s="143"/>
      <c r="CS504" s="527">
        <f>(((CS502^2)+(CT502^2))^(1/2))</f>
        <v>104.82768995353889</v>
      </c>
      <c r="CT504" s="342"/>
      <c r="CU504" s="342">
        <f>(((CU502^2)+(CV502^2))^(1/2))</f>
        <v>74.604204450270288</v>
      </c>
      <c r="CV504" s="528"/>
    </row>
    <row r="505" spans="55:100" x14ac:dyDescent="0.3">
      <c r="BC505" s="141"/>
      <c r="BD505" s="255">
        <v>63</v>
      </c>
      <c r="BE505" s="258">
        <f t="shared" si="164"/>
        <v>98.135103362501411</v>
      </c>
      <c r="BF505" s="257">
        <f t="shared" si="165"/>
        <v>28.181868758566942</v>
      </c>
      <c r="BG505" s="98"/>
      <c r="BH505" s="255">
        <f t="shared" si="169"/>
        <v>-59.887829252267267</v>
      </c>
      <c r="BI505" s="257">
        <f t="shared" si="172"/>
        <v>24.684497283634997</v>
      </c>
      <c r="BJ505" s="98"/>
      <c r="BK505" s="98"/>
      <c r="BL505" s="98"/>
      <c r="BM505" s="258">
        <f t="shared" si="166"/>
        <v>-39.802505677188279</v>
      </c>
      <c r="BN505" s="257">
        <f t="shared" si="170"/>
        <v>150.68449728363498</v>
      </c>
      <c r="BO505" s="98"/>
      <c r="BP505" s="98"/>
      <c r="BQ505" s="98"/>
      <c r="BR505" s="98"/>
      <c r="BS505" s="163">
        <f t="shared" si="171"/>
        <v>1577.3472177810661</v>
      </c>
      <c r="BT505" s="170">
        <v>-138</v>
      </c>
      <c r="BU505" s="98"/>
      <c r="BV505" s="98"/>
      <c r="BW505" s="141"/>
      <c r="BX505" s="98"/>
      <c r="BY505" s="98"/>
      <c r="BZ505" s="630" t="s">
        <v>194</v>
      </c>
      <c r="CA505" s="631"/>
      <c r="CB505" s="141"/>
      <c r="CC505" s="282">
        <f t="shared" si="167"/>
        <v>-75.932424282798053</v>
      </c>
      <c r="CD505" s="283">
        <f t="shared" si="173"/>
        <v>24.684497283634997</v>
      </c>
      <c r="CE505" s="98"/>
      <c r="CF505" s="98"/>
      <c r="CG505" s="98"/>
      <c r="CH505" s="275">
        <f t="shared" si="168"/>
        <v>-51.077050947384919</v>
      </c>
      <c r="CI505" s="283">
        <f t="shared" si="174"/>
        <v>150.68449728363498</v>
      </c>
      <c r="CJ505" s="98"/>
      <c r="CK505" s="98"/>
      <c r="CL505" s="98"/>
      <c r="CM505" s="98"/>
      <c r="CN505" s="163">
        <f t="shared" si="175"/>
        <v>1577.3472177810661</v>
      </c>
      <c r="CO505" s="170">
        <v>-138</v>
      </c>
      <c r="CP505" s="98"/>
      <c r="CQ505" s="98"/>
      <c r="CR505" s="141"/>
      <c r="CS505" s="98"/>
      <c r="CT505" s="98"/>
      <c r="CU505" s="98"/>
      <c r="CV505" s="142"/>
    </row>
    <row r="506" spans="55:100" x14ac:dyDescent="0.3">
      <c r="BC506" s="141"/>
      <c r="BD506" s="255">
        <v>64</v>
      </c>
      <c r="BE506" s="258">
        <f t="shared" si="164"/>
        <v>97.775554638495549</v>
      </c>
      <c r="BF506" s="257">
        <f t="shared" si="165"/>
        <v>28.361133139555342</v>
      </c>
      <c r="BG506" s="98"/>
      <c r="BH506" s="255">
        <f t="shared" si="169"/>
        <v>-60.960197962291957</v>
      </c>
      <c r="BI506" s="257">
        <f t="shared" si="172"/>
        <v>23.684497283634997</v>
      </c>
      <c r="BJ506" s="98"/>
      <c r="BK506" s="98"/>
      <c r="BL506" s="98"/>
      <c r="BM506" s="258">
        <f t="shared" si="166"/>
        <v>-40.556059727291071</v>
      </c>
      <c r="BN506" s="257">
        <f t="shared" si="170"/>
        <v>151.68449728363498</v>
      </c>
      <c r="BO506" s="98"/>
      <c r="BP506" s="98"/>
      <c r="BQ506" s="98"/>
      <c r="BR506" s="98"/>
      <c r="BS506" s="163">
        <f t="shared" si="171"/>
        <v>1565.9171654783047</v>
      </c>
      <c r="BT506" s="170">
        <v>-137</v>
      </c>
      <c r="BU506" s="98"/>
      <c r="BV506" s="98"/>
      <c r="BW506" s="141"/>
      <c r="BX506" s="98"/>
      <c r="BY506" s="98"/>
      <c r="BZ506" s="628">
        <f>IF(P3&lt;0,ABS(BY501-P3),IF(P3&gt;0,BY501-P3,IF(P3=0,BY501,"error")))</f>
        <v>14.506750536914694</v>
      </c>
      <c r="CA506" s="629"/>
      <c r="CB506" s="141"/>
      <c r="CC506" s="282">
        <f t="shared" si="167"/>
        <v>-77.259469104418471</v>
      </c>
      <c r="CD506" s="283">
        <f t="shared" si="173"/>
        <v>23.684497283634997</v>
      </c>
      <c r="CE506" s="98"/>
      <c r="CF506" s="98"/>
      <c r="CG506" s="98"/>
      <c r="CH506" s="275">
        <f t="shared" si="168"/>
        <v>-52.009566033522589</v>
      </c>
      <c r="CI506" s="283">
        <f t="shared" si="174"/>
        <v>151.68449728363498</v>
      </c>
      <c r="CJ506" s="98"/>
      <c r="CK506" s="98"/>
      <c r="CL506" s="98"/>
      <c r="CM506" s="98"/>
      <c r="CN506" s="163">
        <f t="shared" si="175"/>
        <v>1565.9171654783047</v>
      </c>
      <c r="CO506" s="170">
        <v>-137</v>
      </c>
      <c r="CP506" s="98"/>
      <c r="CQ506" s="98"/>
      <c r="CR506" s="141"/>
      <c r="CS506" s="98"/>
      <c r="CT506" s="98"/>
      <c r="CU506" s="630" t="s">
        <v>194</v>
      </c>
      <c r="CV506" s="631"/>
    </row>
    <row r="507" spans="55:100" x14ac:dyDescent="0.3">
      <c r="BC507" s="141"/>
      <c r="BD507" s="255">
        <v>65</v>
      </c>
      <c r="BE507" s="258">
        <f t="shared" ref="BE507:BE570" si="176">$BF$436*COS($BD507*PI()/180)+$BF$437</f>
        <v>97.412932080665129</v>
      </c>
      <c r="BF507" s="257">
        <f t="shared" ref="BF507:BF570" si="177">$BF$436*SIN($BD507*PI()/180)+$BF$438</f>
        <v>28.534095227244869</v>
      </c>
      <c r="BG507" s="98"/>
      <c r="BH507" s="255">
        <f t="shared" si="169"/>
        <v>-62.032566672316634</v>
      </c>
      <c r="BI507" s="257">
        <f t="shared" si="172"/>
        <v>22.684497283634997</v>
      </c>
      <c r="BJ507" s="98"/>
      <c r="BK507" s="98"/>
      <c r="BL507" s="98"/>
      <c r="BM507" s="258">
        <f t="shared" ref="BM507:BM570" si="178">$BN$436*BN507+$BQ$436</f>
        <v>-41.309613777393878</v>
      </c>
      <c r="BN507" s="257">
        <f t="shared" si="170"/>
        <v>152.68449728363498</v>
      </c>
      <c r="BO507" s="98"/>
      <c r="BP507" s="98"/>
      <c r="BQ507" s="98"/>
      <c r="BR507" s="98"/>
      <c r="BS507" s="163">
        <f t="shared" si="171"/>
        <v>1554.4871131755433</v>
      </c>
      <c r="BT507" s="170">
        <v>-136</v>
      </c>
      <c r="BU507" s="98"/>
      <c r="BV507" s="98"/>
      <c r="BW507" s="141"/>
      <c r="BX507" s="98"/>
      <c r="BY507" s="98"/>
      <c r="BZ507" s="98"/>
      <c r="CA507" s="142"/>
      <c r="CB507" s="141"/>
      <c r="CC507" s="282">
        <f t="shared" ref="CC507:CC570" si="179">$CD$436*CD507+$CF$436</f>
        <v>-78.58651392603889</v>
      </c>
      <c r="CD507" s="283">
        <f t="shared" si="173"/>
        <v>22.684497283634997</v>
      </c>
      <c r="CE507" s="98"/>
      <c r="CF507" s="98"/>
      <c r="CG507" s="98"/>
      <c r="CH507" s="275">
        <f t="shared" ref="CH507:CH570" si="180">$CI$436*CI507+$CL$436</f>
        <v>-52.94208111966023</v>
      </c>
      <c r="CI507" s="283">
        <f t="shared" si="174"/>
        <v>152.68449728363498</v>
      </c>
      <c r="CJ507" s="98"/>
      <c r="CK507" s="98"/>
      <c r="CL507" s="98"/>
      <c r="CM507" s="98"/>
      <c r="CN507" s="163">
        <f t="shared" si="175"/>
        <v>1554.4871131755433</v>
      </c>
      <c r="CO507" s="170">
        <v>-136</v>
      </c>
      <c r="CP507" s="98"/>
      <c r="CQ507" s="98"/>
      <c r="CR507" s="141"/>
      <c r="CS507" s="98"/>
      <c r="CT507" s="98"/>
      <c r="CU507" s="628">
        <f>IF(P3&lt;0,ABS(CT502-P3),IF(P3&gt;0,CT502-P3,IF(P3=0,CT502,"error")))</f>
        <v>-18.027819362372981</v>
      </c>
      <c r="CV507" s="629"/>
    </row>
    <row r="508" spans="55:100" x14ac:dyDescent="0.3">
      <c r="BC508" s="141"/>
      <c r="BD508" s="255">
        <v>66</v>
      </c>
      <c r="BE508" s="258">
        <f t="shared" si="176"/>
        <v>97.047346147354077</v>
      </c>
      <c r="BF508" s="257">
        <f t="shared" si="177"/>
        <v>28.700702335708101</v>
      </c>
      <c r="BG508" s="98"/>
      <c r="BH508" s="255">
        <f t="shared" ref="BH508:BH571" si="181">$BI$436*BI508+$BK$436</f>
        <v>-63.104935382341317</v>
      </c>
      <c r="BI508" s="257">
        <f t="shared" si="172"/>
        <v>21.684497283634997</v>
      </c>
      <c r="BJ508" s="98"/>
      <c r="BK508" s="98"/>
      <c r="BL508" s="98"/>
      <c r="BM508" s="258">
        <f t="shared" si="178"/>
        <v>-42.06316782749667</v>
      </c>
      <c r="BN508" s="257">
        <f t="shared" si="170"/>
        <v>153.68449728363498</v>
      </c>
      <c r="BO508" s="98"/>
      <c r="BP508" s="98"/>
      <c r="BQ508" s="98"/>
      <c r="BR508" s="98"/>
      <c r="BS508" s="163">
        <f t="shared" si="171"/>
        <v>1543.0570608727821</v>
      </c>
      <c r="BT508" s="170">
        <v>-135</v>
      </c>
      <c r="BU508" s="98"/>
      <c r="BV508" s="98"/>
      <c r="BW508" s="141"/>
      <c r="BX508" s="98"/>
      <c r="BY508" s="98"/>
      <c r="BZ508" s="630" t="s">
        <v>195</v>
      </c>
      <c r="CA508" s="631"/>
      <c r="CB508" s="141"/>
      <c r="CC508" s="282">
        <f t="shared" si="179"/>
        <v>-79.913558747659295</v>
      </c>
      <c r="CD508" s="283">
        <f t="shared" si="173"/>
        <v>21.684497283634997</v>
      </c>
      <c r="CE508" s="98"/>
      <c r="CF508" s="98"/>
      <c r="CG508" s="98"/>
      <c r="CH508" s="275">
        <f t="shared" si="180"/>
        <v>-53.8745962057979</v>
      </c>
      <c r="CI508" s="283">
        <f t="shared" si="174"/>
        <v>153.68449728363498</v>
      </c>
      <c r="CJ508" s="98"/>
      <c r="CK508" s="98"/>
      <c r="CL508" s="98"/>
      <c r="CM508" s="98"/>
      <c r="CN508" s="163">
        <f t="shared" si="175"/>
        <v>1543.0570608727821</v>
      </c>
      <c r="CO508" s="170">
        <v>-135</v>
      </c>
      <c r="CP508" s="98"/>
      <c r="CQ508" s="98"/>
      <c r="CR508" s="141"/>
      <c r="CS508" s="98"/>
      <c r="CT508" s="98"/>
      <c r="CU508" s="98"/>
      <c r="CV508" s="142"/>
    </row>
    <row r="509" spans="55:100" x14ac:dyDescent="0.3">
      <c r="BC509" s="141"/>
      <c r="BD509" s="255">
        <v>67</v>
      </c>
      <c r="BE509" s="258">
        <f t="shared" si="176"/>
        <v>96.678908199579183</v>
      </c>
      <c r="BF509" s="257">
        <f t="shared" si="177"/>
        <v>28.860903714805836</v>
      </c>
      <c r="BG509" s="98"/>
      <c r="BH509" s="255">
        <f t="shared" si="181"/>
        <v>-64.177304092366001</v>
      </c>
      <c r="BI509" s="257">
        <f t="shared" ref="BI509:BI572" si="182">IF($BI508=$BI507-$A$11,$BI508-$A$11,$BI508+$A$11)</f>
        <v>20.684497283634997</v>
      </c>
      <c r="BJ509" s="98"/>
      <c r="BK509" s="98"/>
      <c r="BL509" s="98"/>
      <c r="BM509" s="258">
        <f t="shared" si="178"/>
        <v>-42.816721877599463</v>
      </c>
      <c r="BN509" s="257">
        <f t="shared" ref="BN509:BN572" si="183">IF($BN508=$BN507-$A$11,$BN508-$A$11,$BN508+$A$11)</f>
        <v>154.68449728363498</v>
      </c>
      <c r="BO509" s="98"/>
      <c r="BP509" s="98"/>
      <c r="BQ509" s="98"/>
      <c r="BR509" s="98"/>
      <c r="BS509" s="163">
        <f t="shared" ref="BS509:BS572" si="184">$BT$436*$BT509+$BV$436</f>
        <v>1531.6270085700207</v>
      </c>
      <c r="BT509" s="170">
        <v>-134</v>
      </c>
      <c r="BU509" s="98"/>
      <c r="BV509" s="98"/>
      <c r="BW509" s="141"/>
      <c r="BX509" s="98"/>
      <c r="BY509" s="98"/>
      <c r="BZ509" s="628">
        <f>IF(P3&lt;0,ABS(CA501-P3),IF(P3&gt;0,CA501-P3,IF(P3=0,CA501,"error")))</f>
        <v>-19.163951578339208</v>
      </c>
      <c r="CA509" s="629"/>
      <c r="CB509" s="141"/>
      <c r="CC509" s="282">
        <f t="shared" si="179"/>
        <v>-81.240603569279699</v>
      </c>
      <c r="CD509" s="283">
        <f t="shared" si="173"/>
        <v>20.684497283634997</v>
      </c>
      <c r="CE509" s="98"/>
      <c r="CF509" s="98"/>
      <c r="CG509" s="98"/>
      <c r="CH509" s="275">
        <f t="shared" si="180"/>
        <v>-54.80711129193557</v>
      </c>
      <c r="CI509" s="283">
        <f t="shared" si="174"/>
        <v>154.68449728363498</v>
      </c>
      <c r="CJ509" s="98"/>
      <c r="CK509" s="98"/>
      <c r="CL509" s="98"/>
      <c r="CM509" s="98"/>
      <c r="CN509" s="163">
        <f t="shared" si="175"/>
        <v>1531.6270085700207</v>
      </c>
      <c r="CO509" s="170">
        <v>-134</v>
      </c>
      <c r="CP509" s="98"/>
      <c r="CQ509" s="98"/>
      <c r="CR509" s="141"/>
      <c r="CS509" s="98"/>
      <c r="CT509" s="98"/>
      <c r="CU509" s="630" t="s">
        <v>195</v>
      </c>
      <c r="CV509" s="631"/>
    </row>
    <row r="510" spans="55:100" ht="15" thickBot="1" x14ac:dyDescent="0.35">
      <c r="BC510" s="141"/>
      <c r="BD510" s="255">
        <v>68</v>
      </c>
      <c r="BE510" s="258">
        <f t="shared" si="176"/>
        <v>96.30773046710847</v>
      </c>
      <c r="BF510" s="257">
        <f t="shared" si="177"/>
        <v>29.0146505656461</v>
      </c>
      <c r="BG510" s="98"/>
      <c r="BH510" s="255">
        <f t="shared" si="181"/>
        <v>-65.249672802390677</v>
      </c>
      <c r="BI510" s="257">
        <f t="shared" si="182"/>
        <v>19.684497283634997</v>
      </c>
      <c r="BJ510" s="98"/>
      <c r="BK510" s="98"/>
      <c r="BL510" s="98"/>
      <c r="BM510" s="258">
        <f t="shared" si="178"/>
        <v>-43.570275927702255</v>
      </c>
      <c r="BN510" s="257">
        <f t="shared" si="183"/>
        <v>155.68449728363498</v>
      </c>
      <c r="BO510" s="98"/>
      <c r="BP510" s="98"/>
      <c r="BQ510" s="98"/>
      <c r="BR510" s="98"/>
      <c r="BS510" s="163">
        <f t="shared" si="184"/>
        <v>1520.1969562672593</v>
      </c>
      <c r="BT510" s="170">
        <v>-133</v>
      </c>
      <c r="BU510" s="98"/>
      <c r="BV510" s="98"/>
      <c r="BW510" s="143"/>
      <c r="BX510" s="11"/>
      <c r="BY510" s="11"/>
      <c r="BZ510" s="11"/>
      <c r="CA510" s="144"/>
      <c r="CB510" s="141"/>
      <c r="CC510" s="282">
        <f t="shared" si="179"/>
        <v>-82.567648390900104</v>
      </c>
      <c r="CD510" s="283">
        <f t="shared" ref="CD510:CD573" si="185">IF($CD509=$CD508-$A$11,$CD509-$A$11,$CD509+$A$11)</f>
        <v>19.684497283634997</v>
      </c>
      <c r="CE510" s="98"/>
      <c r="CF510" s="98"/>
      <c r="CG510" s="98"/>
      <c r="CH510" s="275">
        <f t="shared" si="180"/>
        <v>-55.739626378073211</v>
      </c>
      <c r="CI510" s="283">
        <f t="shared" ref="CI510:CI573" si="186">IF($CI509=$CI508-$A$11,$CI509-$A$11,$CI509+$A$11)</f>
        <v>155.68449728363498</v>
      </c>
      <c r="CJ510" s="98"/>
      <c r="CK510" s="98"/>
      <c r="CL510" s="98"/>
      <c r="CM510" s="98"/>
      <c r="CN510" s="163">
        <f t="shared" ref="CN510:CN573" si="187">$CO$436*$CO510+$CQ$436</f>
        <v>1520.1969562672593</v>
      </c>
      <c r="CO510" s="170">
        <v>-133</v>
      </c>
      <c r="CP510" s="98"/>
      <c r="CQ510" s="98"/>
      <c r="CR510" s="141"/>
      <c r="CS510" s="98"/>
      <c r="CT510" s="98"/>
      <c r="CU510" s="628">
        <f>IF(P3&lt;0,ABS(CV502-P3),IF(P3&gt;0,CV502-P3,IF(P3=0,CV502,"error")))</f>
        <v>13.370618320948481</v>
      </c>
      <c r="CV510" s="629"/>
    </row>
    <row r="511" spans="55:100" ht="15" thickBot="1" x14ac:dyDescent="0.35">
      <c r="BC511" s="141"/>
      <c r="BD511" s="255">
        <v>69</v>
      </c>
      <c r="BE511" s="258">
        <f t="shared" si="176"/>
        <v>95.933926014274945</v>
      </c>
      <c r="BF511" s="257">
        <f t="shared" si="177"/>
        <v>29.161896055448736</v>
      </c>
      <c r="BG511" s="98"/>
      <c r="BH511" s="255">
        <f t="shared" si="181"/>
        <v>-66.322041512415367</v>
      </c>
      <c r="BI511" s="257">
        <f t="shared" si="182"/>
        <v>18.684497283634997</v>
      </c>
      <c r="BJ511" s="98"/>
      <c r="BK511" s="98"/>
      <c r="BL511" s="98"/>
      <c r="BM511" s="258">
        <f t="shared" si="178"/>
        <v>-44.323829977805048</v>
      </c>
      <c r="BN511" s="257">
        <f t="shared" si="183"/>
        <v>156.68449728363498</v>
      </c>
      <c r="BO511" s="98"/>
      <c r="BP511" s="98"/>
      <c r="BQ511" s="98"/>
      <c r="BR511" s="98"/>
      <c r="BS511" s="163">
        <f t="shared" si="184"/>
        <v>1508.7669039644979</v>
      </c>
      <c r="BT511" s="170">
        <v>-132</v>
      </c>
      <c r="BU511" s="98"/>
      <c r="BV511" s="98"/>
      <c r="BW511" s="98"/>
      <c r="BX511" s="98"/>
      <c r="BY511" s="98"/>
      <c r="BZ511" s="98"/>
      <c r="CA511" s="142"/>
      <c r="CB511" s="141"/>
      <c r="CC511" s="282">
        <f t="shared" si="179"/>
        <v>-83.894693212520522</v>
      </c>
      <c r="CD511" s="283">
        <f t="shared" si="185"/>
        <v>18.684497283634997</v>
      </c>
      <c r="CE511" s="98"/>
      <c r="CF511" s="98"/>
      <c r="CG511" s="98"/>
      <c r="CH511" s="275">
        <f t="shared" si="180"/>
        <v>-56.672141464210881</v>
      </c>
      <c r="CI511" s="283">
        <f t="shared" si="186"/>
        <v>156.68449728363498</v>
      </c>
      <c r="CJ511" s="98"/>
      <c r="CK511" s="98"/>
      <c r="CL511" s="98"/>
      <c r="CM511" s="98"/>
      <c r="CN511" s="163">
        <f t="shared" si="187"/>
        <v>1508.7669039644979</v>
      </c>
      <c r="CO511" s="170">
        <v>-132</v>
      </c>
      <c r="CP511" s="98"/>
      <c r="CQ511" s="98"/>
      <c r="CR511" s="143"/>
      <c r="CS511" s="11"/>
      <c r="CT511" s="11"/>
      <c r="CU511" s="11"/>
      <c r="CV511" s="144"/>
    </row>
    <row r="512" spans="55:100" x14ac:dyDescent="0.3">
      <c r="BC512" s="141"/>
      <c r="BD512" s="255">
        <v>70</v>
      </c>
      <c r="BE512" s="258">
        <f t="shared" si="176"/>
        <v>95.557608705536055</v>
      </c>
      <c r="BF512" s="257">
        <f t="shared" si="177"/>
        <v>29.302595331811162</v>
      </c>
      <c r="BG512" s="98"/>
      <c r="BH512" s="255">
        <f t="shared" si="181"/>
        <v>-67.394410222440044</v>
      </c>
      <c r="BI512" s="257">
        <f t="shared" si="182"/>
        <v>17.684497283634997</v>
      </c>
      <c r="BJ512" s="98"/>
      <c r="BK512" s="98"/>
      <c r="BL512" s="98"/>
      <c r="BM512" s="258">
        <f t="shared" si="178"/>
        <v>-45.07738402790784</v>
      </c>
      <c r="BN512" s="257">
        <f t="shared" si="183"/>
        <v>157.68449728363498</v>
      </c>
      <c r="BO512" s="98"/>
      <c r="BP512" s="98"/>
      <c r="BQ512" s="98"/>
      <c r="BR512" s="98"/>
      <c r="BS512" s="163">
        <f t="shared" si="184"/>
        <v>1497.3368516617365</v>
      </c>
      <c r="BT512" s="170">
        <v>-131</v>
      </c>
      <c r="BU512" s="98"/>
      <c r="BV512" s="98"/>
      <c r="BW512" s="98"/>
      <c r="BX512" s="98"/>
      <c r="BY512" s="98"/>
      <c r="BZ512" s="98"/>
      <c r="CA512" s="142"/>
      <c r="CB512" s="141"/>
      <c r="CC512" s="282">
        <f t="shared" si="179"/>
        <v>-85.221738034140927</v>
      </c>
      <c r="CD512" s="283">
        <f t="shared" si="185"/>
        <v>17.684497283634997</v>
      </c>
      <c r="CE512" s="98"/>
      <c r="CF512" s="98"/>
      <c r="CG512" s="98"/>
      <c r="CH512" s="275">
        <f t="shared" si="180"/>
        <v>-57.604656550348551</v>
      </c>
      <c r="CI512" s="283">
        <f t="shared" si="186"/>
        <v>157.68449728363498</v>
      </c>
      <c r="CJ512" s="98"/>
      <c r="CK512" s="98"/>
      <c r="CL512" s="98"/>
      <c r="CM512" s="98"/>
      <c r="CN512" s="163">
        <f t="shared" si="187"/>
        <v>1497.3368516617365</v>
      </c>
      <c r="CO512" s="170">
        <v>-131</v>
      </c>
      <c r="CP512" s="98"/>
      <c r="CQ512" s="98"/>
      <c r="CR512" s="98"/>
      <c r="CS512" s="98"/>
      <c r="CT512" s="98"/>
      <c r="CU512" s="98"/>
      <c r="CV512" s="142"/>
    </row>
    <row r="513" spans="55:100" x14ac:dyDescent="0.3">
      <c r="BC513" s="141"/>
      <c r="BD513" s="255">
        <v>71</v>
      </c>
      <c r="BE513" s="258">
        <f t="shared" si="176"/>
        <v>95.178893170789507</v>
      </c>
      <c r="BF513" s="257">
        <f t="shared" si="177"/>
        <v>29.436705536370809</v>
      </c>
      <c r="BG513" s="98"/>
      <c r="BH513" s="255">
        <f t="shared" si="181"/>
        <v>-68.466778932464734</v>
      </c>
      <c r="BI513" s="257">
        <f t="shared" si="182"/>
        <v>16.684497283634997</v>
      </c>
      <c r="BJ513" s="98"/>
      <c r="BK513" s="98"/>
      <c r="BL513" s="98"/>
      <c r="BM513" s="258">
        <f t="shared" si="178"/>
        <v>-45.830938078010632</v>
      </c>
      <c r="BN513" s="257">
        <f t="shared" si="183"/>
        <v>158.68449728363498</v>
      </c>
      <c r="BO513" s="98"/>
      <c r="BP513" s="98"/>
      <c r="BQ513" s="98"/>
      <c r="BR513" s="98"/>
      <c r="BS513" s="163">
        <f t="shared" si="184"/>
        <v>1485.9067993589754</v>
      </c>
      <c r="BT513" s="170">
        <v>-130</v>
      </c>
      <c r="BU513" s="98"/>
      <c r="BV513" s="98"/>
      <c r="BW513" s="98"/>
      <c r="BX513" s="98"/>
      <c r="BY513" s="98"/>
      <c r="BZ513" s="98"/>
      <c r="CA513" s="142"/>
      <c r="CB513" s="141"/>
      <c r="CC513" s="282">
        <f t="shared" si="179"/>
        <v>-86.548782855761345</v>
      </c>
      <c r="CD513" s="283">
        <f t="shared" si="185"/>
        <v>16.684497283634997</v>
      </c>
      <c r="CE513" s="98"/>
      <c r="CF513" s="98"/>
      <c r="CG513" s="98"/>
      <c r="CH513" s="275">
        <f t="shared" si="180"/>
        <v>-58.537171636486221</v>
      </c>
      <c r="CI513" s="283">
        <f t="shared" si="186"/>
        <v>158.68449728363498</v>
      </c>
      <c r="CJ513" s="98"/>
      <c r="CK513" s="98"/>
      <c r="CL513" s="98"/>
      <c r="CM513" s="98"/>
      <c r="CN513" s="163">
        <f t="shared" si="187"/>
        <v>1485.9067993589754</v>
      </c>
      <c r="CO513" s="170">
        <v>-130</v>
      </c>
      <c r="CP513" s="98"/>
      <c r="CQ513" s="98"/>
      <c r="CR513" s="98"/>
      <c r="CS513" s="98"/>
      <c r="CT513" s="98"/>
      <c r="CU513" s="98"/>
      <c r="CV513" s="142"/>
    </row>
    <row r="514" spans="55:100" x14ac:dyDescent="0.3">
      <c r="BC514" s="141"/>
      <c r="BD514" s="255">
        <v>72</v>
      </c>
      <c r="BE514" s="258">
        <f t="shared" si="176"/>
        <v>94.797894770455883</v>
      </c>
      <c r="BF514" s="257">
        <f t="shared" si="177"/>
        <v>29.564185817860213</v>
      </c>
      <c r="BG514" s="98"/>
      <c r="BH514" s="255">
        <f t="shared" si="181"/>
        <v>-69.539147642489411</v>
      </c>
      <c r="BI514" s="257">
        <f t="shared" si="182"/>
        <v>15.684497283634997</v>
      </c>
      <c r="BJ514" s="98"/>
      <c r="BK514" s="98"/>
      <c r="BL514" s="98"/>
      <c r="BM514" s="258">
        <f t="shared" si="178"/>
        <v>-46.584492128113425</v>
      </c>
      <c r="BN514" s="257">
        <f t="shared" si="183"/>
        <v>159.68449728363498</v>
      </c>
      <c r="BO514" s="98"/>
      <c r="BP514" s="98"/>
      <c r="BQ514" s="98"/>
      <c r="BR514" s="98"/>
      <c r="BS514" s="163">
        <f t="shared" si="184"/>
        <v>1474.476747056214</v>
      </c>
      <c r="BT514" s="170">
        <v>-129</v>
      </c>
      <c r="BU514" s="98"/>
      <c r="BV514" s="98"/>
      <c r="BW514" s="98"/>
      <c r="BX514" s="98"/>
      <c r="BY514" s="98"/>
      <c r="BZ514" s="98"/>
      <c r="CA514" s="142"/>
      <c r="CB514" s="141"/>
      <c r="CC514" s="282">
        <f t="shared" si="179"/>
        <v>-87.87582767738175</v>
      </c>
      <c r="CD514" s="283">
        <f t="shared" si="185"/>
        <v>15.684497283634997</v>
      </c>
      <c r="CE514" s="98"/>
      <c r="CF514" s="98"/>
      <c r="CG514" s="98"/>
      <c r="CH514" s="275">
        <f t="shared" si="180"/>
        <v>-59.469686722623862</v>
      </c>
      <c r="CI514" s="283">
        <f t="shared" si="186"/>
        <v>159.68449728363498</v>
      </c>
      <c r="CJ514" s="98"/>
      <c r="CK514" s="98"/>
      <c r="CL514" s="98"/>
      <c r="CM514" s="98"/>
      <c r="CN514" s="163">
        <f t="shared" si="187"/>
        <v>1474.476747056214</v>
      </c>
      <c r="CO514" s="170">
        <v>-129</v>
      </c>
      <c r="CP514" s="98"/>
      <c r="CQ514" s="98"/>
      <c r="CR514" s="98"/>
      <c r="CS514" s="98"/>
      <c r="CT514" s="98"/>
      <c r="CU514" s="98"/>
      <c r="CV514" s="142"/>
    </row>
    <row r="515" spans="55:100" x14ac:dyDescent="0.3">
      <c r="BC515" s="141"/>
      <c r="BD515" s="255">
        <v>73</v>
      </c>
      <c r="BE515" s="258">
        <f t="shared" si="176"/>
        <v>94.414729560338756</v>
      </c>
      <c r="BF515" s="257">
        <f t="shared" si="177"/>
        <v>29.684997344550709</v>
      </c>
      <c r="BG515" s="98"/>
      <c r="BH515" s="255">
        <f t="shared" si="181"/>
        <v>-70.611516352514101</v>
      </c>
      <c r="BI515" s="257">
        <f t="shared" si="182"/>
        <v>14.684497283634997</v>
      </c>
      <c r="BJ515" s="98"/>
      <c r="BK515" s="98"/>
      <c r="BL515" s="98"/>
      <c r="BM515" s="258">
        <f t="shared" si="178"/>
        <v>-47.338046178216231</v>
      </c>
      <c r="BN515" s="257">
        <f t="shared" si="183"/>
        <v>160.68449728363498</v>
      </c>
      <c r="BO515" s="98"/>
      <c r="BP515" s="98"/>
      <c r="BQ515" s="98"/>
      <c r="BR515" s="98"/>
      <c r="BS515" s="163">
        <f t="shared" si="184"/>
        <v>1463.0466947534526</v>
      </c>
      <c r="BT515" s="170">
        <v>-128</v>
      </c>
      <c r="BU515" s="98"/>
      <c r="BV515" s="98"/>
      <c r="BW515" s="98"/>
      <c r="BX515" s="98"/>
      <c r="BY515" s="98"/>
      <c r="BZ515" s="98"/>
      <c r="CA515" s="142"/>
      <c r="CB515" s="141"/>
      <c r="CC515" s="282">
        <f t="shared" si="179"/>
        <v>-89.202872499002154</v>
      </c>
      <c r="CD515" s="283">
        <f t="shared" si="185"/>
        <v>14.684497283634997</v>
      </c>
      <c r="CE515" s="98"/>
      <c r="CF515" s="98"/>
      <c r="CG515" s="98"/>
      <c r="CH515" s="275">
        <f t="shared" si="180"/>
        <v>-60.402201808761532</v>
      </c>
      <c r="CI515" s="283">
        <f t="shared" si="186"/>
        <v>160.68449728363498</v>
      </c>
      <c r="CJ515" s="98"/>
      <c r="CK515" s="98"/>
      <c r="CL515" s="98"/>
      <c r="CM515" s="98"/>
      <c r="CN515" s="163">
        <f t="shared" si="187"/>
        <v>1463.0466947534526</v>
      </c>
      <c r="CO515" s="170">
        <v>-128</v>
      </c>
      <c r="CP515" s="98"/>
      <c r="CQ515" s="98"/>
      <c r="CR515" s="98"/>
      <c r="CS515" s="98"/>
      <c r="CT515" s="98"/>
      <c r="CU515" s="98"/>
      <c r="CV515" s="142"/>
    </row>
    <row r="516" spans="55:100" x14ac:dyDescent="0.3">
      <c r="BC516" s="141"/>
      <c r="BD516" s="255">
        <v>74</v>
      </c>
      <c r="BE516" s="258">
        <f t="shared" si="176"/>
        <v>94.029514256272918</v>
      </c>
      <c r="BF516" s="257">
        <f t="shared" si="177"/>
        <v>29.799103316080931</v>
      </c>
      <c r="BG516" s="98"/>
      <c r="BH516" s="255">
        <f t="shared" si="181"/>
        <v>-71.683885062538778</v>
      </c>
      <c r="BI516" s="257">
        <f t="shared" si="182"/>
        <v>13.684497283634997</v>
      </c>
      <c r="BJ516" s="98"/>
      <c r="BK516" s="98"/>
      <c r="BL516" s="98"/>
      <c r="BM516" s="258">
        <f t="shared" si="178"/>
        <v>-48.091600228319024</v>
      </c>
      <c r="BN516" s="257">
        <f t="shared" si="183"/>
        <v>161.68449728363498</v>
      </c>
      <c r="BO516" s="98"/>
      <c r="BP516" s="98"/>
      <c r="BQ516" s="98"/>
      <c r="BR516" s="98"/>
      <c r="BS516" s="163">
        <f t="shared" si="184"/>
        <v>1451.6166424506912</v>
      </c>
      <c r="BT516" s="170">
        <v>-127</v>
      </c>
      <c r="BU516" s="98"/>
      <c r="BV516" s="98"/>
      <c r="BW516" s="98"/>
      <c r="BX516" s="98"/>
      <c r="BY516" s="98"/>
      <c r="BZ516" s="98"/>
      <c r="CA516" s="142"/>
      <c r="CB516" s="141"/>
      <c r="CC516" s="282">
        <f t="shared" si="179"/>
        <v>-90.529917320622573</v>
      </c>
      <c r="CD516" s="283">
        <f t="shared" si="185"/>
        <v>13.684497283634997</v>
      </c>
      <c r="CE516" s="98"/>
      <c r="CF516" s="98"/>
      <c r="CG516" s="98"/>
      <c r="CH516" s="275">
        <f t="shared" si="180"/>
        <v>-61.334716894899202</v>
      </c>
      <c r="CI516" s="283">
        <f t="shared" si="186"/>
        <v>161.68449728363498</v>
      </c>
      <c r="CJ516" s="98"/>
      <c r="CK516" s="98"/>
      <c r="CL516" s="98"/>
      <c r="CM516" s="98"/>
      <c r="CN516" s="163">
        <f t="shared" si="187"/>
        <v>1451.6166424506912</v>
      </c>
      <c r="CO516" s="170">
        <v>-127</v>
      </c>
      <c r="CP516" s="98"/>
      <c r="CQ516" s="98"/>
      <c r="CR516" s="98"/>
      <c r="CS516" s="98"/>
      <c r="CT516" s="98"/>
      <c r="CU516" s="98"/>
      <c r="CV516" s="142"/>
    </row>
    <row r="517" spans="55:100" x14ac:dyDescent="0.3">
      <c r="BC517" s="141"/>
      <c r="BD517" s="255">
        <v>75</v>
      </c>
      <c r="BE517" s="258">
        <f t="shared" si="176"/>
        <v>93.642366198571651</v>
      </c>
      <c r="BF517" s="257">
        <f t="shared" si="177"/>
        <v>29.906468974666588</v>
      </c>
      <c r="BG517" s="98"/>
      <c r="BH517" s="255">
        <f t="shared" si="181"/>
        <v>-72.756253772563468</v>
      </c>
      <c r="BI517" s="257">
        <f t="shared" si="182"/>
        <v>12.684497283634997</v>
      </c>
      <c r="BJ517" s="98"/>
      <c r="BK517" s="98"/>
      <c r="BL517" s="98"/>
      <c r="BM517" s="258">
        <f t="shared" si="178"/>
        <v>-48.845154278421816</v>
      </c>
      <c r="BN517" s="257">
        <f t="shared" si="183"/>
        <v>162.68449728363498</v>
      </c>
      <c r="BO517" s="98"/>
      <c r="BP517" s="98"/>
      <c r="BQ517" s="98"/>
      <c r="BR517" s="98"/>
      <c r="BS517" s="163">
        <f t="shared" si="184"/>
        <v>1440.1865901479298</v>
      </c>
      <c r="BT517" s="170">
        <v>-126</v>
      </c>
      <c r="BU517" s="98"/>
      <c r="BV517" s="98"/>
      <c r="BW517" s="98"/>
      <c r="BX517" s="98"/>
      <c r="BY517" s="98"/>
      <c r="BZ517" s="98"/>
      <c r="CA517" s="142"/>
      <c r="CB517" s="141"/>
      <c r="CC517" s="282">
        <f t="shared" si="179"/>
        <v>-91.856962142242978</v>
      </c>
      <c r="CD517" s="283">
        <f t="shared" si="185"/>
        <v>12.684497283634997</v>
      </c>
      <c r="CE517" s="98"/>
      <c r="CF517" s="98"/>
      <c r="CG517" s="98"/>
      <c r="CH517" s="275">
        <f t="shared" si="180"/>
        <v>-62.267231981036844</v>
      </c>
      <c r="CI517" s="283">
        <f t="shared" si="186"/>
        <v>162.68449728363498</v>
      </c>
      <c r="CJ517" s="98"/>
      <c r="CK517" s="98"/>
      <c r="CL517" s="98"/>
      <c r="CM517" s="98"/>
      <c r="CN517" s="163">
        <f t="shared" si="187"/>
        <v>1440.1865901479298</v>
      </c>
      <c r="CO517" s="170">
        <v>-126</v>
      </c>
      <c r="CP517" s="98"/>
      <c r="CQ517" s="98"/>
      <c r="CR517" s="98"/>
      <c r="CS517" s="98"/>
      <c r="CT517" s="98"/>
      <c r="CU517" s="98"/>
      <c r="CV517" s="142"/>
    </row>
    <row r="518" spans="55:100" x14ac:dyDescent="0.3">
      <c r="BC518" s="141"/>
      <c r="BD518" s="255">
        <v>76</v>
      </c>
      <c r="BE518" s="258">
        <f t="shared" si="176"/>
        <v>93.253403316283723</v>
      </c>
      <c r="BF518" s="257">
        <f t="shared" si="177"/>
        <v>30.007061615687995</v>
      </c>
      <c r="BG518" s="98"/>
      <c r="BH518" s="255">
        <f t="shared" si="181"/>
        <v>-73.828622482588145</v>
      </c>
      <c r="BI518" s="257">
        <f t="shared" si="182"/>
        <v>11.684497283634997</v>
      </c>
      <c r="BJ518" s="98"/>
      <c r="BK518" s="98"/>
      <c r="BL518" s="98"/>
      <c r="BM518" s="258">
        <f t="shared" si="178"/>
        <v>-49.598708328524609</v>
      </c>
      <c r="BN518" s="257">
        <f t="shared" si="183"/>
        <v>163.68449728363498</v>
      </c>
      <c r="BO518" s="98"/>
      <c r="BP518" s="98"/>
      <c r="BQ518" s="98"/>
      <c r="BR518" s="98"/>
      <c r="BS518" s="163">
        <f t="shared" si="184"/>
        <v>1428.7565378451686</v>
      </c>
      <c r="BT518" s="170">
        <v>-125</v>
      </c>
      <c r="BU518" s="98"/>
      <c r="BV518" s="98"/>
      <c r="BW518" s="98"/>
      <c r="BX518" s="98"/>
      <c r="BY518" s="98"/>
      <c r="BZ518" s="98"/>
      <c r="CA518" s="142"/>
      <c r="CB518" s="141"/>
      <c r="CC518" s="282">
        <f t="shared" si="179"/>
        <v>-93.184006963863396</v>
      </c>
      <c r="CD518" s="283">
        <f t="shared" si="185"/>
        <v>11.684497283634997</v>
      </c>
      <c r="CE518" s="98"/>
      <c r="CF518" s="98"/>
      <c r="CG518" s="98"/>
      <c r="CH518" s="275">
        <f t="shared" si="180"/>
        <v>-63.199747067174513</v>
      </c>
      <c r="CI518" s="283">
        <f t="shared" si="186"/>
        <v>163.68449728363498</v>
      </c>
      <c r="CJ518" s="98"/>
      <c r="CK518" s="98"/>
      <c r="CL518" s="98"/>
      <c r="CM518" s="98"/>
      <c r="CN518" s="163">
        <f t="shared" si="187"/>
        <v>1428.7565378451686</v>
      </c>
      <c r="CO518" s="170">
        <v>-125</v>
      </c>
      <c r="CP518" s="98"/>
      <c r="CQ518" s="98"/>
      <c r="CR518" s="98"/>
      <c r="CS518" s="98"/>
      <c r="CT518" s="98"/>
      <c r="CU518" s="98"/>
      <c r="CV518" s="142"/>
    </row>
    <row r="519" spans="55:100" x14ac:dyDescent="0.3">
      <c r="BC519" s="141"/>
      <c r="BD519" s="255">
        <v>77</v>
      </c>
      <c r="BE519" s="258">
        <f t="shared" si="176"/>
        <v>92.86274409127104</v>
      </c>
      <c r="BF519" s="257">
        <f t="shared" si="177"/>
        <v>30.10085059765224</v>
      </c>
      <c r="BG519" s="98"/>
      <c r="BH519" s="255">
        <f t="shared" si="181"/>
        <v>-74.900991192612821</v>
      </c>
      <c r="BI519" s="257">
        <f t="shared" si="182"/>
        <v>10.684497283634997</v>
      </c>
      <c r="BJ519" s="98"/>
      <c r="BK519" s="98"/>
      <c r="BL519" s="98"/>
      <c r="BM519" s="258">
        <f t="shared" si="178"/>
        <v>-50.352262378627401</v>
      </c>
      <c r="BN519" s="257">
        <f t="shared" si="183"/>
        <v>164.68449728363498</v>
      </c>
      <c r="BO519" s="98"/>
      <c r="BP519" s="98"/>
      <c r="BQ519" s="98"/>
      <c r="BR519" s="98"/>
      <c r="BS519" s="163">
        <f t="shared" si="184"/>
        <v>1417.3264855424072</v>
      </c>
      <c r="BT519" s="170">
        <v>-124</v>
      </c>
      <c r="BU519" s="98"/>
      <c r="BV519" s="98"/>
      <c r="BW519" s="98"/>
      <c r="BX519" s="98"/>
      <c r="BY519" s="98"/>
      <c r="BZ519" s="98"/>
      <c r="CA519" s="142"/>
      <c r="CB519" s="141"/>
      <c r="CC519" s="282">
        <f t="shared" si="179"/>
        <v>-94.511051785483801</v>
      </c>
      <c r="CD519" s="283">
        <f t="shared" si="185"/>
        <v>10.684497283634997</v>
      </c>
      <c r="CE519" s="98"/>
      <c r="CF519" s="98"/>
      <c r="CG519" s="98"/>
      <c r="CH519" s="275">
        <f t="shared" si="180"/>
        <v>-64.132262153312183</v>
      </c>
      <c r="CI519" s="283">
        <f t="shared" si="186"/>
        <v>164.68449728363498</v>
      </c>
      <c r="CJ519" s="98"/>
      <c r="CK519" s="98"/>
      <c r="CL519" s="98"/>
      <c r="CM519" s="98"/>
      <c r="CN519" s="163">
        <f t="shared" si="187"/>
        <v>1417.3264855424072</v>
      </c>
      <c r="CO519" s="170">
        <v>-124</v>
      </c>
      <c r="CP519" s="98"/>
      <c r="CQ519" s="98"/>
      <c r="CR519" s="98"/>
      <c r="CS519" s="98"/>
      <c r="CT519" s="98"/>
      <c r="CU519" s="98"/>
      <c r="CV519" s="142"/>
    </row>
    <row r="520" spans="55:100" x14ac:dyDescent="0.3">
      <c r="BC520" s="141"/>
      <c r="BD520" s="255">
        <v>78</v>
      </c>
      <c r="BE520" s="258">
        <f t="shared" si="176"/>
        <v>92.47050752211797</v>
      </c>
      <c r="BF520" s="257">
        <f t="shared" si="177"/>
        <v>30.187807351526857</v>
      </c>
      <c r="BG520" s="98"/>
      <c r="BH520" s="255">
        <f t="shared" si="181"/>
        <v>-75.973359902637512</v>
      </c>
      <c r="BI520" s="257">
        <f t="shared" si="182"/>
        <v>9.6844972836349967</v>
      </c>
      <c r="BJ520" s="98"/>
      <c r="BK520" s="98"/>
      <c r="BL520" s="98"/>
      <c r="BM520" s="258">
        <f t="shared" si="178"/>
        <v>-51.105816428730193</v>
      </c>
      <c r="BN520" s="257">
        <f t="shared" si="183"/>
        <v>165.68449728363498</v>
      </c>
      <c r="BO520" s="98"/>
      <c r="BP520" s="98"/>
      <c r="BQ520" s="98"/>
      <c r="BR520" s="98"/>
      <c r="BS520" s="163">
        <f t="shared" si="184"/>
        <v>1405.8964332396458</v>
      </c>
      <c r="BT520" s="170">
        <v>-123</v>
      </c>
      <c r="BU520" s="98"/>
      <c r="BV520" s="98"/>
      <c r="BW520" s="98"/>
      <c r="BX520" s="98"/>
      <c r="BY520" s="98"/>
      <c r="BZ520" s="98"/>
      <c r="CA520" s="142"/>
      <c r="CB520" s="141"/>
      <c r="CC520" s="282">
        <f t="shared" si="179"/>
        <v>-95.838096607104205</v>
      </c>
      <c r="CD520" s="283">
        <f t="shared" si="185"/>
        <v>9.6844972836349967</v>
      </c>
      <c r="CE520" s="98"/>
      <c r="CF520" s="98"/>
      <c r="CG520" s="98"/>
      <c r="CH520" s="275">
        <f t="shared" si="180"/>
        <v>-65.064777239449853</v>
      </c>
      <c r="CI520" s="283">
        <f t="shared" si="186"/>
        <v>165.68449728363498</v>
      </c>
      <c r="CJ520" s="98"/>
      <c r="CK520" s="98"/>
      <c r="CL520" s="98"/>
      <c r="CM520" s="98"/>
      <c r="CN520" s="163">
        <f t="shared" si="187"/>
        <v>1405.8964332396458</v>
      </c>
      <c r="CO520" s="170">
        <v>-123</v>
      </c>
      <c r="CP520" s="98"/>
      <c r="CQ520" s="98"/>
      <c r="CR520" s="98"/>
      <c r="CS520" s="98"/>
      <c r="CT520" s="98"/>
      <c r="CU520" s="98"/>
      <c r="CV520" s="142"/>
    </row>
    <row r="521" spans="55:100" x14ac:dyDescent="0.3">
      <c r="BC521" s="141"/>
      <c r="BD521" s="255">
        <v>79</v>
      </c>
      <c r="BE521" s="258">
        <f t="shared" si="176"/>
        <v>92.07681308788311</v>
      </c>
      <c r="BF521" s="257">
        <f t="shared" si="177"/>
        <v>30.267905389442248</v>
      </c>
      <c r="BG521" s="98"/>
      <c r="BH521" s="255">
        <f t="shared" si="181"/>
        <v>-77.045728612662188</v>
      </c>
      <c r="BI521" s="257">
        <f t="shared" si="182"/>
        <v>8.6844972836349967</v>
      </c>
      <c r="BJ521" s="98"/>
      <c r="BK521" s="98"/>
      <c r="BL521" s="98"/>
      <c r="BM521" s="258">
        <f t="shared" si="178"/>
        <v>-51.859370478832986</v>
      </c>
      <c r="BN521" s="257">
        <f t="shared" si="183"/>
        <v>166.68449728363498</v>
      </c>
      <c r="BO521" s="98"/>
      <c r="BP521" s="98"/>
      <c r="BQ521" s="98"/>
      <c r="BR521" s="98"/>
      <c r="BS521" s="163">
        <f t="shared" si="184"/>
        <v>1394.4663809368844</v>
      </c>
      <c r="BT521" s="170">
        <v>-122</v>
      </c>
      <c r="BU521" s="98"/>
      <c r="BV521" s="98"/>
      <c r="BW521" s="98"/>
      <c r="BX521" s="98"/>
      <c r="BY521" s="98"/>
      <c r="BZ521" s="98"/>
      <c r="CA521" s="142"/>
      <c r="CB521" s="141"/>
      <c r="CC521" s="282">
        <f t="shared" si="179"/>
        <v>-97.165141428724624</v>
      </c>
      <c r="CD521" s="283">
        <f t="shared" si="185"/>
        <v>8.6844972836349967</v>
      </c>
      <c r="CE521" s="98"/>
      <c r="CF521" s="98"/>
      <c r="CG521" s="98"/>
      <c r="CH521" s="275">
        <f t="shared" si="180"/>
        <v>-65.997292325587495</v>
      </c>
      <c r="CI521" s="283">
        <f t="shared" si="186"/>
        <v>166.68449728363498</v>
      </c>
      <c r="CJ521" s="98"/>
      <c r="CK521" s="98"/>
      <c r="CL521" s="98"/>
      <c r="CM521" s="98"/>
      <c r="CN521" s="163">
        <f t="shared" si="187"/>
        <v>1394.4663809368844</v>
      </c>
      <c r="CO521" s="170">
        <v>-122</v>
      </c>
      <c r="CP521" s="98"/>
      <c r="CQ521" s="98"/>
      <c r="CR521" s="98"/>
      <c r="CS521" s="98"/>
      <c r="CT521" s="98"/>
      <c r="CU521" s="98"/>
      <c r="CV521" s="142"/>
    </row>
    <row r="522" spans="55:100" x14ac:dyDescent="0.3">
      <c r="BC522" s="141"/>
      <c r="BD522" s="255">
        <v>80</v>
      </c>
      <c r="BE522" s="258">
        <f t="shared" si="176"/>
        <v>91.681780711704974</v>
      </c>
      <c r="BF522" s="257">
        <f t="shared" si="177"/>
        <v>30.34112031276014</v>
      </c>
      <c r="BG522" s="98"/>
      <c r="BH522" s="255">
        <f t="shared" si="181"/>
        <v>-78.118097322686879</v>
      </c>
      <c r="BI522" s="257">
        <f t="shared" si="182"/>
        <v>7.6844972836349967</v>
      </c>
      <c r="BJ522" s="98"/>
      <c r="BK522" s="98"/>
      <c r="BL522" s="98"/>
      <c r="BM522" s="258">
        <f t="shared" si="178"/>
        <v>-52.612924528935778</v>
      </c>
      <c r="BN522" s="257">
        <f t="shared" si="183"/>
        <v>167.68449728363498</v>
      </c>
      <c r="BO522" s="98"/>
      <c r="BP522" s="98"/>
      <c r="BQ522" s="98"/>
      <c r="BR522" s="98"/>
      <c r="BS522" s="163">
        <f t="shared" si="184"/>
        <v>1383.036328634123</v>
      </c>
      <c r="BT522" s="170">
        <v>-121</v>
      </c>
      <c r="BU522" s="98"/>
      <c r="BV522" s="98"/>
      <c r="BW522" s="98"/>
      <c r="BX522" s="98"/>
      <c r="BY522" s="98"/>
      <c r="BZ522" s="98"/>
      <c r="CA522" s="142"/>
      <c r="CB522" s="141"/>
      <c r="CC522" s="282">
        <f t="shared" si="179"/>
        <v>-98.492186250345028</v>
      </c>
      <c r="CD522" s="283">
        <f t="shared" si="185"/>
        <v>7.6844972836349967</v>
      </c>
      <c r="CE522" s="98"/>
      <c r="CF522" s="98"/>
      <c r="CG522" s="98"/>
      <c r="CH522" s="275">
        <f t="shared" si="180"/>
        <v>-66.929807411725164</v>
      </c>
      <c r="CI522" s="283">
        <f t="shared" si="186"/>
        <v>167.68449728363498</v>
      </c>
      <c r="CJ522" s="98"/>
      <c r="CK522" s="98"/>
      <c r="CL522" s="98"/>
      <c r="CM522" s="98"/>
      <c r="CN522" s="163">
        <f t="shared" si="187"/>
        <v>1383.036328634123</v>
      </c>
      <c r="CO522" s="170">
        <v>-121</v>
      </c>
      <c r="CP522" s="98"/>
      <c r="CQ522" s="98"/>
      <c r="CR522" s="98"/>
      <c r="CS522" s="98"/>
      <c r="CT522" s="98"/>
      <c r="CU522" s="98"/>
      <c r="CV522" s="142"/>
    </row>
    <row r="523" spans="55:100" x14ac:dyDescent="0.3">
      <c r="BC523" s="141"/>
      <c r="BD523" s="255">
        <v>81</v>
      </c>
      <c r="BE523" s="258">
        <f t="shared" si="176"/>
        <v>91.285530724272093</v>
      </c>
      <c r="BF523" s="257">
        <f t="shared" si="177"/>
        <v>30.407429819505637</v>
      </c>
      <c r="BG523" s="98"/>
      <c r="BH523" s="255">
        <f t="shared" si="181"/>
        <v>-79.190466032711555</v>
      </c>
      <c r="BI523" s="257">
        <f t="shared" si="182"/>
        <v>6.6844972836349967</v>
      </c>
      <c r="BJ523" s="98"/>
      <c r="BK523" s="98"/>
      <c r="BL523" s="98"/>
      <c r="BM523" s="258">
        <f t="shared" si="178"/>
        <v>-53.366478579038585</v>
      </c>
      <c r="BN523" s="257">
        <f t="shared" si="183"/>
        <v>168.68449728363498</v>
      </c>
      <c r="BO523" s="98"/>
      <c r="BP523" s="98"/>
      <c r="BQ523" s="98"/>
      <c r="BR523" s="98"/>
      <c r="BS523" s="163">
        <f t="shared" si="184"/>
        <v>1371.6062763313619</v>
      </c>
      <c r="BT523" s="170">
        <v>-120</v>
      </c>
      <c r="BU523" s="98"/>
      <c r="BV523" s="98"/>
      <c r="BW523" s="98"/>
      <c r="BX523" s="98"/>
      <c r="BY523" s="98"/>
      <c r="BZ523" s="98"/>
      <c r="CA523" s="142"/>
      <c r="CB523" s="141"/>
      <c r="CC523" s="282">
        <f t="shared" si="179"/>
        <v>-99.819231071965433</v>
      </c>
      <c r="CD523" s="283">
        <f t="shared" si="185"/>
        <v>6.6844972836349967</v>
      </c>
      <c r="CE523" s="98"/>
      <c r="CF523" s="98"/>
      <c r="CG523" s="98"/>
      <c r="CH523" s="275">
        <f t="shared" si="180"/>
        <v>-67.862322497862834</v>
      </c>
      <c r="CI523" s="283">
        <f t="shared" si="186"/>
        <v>168.68449728363498</v>
      </c>
      <c r="CJ523" s="98"/>
      <c r="CK523" s="98"/>
      <c r="CL523" s="98"/>
      <c r="CM523" s="98"/>
      <c r="CN523" s="163">
        <f t="shared" si="187"/>
        <v>1371.6062763313619</v>
      </c>
      <c r="CO523" s="170">
        <v>-120</v>
      </c>
      <c r="CP523" s="98"/>
      <c r="CQ523" s="98"/>
      <c r="CR523" s="98"/>
      <c r="CS523" s="98"/>
      <c r="CT523" s="98"/>
      <c r="CU523" s="98"/>
      <c r="CV523" s="142"/>
    </row>
    <row r="524" spans="55:100" x14ac:dyDescent="0.3">
      <c r="BC524" s="141"/>
      <c r="BD524" s="255">
        <v>82</v>
      </c>
      <c r="BE524" s="258">
        <f t="shared" si="176"/>
        <v>90.888183827169186</v>
      </c>
      <c r="BF524" s="257">
        <f t="shared" si="177"/>
        <v>30.466813711160633</v>
      </c>
      <c r="BG524" s="98"/>
      <c r="BH524" s="255">
        <f t="shared" si="181"/>
        <v>-80.262834742736246</v>
      </c>
      <c r="BI524" s="257">
        <f t="shared" si="182"/>
        <v>5.6844972836349967</v>
      </c>
      <c r="BJ524" s="98"/>
      <c r="BK524" s="98"/>
      <c r="BL524" s="98"/>
      <c r="BM524" s="258">
        <f t="shared" si="178"/>
        <v>-54.120032629141377</v>
      </c>
      <c r="BN524" s="257">
        <f t="shared" si="183"/>
        <v>169.68449728363498</v>
      </c>
      <c r="BO524" s="98"/>
      <c r="BP524" s="98"/>
      <c r="BQ524" s="98"/>
      <c r="BR524" s="98"/>
      <c r="BS524" s="163">
        <f t="shared" si="184"/>
        <v>1360.1762240286005</v>
      </c>
      <c r="BT524" s="170">
        <v>-119</v>
      </c>
      <c r="BU524" s="98"/>
      <c r="BV524" s="98"/>
      <c r="BW524" s="98"/>
      <c r="BX524" s="98"/>
      <c r="BY524" s="98"/>
      <c r="BZ524" s="98"/>
      <c r="CA524" s="142"/>
      <c r="CB524" s="141"/>
      <c r="CC524" s="282">
        <f t="shared" si="179"/>
        <v>-101.14627589358585</v>
      </c>
      <c r="CD524" s="283">
        <f t="shared" si="185"/>
        <v>5.6844972836349967</v>
      </c>
      <c r="CE524" s="98"/>
      <c r="CF524" s="98"/>
      <c r="CG524" s="98"/>
      <c r="CH524" s="275">
        <f t="shared" si="180"/>
        <v>-68.794837584000476</v>
      </c>
      <c r="CI524" s="283">
        <f t="shared" si="186"/>
        <v>169.68449728363498</v>
      </c>
      <c r="CJ524" s="98"/>
      <c r="CK524" s="98"/>
      <c r="CL524" s="98"/>
      <c r="CM524" s="98"/>
      <c r="CN524" s="163">
        <f t="shared" si="187"/>
        <v>1360.1762240286005</v>
      </c>
      <c r="CO524" s="170">
        <v>-119</v>
      </c>
      <c r="CP524" s="98"/>
      <c r="CQ524" s="98"/>
      <c r="CR524" s="98"/>
      <c r="CS524" s="98"/>
      <c r="CT524" s="98"/>
      <c r="CU524" s="98"/>
      <c r="CV524" s="142"/>
    </row>
    <row r="525" spans="55:100" x14ac:dyDescent="0.3">
      <c r="BC525" s="141"/>
      <c r="BD525" s="255">
        <v>83</v>
      </c>
      <c r="BE525" s="258">
        <f t="shared" si="176"/>
        <v>90.489861056110314</v>
      </c>
      <c r="BF525" s="257">
        <f t="shared" si="177"/>
        <v>30.519253898816466</v>
      </c>
      <c r="BG525" s="98"/>
      <c r="BH525" s="255">
        <f t="shared" si="181"/>
        <v>-81.335203452760922</v>
      </c>
      <c r="BI525" s="257">
        <f t="shared" si="182"/>
        <v>4.6844972836349967</v>
      </c>
      <c r="BJ525" s="98"/>
      <c r="BK525" s="98"/>
      <c r="BL525" s="98"/>
      <c r="BM525" s="258">
        <f t="shared" si="178"/>
        <v>-54.873586679244156</v>
      </c>
      <c r="BN525" s="257">
        <f t="shared" si="183"/>
        <v>170.68449728363498</v>
      </c>
      <c r="BO525" s="98"/>
      <c r="BP525" s="98"/>
      <c r="BQ525" s="98"/>
      <c r="BR525" s="98"/>
      <c r="BS525" s="163">
        <f t="shared" si="184"/>
        <v>1348.7461717258391</v>
      </c>
      <c r="BT525" s="170">
        <v>-118</v>
      </c>
      <c r="BU525" s="98"/>
      <c r="BV525" s="98"/>
      <c r="BW525" s="98"/>
      <c r="BX525" s="98"/>
      <c r="BY525" s="98"/>
      <c r="BZ525" s="98"/>
      <c r="CA525" s="142"/>
      <c r="CB525" s="141"/>
      <c r="CC525" s="282">
        <f t="shared" si="179"/>
        <v>-102.47332071520626</v>
      </c>
      <c r="CD525" s="283">
        <f t="shared" si="185"/>
        <v>4.6844972836349967</v>
      </c>
      <c r="CE525" s="98"/>
      <c r="CF525" s="98"/>
      <c r="CG525" s="98"/>
      <c r="CH525" s="275">
        <f t="shared" si="180"/>
        <v>-69.727352670138146</v>
      </c>
      <c r="CI525" s="283">
        <f t="shared" si="186"/>
        <v>170.68449728363498</v>
      </c>
      <c r="CJ525" s="98"/>
      <c r="CK525" s="98"/>
      <c r="CL525" s="98"/>
      <c r="CM525" s="98"/>
      <c r="CN525" s="163">
        <f t="shared" si="187"/>
        <v>1348.7461717258391</v>
      </c>
      <c r="CO525" s="170">
        <v>-118</v>
      </c>
      <c r="CP525" s="98"/>
      <c r="CQ525" s="98"/>
      <c r="CR525" s="98"/>
      <c r="CS525" s="98"/>
      <c r="CT525" s="98"/>
      <c r="CU525" s="98"/>
      <c r="CV525" s="142"/>
    </row>
    <row r="526" spans="55:100" x14ac:dyDescent="0.3">
      <c r="BC526" s="141"/>
      <c r="BD526" s="255">
        <v>84</v>
      </c>
      <c r="BE526" s="258">
        <f t="shared" si="176"/>
        <v>90.090683744070191</v>
      </c>
      <c r="BF526" s="257">
        <f t="shared" si="177"/>
        <v>30.564734408683975</v>
      </c>
      <c r="BG526" s="98"/>
      <c r="BH526" s="255">
        <f t="shared" si="181"/>
        <v>-82.407572162785598</v>
      </c>
      <c r="BI526" s="257">
        <f t="shared" si="182"/>
        <v>3.6844972836349967</v>
      </c>
      <c r="BJ526" s="98"/>
      <c r="BK526" s="98"/>
      <c r="BL526" s="98"/>
      <c r="BM526" s="258">
        <f t="shared" si="178"/>
        <v>-55.627140729346948</v>
      </c>
      <c r="BN526" s="257">
        <f t="shared" si="183"/>
        <v>171.68449728363498</v>
      </c>
      <c r="BO526" s="98"/>
      <c r="BP526" s="98"/>
      <c r="BQ526" s="98"/>
      <c r="BR526" s="98"/>
      <c r="BS526" s="163">
        <f t="shared" si="184"/>
        <v>1337.3161194230777</v>
      </c>
      <c r="BT526" s="170">
        <v>-117</v>
      </c>
      <c r="BU526" s="98"/>
      <c r="BV526" s="98"/>
      <c r="BW526" s="98"/>
      <c r="BX526" s="98"/>
      <c r="BY526" s="98"/>
      <c r="BZ526" s="98"/>
      <c r="CA526" s="142"/>
      <c r="CB526" s="141"/>
      <c r="CC526" s="282">
        <f t="shared" si="179"/>
        <v>-103.80036553682667</v>
      </c>
      <c r="CD526" s="283">
        <f t="shared" si="185"/>
        <v>3.6844972836349967</v>
      </c>
      <c r="CE526" s="98"/>
      <c r="CF526" s="98"/>
      <c r="CG526" s="98"/>
      <c r="CH526" s="275">
        <f t="shared" si="180"/>
        <v>-70.659867756275816</v>
      </c>
      <c r="CI526" s="283">
        <f t="shared" si="186"/>
        <v>171.68449728363498</v>
      </c>
      <c r="CJ526" s="98"/>
      <c r="CK526" s="98"/>
      <c r="CL526" s="98"/>
      <c r="CM526" s="98"/>
      <c r="CN526" s="163">
        <f t="shared" si="187"/>
        <v>1337.3161194230777</v>
      </c>
      <c r="CO526" s="170">
        <v>-117</v>
      </c>
      <c r="CP526" s="98"/>
      <c r="CQ526" s="98"/>
      <c r="CR526" s="98"/>
      <c r="CS526" s="98"/>
      <c r="CT526" s="98"/>
      <c r="CU526" s="98"/>
      <c r="CV526" s="142"/>
    </row>
    <row r="527" spans="55:100" x14ac:dyDescent="0.3">
      <c r="BC527" s="141"/>
      <c r="BD527" s="255">
        <v>85</v>
      </c>
      <c r="BE527" s="258">
        <f t="shared" si="176"/>
        <v>89.69077348432495</v>
      </c>
      <c r="BF527" s="257">
        <f t="shared" si="177"/>
        <v>30.603241386959276</v>
      </c>
      <c r="BG527" s="98"/>
      <c r="BH527" s="255">
        <f t="shared" si="181"/>
        <v>-83.479940872810289</v>
      </c>
      <c r="BI527" s="257">
        <f t="shared" si="182"/>
        <v>2.6844972836349967</v>
      </c>
      <c r="BJ527" s="98"/>
      <c r="BK527" s="98"/>
      <c r="BL527" s="98"/>
      <c r="BM527" s="258">
        <f t="shared" si="178"/>
        <v>-56.380694779449769</v>
      </c>
      <c r="BN527" s="257">
        <f t="shared" si="183"/>
        <v>172.68449728363498</v>
      </c>
      <c r="BO527" s="98"/>
      <c r="BP527" s="98"/>
      <c r="BQ527" s="98"/>
      <c r="BR527" s="98"/>
      <c r="BS527" s="163">
        <f t="shared" si="184"/>
        <v>1325.8860671203165</v>
      </c>
      <c r="BT527" s="170">
        <v>-116</v>
      </c>
      <c r="BU527" s="98"/>
      <c r="BV527" s="98"/>
      <c r="BW527" s="98"/>
      <c r="BX527" s="98"/>
      <c r="BY527" s="98"/>
      <c r="BZ527" s="98"/>
      <c r="CA527" s="142"/>
      <c r="CB527" s="141"/>
      <c r="CC527" s="282">
        <f t="shared" si="179"/>
        <v>-105.12741035844708</v>
      </c>
      <c r="CD527" s="283">
        <f t="shared" si="185"/>
        <v>2.6844972836349967</v>
      </c>
      <c r="CE527" s="98"/>
      <c r="CF527" s="98"/>
      <c r="CG527" s="98"/>
      <c r="CH527" s="275">
        <f t="shared" si="180"/>
        <v>-71.592382842413457</v>
      </c>
      <c r="CI527" s="283">
        <f t="shared" si="186"/>
        <v>172.68449728363498</v>
      </c>
      <c r="CJ527" s="98"/>
      <c r="CK527" s="98"/>
      <c r="CL527" s="98"/>
      <c r="CM527" s="98"/>
      <c r="CN527" s="163">
        <f t="shared" si="187"/>
        <v>1325.8860671203165</v>
      </c>
      <c r="CO527" s="170">
        <v>-116</v>
      </c>
      <c r="CP527" s="98"/>
      <c r="CQ527" s="98"/>
      <c r="CR527" s="98"/>
      <c r="CS527" s="98"/>
      <c r="CT527" s="98"/>
      <c r="CU527" s="98"/>
      <c r="CV527" s="142"/>
    </row>
    <row r="528" spans="55:100" x14ac:dyDescent="0.3">
      <c r="BC528" s="141"/>
      <c r="BD528" s="255">
        <v>86</v>
      </c>
      <c r="BE528" s="258">
        <f t="shared" si="176"/>
        <v>89.290252093413756</v>
      </c>
      <c r="BF528" s="257">
        <f t="shared" si="177"/>
        <v>30.634763104043756</v>
      </c>
      <c r="BG528" s="98"/>
      <c r="BH528" s="255">
        <f t="shared" si="181"/>
        <v>-84.552309582834965</v>
      </c>
      <c r="BI528" s="257">
        <f t="shared" si="182"/>
        <v>1.6844972836349967</v>
      </c>
      <c r="BJ528" s="98"/>
      <c r="BK528" s="98"/>
      <c r="BL528" s="98"/>
      <c r="BM528" s="258">
        <f t="shared" si="178"/>
        <v>-57.134248829552561</v>
      </c>
      <c r="BN528" s="257">
        <f t="shared" si="183"/>
        <v>173.68449728363498</v>
      </c>
      <c r="BO528" s="98"/>
      <c r="BP528" s="98"/>
      <c r="BQ528" s="98"/>
      <c r="BR528" s="98"/>
      <c r="BS528" s="163">
        <f t="shared" si="184"/>
        <v>1314.4560148175551</v>
      </c>
      <c r="BT528" s="170">
        <v>-115</v>
      </c>
      <c r="BU528" s="98"/>
      <c r="BV528" s="98"/>
      <c r="BW528" s="98"/>
      <c r="BX528" s="98"/>
      <c r="BY528" s="98"/>
      <c r="BZ528" s="98"/>
      <c r="CA528" s="142"/>
      <c r="CB528" s="141"/>
      <c r="CC528" s="282">
        <f t="shared" si="179"/>
        <v>-106.45445518006748</v>
      </c>
      <c r="CD528" s="283">
        <f t="shared" si="185"/>
        <v>1.6844972836349967</v>
      </c>
      <c r="CE528" s="98"/>
      <c r="CF528" s="98"/>
      <c r="CG528" s="98"/>
      <c r="CH528" s="275">
        <f t="shared" si="180"/>
        <v>-72.524897928551127</v>
      </c>
      <c r="CI528" s="283">
        <f t="shared" si="186"/>
        <v>173.68449728363498</v>
      </c>
      <c r="CJ528" s="98"/>
      <c r="CK528" s="98"/>
      <c r="CL528" s="98"/>
      <c r="CM528" s="98"/>
      <c r="CN528" s="163">
        <f t="shared" si="187"/>
        <v>1314.4560148175551</v>
      </c>
      <c r="CO528" s="170">
        <v>-115</v>
      </c>
      <c r="CP528" s="98"/>
      <c r="CQ528" s="98"/>
      <c r="CR528" s="98"/>
      <c r="CS528" s="98"/>
      <c r="CT528" s="98"/>
      <c r="CU528" s="98"/>
      <c r="CV528" s="142"/>
    </row>
    <row r="529" spans="55:100" x14ac:dyDescent="0.3">
      <c r="BC529" s="141"/>
      <c r="BD529" s="255">
        <v>87</v>
      </c>
      <c r="BE529" s="258">
        <f t="shared" si="176"/>
        <v>88.889241574032212</v>
      </c>
      <c r="BF529" s="257">
        <f t="shared" si="177"/>
        <v>30.659289958117036</v>
      </c>
      <c r="BG529" s="98"/>
      <c r="BH529" s="255">
        <f t="shared" si="181"/>
        <v>-85.624678292859656</v>
      </c>
      <c r="BI529" s="257">
        <f t="shared" si="182"/>
        <v>0.68449728363499673</v>
      </c>
      <c r="BJ529" s="98"/>
      <c r="BK529" s="98"/>
      <c r="BL529" s="98"/>
      <c r="BM529" s="258">
        <f t="shared" si="178"/>
        <v>-57.887802879655354</v>
      </c>
      <c r="BN529" s="257">
        <f t="shared" si="183"/>
        <v>174.68449728363498</v>
      </c>
      <c r="BO529" s="98"/>
      <c r="BP529" s="98"/>
      <c r="BQ529" s="98"/>
      <c r="BR529" s="98"/>
      <c r="BS529" s="163">
        <f t="shared" si="184"/>
        <v>1303.0259625147937</v>
      </c>
      <c r="BT529" s="170">
        <v>-114</v>
      </c>
      <c r="BU529" s="98"/>
      <c r="BV529" s="98"/>
      <c r="BW529" s="98"/>
      <c r="BX529" s="98"/>
      <c r="BY529" s="98"/>
      <c r="BZ529" s="98"/>
      <c r="CA529" s="142"/>
      <c r="CB529" s="141"/>
      <c r="CC529" s="282">
        <f t="shared" si="179"/>
        <v>-107.7815000016879</v>
      </c>
      <c r="CD529" s="283">
        <f t="shared" si="185"/>
        <v>0.68449728363499673</v>
      </c>
      <c r="CE529" s="98"/>
      <c r="CF529" s="98"/>
      <c r="CG529" s="98"/>
      <c r="CH529" s="275">
        <f t="shared" si="180"/>
        <v>-73.457413014688797</v>
      </c>
      <c r="CI529" s="283">
        <f t="shared" si="186"/>
        <v>174.68449728363498</v>
      </c>
      <c r="CJ529" s="98"/>
      <c r="CK529" s="98"/>
      <c r="CL529" s="98"/>
      <c r="CM529" s="98"/>
      <c r="CN529" s="163">
        <f t="shared" si="187"/>
        <v>1303.0259625147937</v>
      </c>
      <c r="CO529" s="170">
        <v>-114</v>
      </c>
      <c r="CP529" s="98"/>
      <c r="CQ529" s="98"/>
      <c r="CR529" s="98"/>
      <c r="CS529" s="98"/>
      <c r="CT529" s="98"/>
      <c r="CU529" s="98"/>
      <c r="CV529" s="142"/>
    </row>
    <row r="530" spans="55:100" x14ac:dyDescent="0.3">
      <c r="BC530" s="141"/>
      <c r="BD530" s="255">
        <v>88</v>
      </c>
      <c r="BE530" s="258">
        <f t="shared" si="176"/>
        <v>88.48786407786919</v>
      </c>
      <c r="BF530" s="257">
        <f t="shared" si="177"/>
        <v>30.676814478061779</v>
      </c>
      <c r="BG530" s="98"/>
      <c r="BH530" s="255">
        <f t="shared" si="181"/>
        <v>-86.697047002884332</v>
      </c>
      <c r="BI530" s="257">
        <f t="shared" si="182"/>
        <v>-0.31550271636500327</v>
      </c>
      <c r="BJ530" s="98"/>
      <c r="BK530" s="98"/>
      <c r="BL530" s="98"/>
      <c r="BM530" s="258">
        <f t="shared" si="178"/>
        <v>-58.641356929758146</v>
      </c>
      <c r="BN530" s="257">
        <f t="shared" si="183"/>
        <v>175.68449728363498</v>
      </c>
      <c r="BO530" s="98"/>
      <c r="BP530" s="98"/>
      <c r="BQ530" s="98"/>
      <c r="BR530" s="98"/>
      <c r="BS530" s="163">
        <f t="shared" si="184"/>
        <v>1291.5959102120323</v>
      </c>
      <c r="BT530" s="170">
        <v>-113</v>
      </c>
      <c r="BU530" s="98"/>
      <c r="BV530" s="98"/>
      <c r="BW530" s="98"/>
      <c r="BX530" s="98"/>
      <c r="BY530" s="98"/>
      <c r="BZ530" s="98"/>
      <c r="CA530" s="142"/>
      <c r="CB530" s="141"/>
      <c r="CC530" s="282">
        <f t="shared" si="179"/>
        <v>-109.10854482330831</v>
      </c>
      <c r="CD530" s="283">
        <f t="shared" si="185"/>
        <v>-0.31550271636500327</v>
      </c>
      <c r="CE530" s="98"/>
      <c r="CF530" s="98"/>
      <c r="CG530" s="98"/>
      <c r="CH530" s="275">
        <f t="shared" si="180"/>
        <v>-74.389928100826467</v>
      </c>
      <c r="CI530" s="283">
        <f t="shared" si="186"/>
        <v>175.68449728363498</v>
      </c>
      <c r="CJ530" s="98"/>
      <c r="CK530" s="98"/>
      <c r="CL530" s="98"/>
      <c r="CM530" s="98"/>
      <c r="CN530" s="163">
        <f t="shared" si="187"/>
        <v>1291.5959102120323</v>
      </c>
      <c r="CO530" s="170">
        <v>-113</v>
      </c>
      <c r="CP530" s="98"/>
      <c r="CQ530" s="98"/>
      <c r="CR530" s="98"/>
      <c r="CS530" s="98"/>
      <c r="CT530" s="98"/>
      <c r="CU530" s="98"/>
      <c r="CV530" s="142"/>
    </row>
    <row r="531" spans="55:100" x14ac:dyDescent="0.3">
      <c r="BC531" s="141"/>
      <c r="BD531" s="255">
        <v>89</v>
      </c>
      <c r="BE531" s="258">
        <f t="shared" si="176"/>
        <v>88.086241868398233</v>
      </c>
      <c r="BF531" s="257">
        <f t="shared" si="177"/>
        <v>30.687331325739429</v>
      </c>
      <c r="BG531" s="98"/>
      <c r="BH531" s="255">
        <f t="shared" si="181"/>
        <v>-87.769415712909023</v>
      </c>
      <c r="BI531" s="257">
        <f t="shared" si="182"/>
        <v>-1.3155027163650033</v>
      </c>
      <c r="BJ531" s="98"/>
      <c r="BK531" s="98"/>
      <c r="BL531" s="98"/>
      <c r="BM531" s="258">
        <f t="shared" si="178"/>
        <v>-59.394910979860938</v>
      </c>
      <c r="BN531" s="257">
        <f t="shared" si="183"/>
        <v>176.68449728363498</v>
      </c>
      <c r="BO531" s="98"/>
      <c r="BP531" s="98"/>
      <c r="BQ531" s="98"/>
      <c r="BR531" s="98"/>
      <c r="BS531" s="163">
        <f t="shared" si="184"/>
        <v>1280.1658579092709</v>
      </c>
      <c r="BT531" s="170">
        <v>-112</v>
      </c>
      <c r="BU531" s="98"/>
      <c r="BV531" s="98"/>
      <c r="BW531" s="98"/>
      <c r="BX531" s="98"/>
      <c r="BY531" s="98"/>
      <c r="BZ531" s="98"/>
      <c r="CA531" s="142"/>
      <c r="CB531" s="141"/>
      <c r="CC531" s="282">
        <f t="shared" si="179"/>
        <v>-110.43558964492871</v>
      </c>
      <c r="CD531" s="283">
        <f t="shared" si="185"/>
        <v>-1.3155027163650033</v>
      </c>
      <c r="CE531" s="98"/>
      <c r="CF531" s="98"/>
      <c r="CG531" s="98"/>
      <c r="CH531" s="275">
        <f t="shared" si="180"/>
        <v>-75.322443186964108</v>
      </c>
      <c r="CI531" s="283">
        <f t="shared" si="186"/>
        <v>176.68449728363498</v>
      </c>
      <c r="CJ531" s="98"/>
      <c r="CK531" s="98"/>
      <c r="CL531" s="98"/>
      <c r="CM531" s="98"/>
      <c r="CN531" s="163">
        <f t="shared" si="187"/>
        <v>1280.1658579092709</v>
      </c>
      <c r="CO531" s="170">
        <v>-112</v>
      </c>
      <c r="CP531" s="98"/>
      <c r="CQ531" s="98"/>
      <c r="CR531" s="98"/>
      <c r="CS531" s="98"/>
      <c r="CT531" s="98"/>
      <c r="CU531" s="98"/>
      <c r="CV531" s="142"/>
    </row>
    <row r="532" spans="55:100" x14ac:dyDescent="0.3">
      <c r="BC532" s="141"/>
      <c r="BD532" s="255">
        <v>90</v>
      </c>
      <c r="BE532" s="258">
        <f t="shared" si="176"/>
        <v>87.684497283634997</v>
      </c>
      <c r="BF532" s="257">
        <f t="shared" si="177"/>
        <v>30.690837297616305</v>
      </c>
      <c r="BG532" s="98"/>
      <c r="BH532" s="255">
        <f t="shared" si="181"/>
        <v>-88.841784422933699</v>
      </c>
      <c r="BI532" s="257">
        <f t="shared" si="182"/>
        <v>-2.3155027163650033</v>
      </c>
      <c r="BJ532" s="98"/>
      <c r="BK532" s="98"/>
      <c r="BL532" s="98"/>
      <c r="BM532" s="258">
        <f t="shared" si="178"/>
        <v>-60.148465029963731</v>
      </c>
      <c r="BN532" s="257">
        <f t="shared" si="183"/>
        <v>177.68449728363498</v>
      </c>
      <c r="BO532" s="98"/>
      <c r="BP532" s="98"/>
      <c r="BQ532" s="98"/>
      <c r="BR532" s="98"/>
      <c r="BS532" s="163">
        <f t="shared" si="184"/>
        <v>1268.7358056065098</v>
      </c>
      <c r="BT532" s="170">
        <v>-111</v>
      </c>
      <c r="BU532" s="98"/>
      <c r="BV532" s="98"/>
      <c r="BW532" s="98"/>
      <c r="BX532" s="98"/>
      <c r="BY532" s="98"/>
      <c r="BZ532" s="98"/>
      <c r="CA532" s="142"/>
      <c r="CB532" s="141"/>
      <c r="CC532" s="282">
        <f t="shared" si="179"/>
        <v>-111.76263446654913</v>
      </c>
      <c r="CD532" s="283">
        <f t="shared" si="185"/>
        <v>-2.3155027163650033</v>
      </c>
      <c r="CE532" s="98"/>
      <c r="CF532" s="98"/>
      <c r="CG532" s="98"/>
      <c r="CH532" s="275">
        <f t="shared" si="180"/>
        <v>-76.254958273101778</v>
      </c>
      <c r="CI532" s="283">
        <f t="shared" si="186"/>
        <v>177.68449728363498</v>
      </c>
      <c r="CJ532" s="98"/>
      <c r="CK532" s="98"/>
      <c r="CL532" s="98"/>
      <c r="CM532" s="98"/>
      <c r="CN532" s="163">
        <f t="shared" si="187"/>
        <v>1268.7358056065098</v>
      </c>
      <c r="CO532" s="170">
        <v>-111</v>
      </c>
      <c r="CP532" s="98"/>
      <c r="CQ532" s="98"/>
      <c r="CR532" s="98"/>
      <c r="CS532" s="98"/>
      <c r="CT532" s="98"/>
      <c r="CU532" s="98"/>
      <c r="CV532" s="142"/>
    </row>
    <row r="533" spans="55:100" x14ac:dyDescent="0.3">
      <c r="BC533" s="141"/>
      <c r="BD533" s="255">
        <v>91</v>
      </c>
      <c r="BE533" s="258">
        <f t="shared" si="176"/>
        <v>87.282752698871747</v>
      </c>
      <c r="BF533" s="257">
        <f t="shared" si="177"/>
        <v>30.687331325739429</v>
      </c>
      <c r="BG533" s="98"/>
      <c r="BH533" s="255">
        <f t="shared" si="181"/>
        <v>-89.914153132958376</v>
      </c>
      <c r="BI533" s="257">
        <f t="shared" si="182"/>
        <v>-3.3155027163650033</v>
      </c>
      <c r="BJ533" s="98"/>
      <c r="BK533" s="98"/>
      <c r="BL533" s="98"/>
      <c r="BM533" s="258">
        <f t="shared" si="178"/>
        <v>-60.902019080066523</v>
      </c>
      <c r="BN533" s="257">
        <f t="shared" si="183"/>
        <v>178.68449728363498</v>
      </c>
      <c r="BO533" s="98"/>
      <c r="BP533" s="98"/>
      <c r="BQ533" s="98"/>
      <c r="BR533" s="98"/>
      <c r="BS533" s="163">
        <f t="shared" si="184"/>
        <v>1257.3057533037484</v>
      </c>
      <c r="BT533" s="170">
        <v>-110</v>
      </c>
      <c r="BU533" s="98"/>
      <c r="BV533" s="98"/>
      <c r="BW533" s="98"/>
      <c r="BX533" s="98"/>
      <c r="BY533" s="98"/>
      <c r="BZ533" s="98"/>
      <c r="CA533" s="142"/>
      <c r="CB533" s="141"/>
      <c r="CC533" s="282">
        <f t="shared" si="179"/>
        <v>-113.08967928816953</v>
      </c>
      <c r="CD533" s="283">
        <f t="shared" si="185"/>
        <v>-3.3155027163650033</v>
      </c>
      <c r="CE533" s="98"/>
      <c r="CF533" s="98"/>
      <c r="CG533" s="98"/>
      <c r="CH533" s="275">
        <f t="shared" si="180"/>
        <v>-77.187473359239448</v>
      </c>
      <c r="CI533" s="283">
        <f t="shared" si="186"/>
        <v>178.68449728363498</v>
      </c>
      <c r="CJ533" s="98"/>
      <c r="CK533" s="98"/>
      <c r="CL533" s="98"/>
      <c r="CM533" s="98"/>
      <c r="CN533" s="163">
        <f t="shared" si="187"/>
        <v>1257.3057533037484</v>
      </c>
      <c r="CO533" s="170">
        <v>-110</v>
      </c>
      <c r="CP533" s="98"/>
      <c r="CQ533" s="98"/>
      <c r="CR533" s="98"/>
      <c r="CS533" s="98"/>
      <c r="CT533" s="98"/>
      <c r="CU533" s="98"/>
      <c r="CV533" s="142"/>
    </row>
    <row r="534" spans="55:100" x14ac:dyDescent="0.3">
      <c r="BC534" s="141"/>
      <c r="BD534" s="255">
        <v>92</v>
      </c>
      <c r="BE534" s="258">
        <f t="shared" si="176"/>
        <v>86.881130489400817</v>
      </c>
      <c r="BF534" s="257">
        <f t="shared" si="177"/>
        <v>30.676814478061779</v>
      </c>
      <c r="BG534" s="98"/>
      <c r="BH534" s="255">
        <f t="shared" si="181"/>
        <v>-90.986521842983066</v>
      </c>
      <c r="BI534" s="257">
        <f t="shared" si="182"/>
        <v>-4.3155027163650033</v>
      </c>
      <c r="BJ534" s="98"/>
      <c r="BK534" s="98"/>
      <c r="BL534" s="98"/>
      <c r="BM534" s="258">
        <f t="shared" si="178"/>
        <v>-61.655573130169316</v>
      </c>
      <c r="BN534" s="257">
        <f t="shared" si="183"/>
        <v>179.68449728363498</v>
      </c>
      <c r="BO534" s="98"/>
      <c r="BP534" s="98"/>
      <c r="BQ534" s="98"/>
      <c r="BR534" s="98"/>
      <c r="BS534" s="163">
        <f t="shared" si="184"/>
        <v>1245.875701000987</v>
      </c>
      <c r="BT534" s="170">
        <v>-109</v>
      </c>
      <c r="BU534" s="98"/>
      <c r="BV534" s="98"/>
      <c r="BW534" s="98"/>
      <c r="BX534" s="98"/>
      <c r="BY534" s="98"/>
      <c r="BZ534" s="98"/>
      <c r="CA534" s="142"/>
      <c r="CB534" s="141"/>
      <c r="CC534" s="282">
        <f t="shared" si="179"/>
        <v>-114.41672410978995</v>
      </c>
      <c r="CD534" s="283">
        <f t="shared" si="185"/>
        <v>-4.3155027163650033</v>
      </c>
      <c r="CE534" s="98"/>
      <c r="CF534" s="98"/>
      <c r="CG534" s="98"/>
      <c r="CH534" s="275">
        <f t="shared" si="180"/>
        <v>-78.119988445377089</v>
      </c>
      <c r="CI534" s="283">
        <f t="shared" si="186"/>
        <v>179.68449728363498</v>
      </c>
      <c r="CJ534" s="98"/>
      <c r="CK534" s="98"/>
      <c r="CL534" s="98"/>
      <c r="CM534" s="98"/>
      <c r="CN534" s="163">
        <f t="shared" si="187"/>
        <v>1245.875701000987</v>
      </c>
      <c r="CO534" s="170">
        <v>-109</v>
      </c>
      <c r="CP534" s="98"/>
      <c r="CQ534" s="98"/>
      <c r="CR534" s="98"/>
      <c r="CS534" s="98"/>
      <c r="CT534" s="98"/>
      <c r="CU534" s="98"/>
      <c r="CV534" s="142"/>
    </row>
    <row r="535" spans="55:100" x14ac:dyDescent="0.3">
      <c r="BC535" s="141"/>
      <c r="BD535" s="255">
        <v>93</v>
      </c>
      <c r="BE535" s="258">
        <f t="shared" si="176"/>
        <v>86.479752993237796</v>
      </c>
      <c r="BF535" s="257">
        <f t="shared" si="177"/>
        <v>30.659289958117036</v>
      </c>
      <c r="BG535" s="98"/>
      <c r="BH535" s="255">
        <f t="shared" si="181"/>
        <v>-92.058890553007743</v>
      </c>
      <c r="BI535" s="257">
        <f t="shared" si="182"/>
        <v>-5.3155027163650033</v>
      </c>
      <c r="BJ535" s="98"/>
      <c r="BK535" s="98"/>
      <c r="BL535" s="98"/>
      <c r="BM535" s="258">
        <f t="shared" si="178"/>
        <v>-62.409127180272108</v>
      </c>
      <c r="BN535" s="257">
        <f t="shared" si="183"/>
        <v>180.68449728363498</v>
      </c>
      <c r="BO535" s="98"/>
      <c r="BP535" s="98"/>
      <c r="BQ535" s="98"/>
      <c r="BR535" s="98"/>
      <c r="BS535" s="163">
        <f t="shared" si="184"/>
        <v>1234.4456486982256</v>
      </c>
      <c r="BT535" s="170">
        <v>-108</v>
      </c>
      <c r="BU535" s="98"/>
      <c r="BV535" s="98"/>
      <c r="BW535" s="98"/>
      <c r="BX535" s="98"/>
      <c r="BY535" s="98"/>
      <c r="BZ535" s="98"/>
      <c r="CA535" s="142"/>
      <c r="CB535" s="141"/>
      <c r="CC535" s="282">
        <f t="shared" si="179"/>
        <v>-115.74376893141036</v>
      </c>
      <c r="CD535" s="283">
        <f t="shared" si="185"/>
        <v>-5.3155027163650033</v>
      </c>
      <c r="CE535" s="98"/>
      <c r="CF535" s="98"/>
      <c r="CG535" s="98"/>
      <c r="CH535" s="275">
        <f t="shared" si="180"/>
        <v>-79.052503531514759</v>
      </c>
      <c r="CI535" s="283">
        <f t="shared" si="186"/>
        <v>180.68449728363498</v>
      </c>
      <c r="CJ535" s="98"/>
      <c r="CK535" s="98"/>
      <c r="CL535" s="98"/>
      <c r="CM535" s="98"/>
      <c r="CN535" s="163">
        <f t="shared" si="187"/>
        <v>1234.4456486982256</v>
      </c>
      <c r="CO535" s="170">
        <v>-108</v>
      </c>
      <c r="CP535" s="98"/>
      <c r="CQ535" s="98"/>
      <c r="CR535" s="98"/>
      <c r="CS535" s="98"/>
      <c r="CT535" s="98"/>
      <c r="CU535" s="98"/>
      <c r="CV535" s="142"/>
    </row>
    <row r="536" spans="55:100" x14ac:dyDescent="0.3">
      <c r="BC536" s="141"/>
      <c r="BD536" s="255">
        <v>94</v>
      </c>
      <c r="BE536" s="258">
        <f t="shared" si="176"/>
        <v>86.078742473856238</v>
      </c>
      <c r="BF536" s="257">
        <f t="shared" si="177"/>
        <v>30.634763104043756</v>
      </c>
      <c r="BG536" s="98"/>
      <c r="BH536" s="255">
        <f t="shared" si="181"/>
        <v>-93.131259263032433</v>
      </c>
      <c r="BI536" s="257">
        <f t="shared" si="182"/>
        <v>-6.3155027163650033</v>
      </c>
      <c r="BJ536" s="98"/>
      <c r="BK536" s="98"/>
      <c r="BL536" s="98"/>
      <c r="BM536" s="258">
        <f t="shared" si="178"/>
        <v>-63.162681230374901</v>
      </c>
      <c r="BN536" s="257">
        <f t="shared" si="183"/>
        <v>181.68449728363498</v>
      </c>
      <c r="BO536" s="98"/>
      <c r="BP536" s="98"/>
      <c r="BQ536" s="98"/>
      <c r="BR536" s="98"/>
      <c r="BS536" s="163">
        <f t="shared" si="184"/>
        <v>1223.0155963954642</v>
      </c>
      <c r="BT536" s="170">
        <v>-107</v>
      </c>
      <c r="BU536" s="98"/>
      <c r="BV536" s="98"/>
      <c r="BW536" s="98"/>
      <c r="BX536" s="98"/>
      <c r="BY536" s="98"/>
      <c r="BZ536" s="98"/>
      <c r="CA536" s="142"/>
      <c r="CB536" s="141"/>
      <c r="CC536" s="282">
        <f t="shared" si="179"/>
        <v>-117.07081375303076</v>
      </c>
      <c r="CD536" s="283">
        <f t="shared" si="185"/>
        <v>-6.3155027163650033</v>
      </c>
      <c r="CE536" s="98"/>
      <c r="CF536" s="98"/>
      <c r="CG536" s="98"/>
      <c r="CH536" s="275">
        <f t="shared" si="180"/>
        <v>-79.985018617652429</v>
      </c>
      <c r="CI536" s="283">
        <f t="shared" si="186"/>
        <v>181.68449728363498</v>
      </c>
      <c r="CJ536" s="98"/>
      <c r="CK536" s="98"/>
      <c r="CL536" s="98"/>
      <c r="CM536" s="98"/>
      <c r="CN536" s="163">
        <f t="shared" si="187"/>
        <v>1223.0155963954642</v>
      </c>
      <c r="CO536" s="170">
        <v>-107</v>
      </c>
      <c r="CP536" s="98"/>
      <c r="CQ536" s="98"/>
      <c r="CR536" s="98"/>
      <c r="CS536" s="98"/>
      <c r="CT536" s="98"/>
      <c r="CU536" s="98"/>
      <c r="CV536" s="142"/>
    </row>
    <row r="537" spans="55:100" x14ac:dyDescent="0.3">
      <c r="BC537" s="141"/>
      <c r="BD537" s="255">
        <v>95</v>
      </c>
      <c r="BE537" s="258">
        <f t="shared" si="176"/>
        <v>85.678221082945043</v>
      </c>
      <c r="BF537" s="257">
        <f t="shared" si="177"/>
        <v>30.603241386959276</v>
      </c>
      <c r="BG537" s="98"/>
      <c r="BH537" s="255">
        <f t="shared" si="181"/>
        <v>-94.20362797305711</v>
      </c>
      <c r="BI537" s="257">
        <f t="shared" si="182"/>
        <v>-7.3155027163650033</v>
      </c>
      <c r="BJ537" s="98"/>
      <c r="BK537" s="98"/>
      <c r="BL537" s="98"/>
      <c r="BM537" s="258">
        <f t="shared" si="178"/>
        <v>-63.916235280477693</v>
      </c>
      <c r="BN537" s="257">
        <f t="shared" si="183"/>
        <v>182.68449728363498</v>
      </c>
      <c r="BO537" s="98"/>
      <c r="BP537" s="98"/>
      <c r="BQ537" s="98"/>
      <c r="BR537" s="98"/>
      <c r="BS537" s="163">
        <f t="shared" si="184"/>
        <v>1211.585544092703</v>
      </c>
      <c r="BT537" s="170">
        <v>-106</v>
      </c>
      <c r="BU537" s="98"/>
      <c r="BV537" s="98"/>
      <c r="BW537" s="98"/>
      <c r="BX537" s="98"/>
      <c r="BY537" s="98"/>
      <c r="BZ537" s="98"/>
      <c r="CA537" s="142"/>
      <c r="CB537" s="141"/>
      <c r="CC537" s="282">
        <f t="shared" si="179"/>
        <v>-118.39785857465118</v>
      </c>
      <c r="CD537" s="283">
        <f t="shared" si="185"/>
        <v>-7.3155027163650033</v>
      </c>
      <c r="CE537" s="98"/>
      <c r="CF537" s="98"/>
      <c r="CG537" s="98"/>
      <c r="CH537" s="275">
        <f t="shared" si="180"/>
        <v>-80.917533703790099</v>
      </c>
      <c r="CI537" s="283">
        <f t="shared" si="186"/>
        <v>182.68449728363498</v>
      </c>
      <c r="CJ537" s="98"/>
      <c r="CK537" s="98"/>
      <c r="CL537" s="98"/>
      <c r="CM537" s="98"/>
      <c r="CN537" s="163">
        <f t="shared" si="187"/>
        <v>1211.585544092703</v>
      </c>
      <c r="CO537" s="170">
        <v>-106</v>
      </c>
      <c r="CP537" s="98"/>
      <c r="CQ537" s="98"/>
      <c r="CR537" s="98"/>
      <c r="CS537" s="98"/>
      <c r="CT537" s="98"/>
      <c r="CU537" s="98"/>
      <c r="CV537" s="142"/>
    </row>
    <row r="538" spans="55:100" x14ac:dyDescent="0.3">
      <c r="BC538" s="141"/>
      <c r="BD538" s="255">
        <v>96</v>
      </c>
      <c r="BE538" s="258">
        <f t="shared" si="176"/>
        <v>85.278310823199803</v>
      </c>
      <c r="BF538" s="257">
        <f t="shared" si="177"/>
        <v>30.564734408683975</v>
      </c>
      <c r="BG538" s="98"/>
      <c r="BH538" s="255">
        <f t="shared" si="181"/>
        <v>-95.2759966830818</v>
      </c>
      <c r="BI538" s="257">
        <f t="shared" si="182"/>
        <v>-8.3155027163650033</v>
      </c>
      <c r="BJ538" s="98"/>
      <c r="BK538" s="98"/>
      <c r="BL538" s="98"/>
      <c r="BM538" s="258">
        <f t="shared" si="178"/>
        <v>-64.669789330580485</v>
      </c>
      <c r="BN538" s="257">
        <f t="shared" si="183"/>
        <v>183.68449728363498</v>
      </c>
      <c r="BO538" s="98"/>
      <c r="BP538" s="98"/>
      <c r="BQ538" s="98"/>
      <c r="BR538" s="98"/>
      <c r="BS538" s="163">
        <f t="shared" si="184"/>
        <v>1200.1554917899416</v>
      </c>
      <c r="BT538" s="170">
        <v>-105</v>
      </c>
      <c r="BU538" s="98"/>
      <c r="BV538" s="98"/>
      <c r="BW538" s="98"/>
      <c r="BX538" s="98"/>
      <c r="BY538" s="98"/>
      <c r="BZ538" s="98"/>
      <c r="CA538" s="142"/>
      <c r="CB538" s="141"/>
      <c r="CC538" s="282">
        <f t="shared" si="179"/>
        <v>-119.72490339627159</v>
      </c>
      <c r="CD538" s="283">
        <f t="shared" si="185"/>
        <v>-8.3155027163650033</v>
      </c>
      <c r="CE538" s="98"/>
      <c r="CF538" s="98"/>
      <c r="CG538" s="98"/>
      <c r="CH538" s="275">
        <f t="shared" si="180"/>
        <v>-81.85004878992774</v>
      </c>
      <c r="CI538" s="283">
        <f t="shared" si="186"/>
        <v>183.68449728363498</v>
      </c>
      <c r="CJ538" s="98"/>
      <c r="CK538" s="98"/>
      <c r="CL538" s="98"/>
      <c r="CM538" s="98"/>
      <c r="CN538" s="163">
        <f t="shared" si="187"/>
        <v>1200.1554917899416</v>
      </c>
      <c r="CO538" s="170">
        <v>-105</v>
      </c>
      <c r="CP538" s="98"/>
      <c r="CQ538" s="98"/>
      <c r="CR538" s="98"/>
      <c r="CS538" s="98"/>
      <c r="CT538" s="98"/>
      <c r="CU538" s="98"/>
      <c r="CV538" s="142"/>
    </row>
    <row r="539" spans="55:100" x14ac:dyDescent="0.3">
      <c r="BC539" s="141"/>
      <c r="BD539" s="255">
        <v>97</v>
      </c>
      <c r="BE539" s="258">
        <f t="shared" si="176"/>
        <v>84.879133511159679</v>
      </c>
      <c r="BF539" s="257">
        <f t="shared" si="177"/>
        <v>30.519253898816473</v>
      </c>
      <c r="BG539" s="98"/>
      <c r="BH539" s="255">
        <f t="shared" si="181"/>
        <v>-96.348365393106477</v>
      </c>
      <c r="BI539" s="257">
        <f t="shared" si="182"/>
        <v>-9.3155027163650033</v>
      </c>
      <c r="BJ539" s="98"/>
      <c r="BK539" s="98"/>
      <c r="BL539" s="98"/>
      <c r="BM539" s="258">
        <f t="shared" si="178"/>
        <v>-65.423343380683278</v>
      </c>
      <c r="BN539" s="257">
        <f t="shared" si="183"/>
        <v>184.68449728363498</v>
      </c>
      <c r="BO539" s="98"/>
      <c r="BP539" s="98"/>
      <c r="BQ539" s="98"/>
      <c r="BR539" s="98"/>
      <c r="BS539" s="163">
        <f t="shared" si="184"/>
        <v>1188.7254394871802</v>
      </c>
      <c r="BT539" s="170">
        <v>-104</v>
      </c>
      <c r="BU539" s="98"/>
      <c r="BV539" s="98"/>
      <c r="BW539" s="98"/>
      <c r="BX539" s="98"/>
      <c r="BY539" s="98"/>
      <c r="BZ539" s="98"/>
      <c r="CA539" s="142"/>
      <c r="CB539" s="141"/>
      <c r="CC539" s="282">
        <f t="shared" si="179"/>
        <v>-121.05194821789199</v>
      </c>
      <c r="CD539" s="283">
        <f t="shared" si="185"/>
        <v>-9.3155027163650033</v>
      </c>
      <c r="CE539" s="98"/>
      <c r="CF539" s="98"/>
      <c r="CG539" s="98"/>
      <c r="CH539" s="275">
        <f t="shared" si="180"/>
        <v>-82.78256387606541</v>
      </c>
      <c r="CI539" s="283">
        <f t="shared" si="186"/>
        <v>184.68449728363498</v>
      </c>
      <c r="CJ539" s="98"/>
      <c r="CK539" s="98"/>
      <c r="CL539" s="98"/>
      <c r="CM539" s="98"/>
      <c r="CN539" s="163">
        <f t="shared" si="187"/>
        <v>1188.7254394871802</v>
      </c>
      <c r="CO539" s="170">
        <v>-104</v>
      </c>
      <c r="CP539" s="98"/>
      <c r="CQ539" s="98"/>
      <c r="CR539" s="98"/>
      <c r="CS539" s="98"/>
      <c r="CT539" s="98"/>
      <c r="CU539" s="98"/>
      <c r="CV539" s="142"/>
    </row>
    <row r="540" spans="55:100" x14ac:dyDescent="0.3">
      <c r="BC540" s="141"/>
      <c r="BD540" s="255">
        <v>98</v>
      </c>
      <c r="BE540" s="258">
        <f t="shared" si="176"/>
        <v>84.480810740100807</v>
      </c>
      <c r="BF540" s="257">
        <f t="shared" si="177"/>
        <v>30.46681371116064</v>
      </c>
      <c r="BG540" s="98"/>
      <c r="BH540" s="255">
        <f t="shared" si="181"/>
        <v>-97.420734103131167</v>
      </c>
      <c r="BI540" s="257">
        <f t="shared" si="182"/>
        <v>-10.315502716365003</v>
      </c>
      <c r="BJ540" s="98"/>
      <c r="BK540" s="98"/>
      <c r="BL540" s="98"/>
      <c r="BM540" s="258">
        <f t="shared" si="178"/>
        <v>-66.17689743078607</v>
      </c>
      <c r="BN540" s="257">
        <f t="shared" si="183"/>
        <v>185.68449728363498</v>
      </c>
      <c r="BO540" s="98"/>
      <c r="BP540" s="98"/>
      <c r="BQ540" s="98"/>
      <c r="BR540" s="98"/>
      <c r="BS540" s="163">
        <f t="shared" si="184"/>
        <v>1177.2953871844188</v>
      </c>
      <c r="BT540" s="170">
        <v>-103</v>
      </c>
      <c r="BU540" s="98"/>
      <c r="BV540" s="98"/>
      <c r="BW540" s="98"/>
      <c r="BX540" s="98"/>
      <c r="BY540" s="98"/>
      <c r="BZ540" s="98"/>
      <c r="CA540" s="142"/>
      <c r="CB540" s="141"/>
      <c r="CC540" s="282">
        <f t="shared" si="179"/>
        <v>-122.37899303951241</v>
      </c>
      <c r="CD540" s="283">
        <f t="shared" si="185"/>
        <v>-10.315502716365003</v>
      </c>
      <c r="CE540" s="98"/>
      <c r="CF540" s="98"/>
      <c r="CG540" s="98"/>
      <c r="CH540" s="275">
        <f t="shared" si="180"/>
        <v>-83.71507896220308</v>
      </c>
      <c r="CI540" s="283">
        <f t="shared" si="186"/>
        <v>185.68449728363498</v>
      </c>
      <c r="CJ540" s="98"/>
      <c r="CK540" s="98"/>
      <c r="CL540" s="98"/>
      <c r="CM540" s="98"/>
      <c r="CN540" s="163">
        <f t="shared" si="187"/>
        <v>1177.2953871844188</v>
      </c>
      <c r="CO540" s="170">
        <v>-103</v>
      </c>
      <c r="CP540" s="98"/>
      <c r="CQ540" s="98"/>
      <c r="CR540" s="98"/>
      <c r="CS540" s="98"/>
      <c r="CT540" s="98"/>
      <c r="CU540" s="98"/>
      <c r="CV540" s="142"/>
    </row>
    <row r="541" spans="55:100" x14ac:dyDescent="0.3">
      <c r="BC541" s="141"/>
      <c r="BD541" s="255">
        <v>99</v>
      </c>
      <c r="BE541" s="258">
        <f t="shared" si="176"/>
        <v>84.083463842997901</v>
      </c>
      <c r="BF541" s="257">
        <f t="shared" si="177"/>
        <v>30.407429819505637</v>
      </c>
      <c r="BG541" s="98"/>
      <c r="BH541" s="255">
        <f t="shared" si="181"/>
        <v>-98.493102813155843</v>
      </c>
      <c r="BI541" s="257">
        <f t="shared" si="182"/>
        <v>-11.315502716365003</v>
      </c>
      <c r="BJ541" s="98"/>
      <c r="BK541" s="98"/>
      <c r="BL541" s="98"/>
      <c r="BM541" s="258">
        <f t="shared" si="178"/>
        <v>-66.930451480888863</v>
      </c>
      <c r="BN541" s="257">
        <f t="shared" si="183"/>
        <v>186.68449728363498</v>
      </c>
      <c r="BO541" s="98"/>
      <c r="BP541" s="98"/>
      <c r="BQ541" s="98"/>
      <c r="BR541" s="98"/>
      <c r="BS541" s="163">
        <f t="shared" si="184"/>
        <v>1165.8653348816574</v>
      </c>
      <c r="BT541" s="170">
        <v>-102</v>
      </c>
      <c r="BU541" s="98"/>
      <c r="BV541" s="98"/>
      <c r="BW541" s="98"/>
      <c r="BX541" s="98"/>
      <c r="BY541" s="98"/>
      <c r="BZ541" s="98"/>
      <c r="CA541" s="142"/>
      <c r="CB541" s="141"/>
      <c r="CC541" s="282">
        <f t="shared" si="179"/>
        <v>-123.70603786113281</v>
      </c>
      <c r="CD541" s="283">
        <f t="shared" si="185"/>
        <v>-11.315502716365003</v>
      </c>
      <c r="CE541" s="98"/>
      <c r="CF541" s="98"/>
      <c r="CG541" s="98"/>
      <c r="CH541" s="275">
        <f t="shared" si="180"/>
        <v>-84.647594048340721</v>
      </c>
      <c r="CI541" s="283">
        <f t="shared" si="186"/>
        <v>186.68449728363498</v>
      </c>
      <c r="CJ541" s="98"/>
      <c r="CK541" s="98"/>
      <c r="CL541" s="98"/>
      <c r="CM541" s="98"/>
      <c r="CN541" s="163">
        <f t="shared" si="187"/>
        <v>1165.8653348816574</v>
      </c>
      <c r="CO541" s="170">
        <v>-102</v>
      </c>
      <c r="CP541" s="98"/>
      <c r="CQ541" s="98"/>
      <c r="CR541" s="98"/>
      <c r="CS541" s="98"/>
      <c r="CT541" s="98"/>
      <c r="CU541" s="98"/>
      <c r="CV541" s="142"/>
    </row>
    <row r="542" spans="55:100" x14ac:dyDescent="0.3">
      <c r="BC542" s="141"/>
      <c r="BD542" s="255">
        <v>100</v>
      </c>
      <c r="BE542" s="258">
        <f t="shared" si="176"/>
        <v>83.68721385556502</v>
      </c>
      <c r="BF542" s="257">
        <f t="shared" si="177"/>
        <v>30.34112031276014</v>
      </c>
      <c r="BG542" s="98"/>
      <c r="BH542" s="255">
        <f t="shared" si="181"/>
        <v>-99.56547152318052</v>
      </c>
      <c r="BI542" s="257">
        <f t="shared" si="182"/>
        <v>-12.315502716365003</v>
      </c>
      <c r="BJ542" s="98"/>
      <c r="BK542" s="98"/>
      <c r="BL542" s="98"/>
      <c r="BM542" s="258">
        <f t="shared" si="178"/>
        <v>-67.684005530991655</v>
      </c>
      <c r="BN542" s="257">
        <f t="shared" si="183"/>
        <v>187.68449728363498</v>
      </c>
      <c r="BO542" s="98"/>
      <c r="BP542" s="98"/>
      <c r="BQ542" s="98"/>
      <c r="BR542" s="98"/>
      <c r="BS542" s="163">
        <f t="shared" si="184"/>
        <v>1154.4352825788962</v>
      </c>
      <c r="BT542" s="170">
        <v>-101</v>
      </c>
      <c r="BU542" s="98"/>
      <c r="BV542" s="98"/>
      <c r="BW542" s="98"/>
      <c r="BX542" s="98"/>
      <c r="BY542" s="98"/>
      <c r="BZ542" s="98"/>
      <c r="CA542" s="142"/>
      <c r="CB542" s="141"/>
      <c r="CC542" s="282">
        <f t="shared" si="179"/>
        <v>-125.03308268275322</v>
      </c>
      <c r="CD542" s="283">
        <f t="shared" si="185"/>
        <v>-12.315502716365003</v>
      </c>
      <c r="CE542" s="98"/>
      <c r="CF542" s="98"/>
      <c r="CG542" s="98"/>
      <c r="CH542" s="275">
        <f t="shared" si="180"/>
        <v>-85.580109134478391</v>
      </c>
      <c r="CI542" s="283">
        <f t="shared" si="186"/>
        <v>187.68449728363498</v>
      </c>
      <c r="CJ542" s="98"/>
      <c r="CK542" s="98"/>
      <c r="CL542" s="98"/>
      <c r="CM542" s="98"/>
      <c r="CN542" s="163">
        <f t="shared" si="187"/>
        <v>1154.4352825788962</v>
      </c>
      <c r="CO542" s="170">
        <v>-101</v>
      </c>
      <c r="CP542" s="98"/>
      <c r="CQ542" s="98"/>
      <c r="CR542" s="98"/>
      <c r="CS542" s="98"/>
      <c r="CT542" s="98"/>
      <c r="CU542" s="98"/>
      <c r="CV542" s="142"/>
    </row>
    <row r="543" spans="55:100" x14ac:dyDescent="0.3">
      <c r="BC543" s="141"/>
      <c r="BD543" s="255">
        <v>101</v>
      </c>
      <c r="BE543" s="258">
        <f t="shared" si="176"/>
        <v>83.292181479386883</v>
      </c>
      <c r="BF543" s="257">
        <f t="shared" si="177"/>
        <v>30.267905389442248</v>
      </c>
      <c r="BG543" s="98"/>
      <c r="BH543" s="255">
        <f t="shared" si="181"/>
        <v>-100.63784023320521</v>
      </c>
      <c r="BI543" s="257">
        <f t="shared" si="182"/>
        <v>-13.315502716365003</v>
      </c>
      <c r="BJ543" s="98"/>
      <c r="BK543" s="98"/>
      <c r="BL543" s="98"/>
      <c r="BM543" s="258">
        <f t="shared" si="178"/>
        <v>-68.437559581094476</v>
      </c>
      <c r="BN543" s="257">
        <f t="shared" si="183"/>
        <v>188.68449728363498</v>
      </c>
      <c r="BO543" s="98"/>
      <c r="BP543" s="98"/>
      <c r="BQ543" s="98"/>
      <c r="BR543" s="98"/>
      <c r="BS543" s="163">
        <f t="shared" si="184"/>
        <v>1143.0052302761349</v>
      </c>
      <c r="BT543" s="170">
        <v>-100</v>
      </c>
      <c r="BU543" s="98"/>
      <c r="BV543" s="98"/>
      <c r="BW543" s="98"/>
      <c r="BX543" s="98"/>
      <c r="BY543" s="98"/>
      <c r="BZ543" s="98"/>
      <c r="CA543" s="142"/>
      <c r="CB543" s="141"/>
      <c r="CC543" s="282">
        <f t="shared" si="179"/>
        <v>-126.36012750437364</v>
      </c>
      <c r="CD543" s="283">
        <f t="shared" si="185"/>
        <v>-13.315502716365003</v>
      </c>
      <c r="CE543" s="98"/>
      <c r="CF543" s="98"/>
      <c r="CG543" s="98"/>
      <c r="CH543" s="275">
        <f t="shared" si="180"/>
        <v>-86.512624220616061</v>
      </c>
      <c r="CI543" s="283">
        <f t="shared" si="186"/>
        <v>188.68449728363498</v>
      </c>
      <c r="CJ543" s="98"/>
      <c r="CK543" s="98"/>
      <c r="CL543" s="98"/>
      <c r="CM543" s="98"/>
      <c r="CN543" s="163">
        <f t="shared" si="187"/>
        <v>1143.0052302761349</v>
      </c>
      <c r="CO543" s="170">
        <v>-100</v>
      </c>
      <c r="CP543" s="98"/>
      <c r="CQ543" s="98"/>
      <c r="CR543" s="98"/>
      <c r="CS543" s="98"/>
      <c r="CT543" s="98"/>
      <c r="CU543" s="98"/>
      <c r="CV543" s="142"/>
    </row>
    <row r="544" spans="55:100" x14ac:dyDescent="0.3">
      <c r="BC544" s="141"/>
      <c r="BD544" s="255">
        <v>102</v>
      </c>
      <c r="BE544" s="258">
        <f t="shared" si="176"/>
        <v>82.898487045152038</v>
      </c>
      <c r="BF544" s="257">
        <f t="shared" si="177"/>
        <v>30.187807351526857</v>
      </c>
      <c r="BG544" s="98"/>
      <c r="BH544" s="255">
        <f t="shared" si="181"/>
        <v>-101.71020894322989</v>
      </c>
      <c r="BI544" s="257">
        <f t="shared" si="182"/>
        <v>-14.315502716365003</v>
      </c>
      <c r="BJ544" s="98"/>
      <c r="BK544" s="98"/>
      <c r="BL544" s="98"/>
      <c r="BM544" s="258">
        <f t="shared" si="178"/>
        <v>-69.191113631197268</v>
      </c>
      <c r="BN544" s="257">
        <f t="shared" si="183"/>
        <v>189.68449728363498</v>
      </c>
      <c r="BO544" s="98"/>
      <c r="BP544" s="98"/>
      <c r="BQ544" s="98"/>
      <c r="BR544" s="98"/>
      <c r="BS544" s="163">
        <f t="shared" si="184"/>
        <v>1131.5751779733735</v>
      </c>
      <c r="BT544" s="170">
        <v>-99</v>
      </c>
      <c r="BU544" s="98"/>
      <c r="BV544" s="98"/>
      <c r="BW544" s="98"/>
      <c r="BX544" s="98"/>
      <c r="BY544" s="98"/>
      <c r="BZ544" s="98"/>
      <c r="CA544" s="142"/>
      <c r="CB544" s="141"/>
      <c r="CC544" s="282">
        <f t="shared" si="179"/>
        <v>-127.68717232599404</v>
      </c>
      <c r="CD544" s="283">
        <f t="shared" si="185"/>
        <v>-14.315502716365003</v>
      </c>
      <c r="CE544" s="98"/>
      <c r="CF544" s="98"/>
      <c r="CG544" s="98"/>
      <c r="CH544" s="275">
        <f t="shared" si="180"/>
        <v>-87.445139306753731</v>
      </c>
      <c r="CI544" s="283">
        <f t="shared" si="186"/>
        <v>189.68449728363498</v>
      </c>
      <c r="CJ544" s="98"/>
      <c r="CK544" s="98"/>
      <c r="CL544" s="98"/>
      <c r="CM544" s="98"/>
      <c r="CN544" s="163">
        <f t="shared" si="187"/>
        <v>1131.5751779733735</v>
      </c>
      <c r="CO544" s="170">
        <v>-99</v>
      </c>
      <c r="CP544" s="98"/>
      <c r="CQ544" s="98"/>
      <c r="CR544" s="98"/>
      <c r="CS544" s="98"/>
      <c r="CT544" s="98"/>
      <c r="CU544" s="98"/>
      <c r="CV544" s="142"/>
    </row>
    <row r="545" spans="55:100" x14ac:dyDescent="0.3">
      <c r="BC545" s="141"/>
      <c r="BD545" s="255">
        <v>103</v>
      </c>
      <c r="BE545" s="258">
        <f t="shared" si="176"/>
        <v>82.506250475998954</v>
      </c>
      <c r="BF545" s="257">
        <f t="shared" si="177"/>
        <v>30.10085059765224</v>
      </c>
      <c r="BG545" s="98"/>
      <c r="BH545" s="255">
        <f t="shared" si="181"/>
        <v>-102.78257765325458</v>
      </c>
      <c r="BI545" s="257">
        <f t="shared" si="182"/>
        <v>-15.315502716365003</v>
      </c>
      <c r="BJ545" s="98"/>
      <c r="BK545" s="98"/>
      <c r="BL545" s="98"/>
      <c r="BM545" s="258">
        <f t="shared" si="178"/>
        <v>-69.944667681300061</v>
      </c>
      <c r="BN545" s="257">
        <f t="shared" si="183"/>
        <v>190.68449728363498</v>
      </c>
      <c r="BO545" s="98"/>
      <c r="BP545" s="98"/>
      <c r="BQ545" s="98"/>
      <c r="BR545" s="98"/>
      <c r="BS545" s="163">
        <f t="shared" si="184"/>
        <v>1120.1451256706121</v>
      </c>
      <c r="BT545" s="170">
        <v>-98</v>
      </c>
      <c r="BU545" s="98"/>
      <c r="BV545" s="98"/>
      <c r="BW545" s="98"/>
      <c r="BX545" s="98"/>
      <c r="BY545" s="98"/>
      <c r="BZ545" s="98"/>
      <c r="CA545" s="142"/>
      <c r="CB545" s="141"/>
      <c r="CC545" s="282">
        <f t="shared" si="179"/>
        <v>-129.01421714761446</v>
      </c>
      <c r="CD545" s="283">
        <f t="shared" si="185"/>
        <v>-15.315502716365003</v>
      </c>
      <c r="CE545" s="98"/>
      <c r="CF545" s="98"/>
      <c r="CG545" s="98"/>
      <c r="CH545" s="275">
        <f t="shared" si="180"/>
        <v>-88.377654392891372</v>
      </c>
      <c r="CI545" s="283">
        <f t="shared" si="186"/>
        <v>190.68449728363498</v>
      </c>
      <c r="CJ545" s="98"/>
      <c r="CK545" s="98"/>
      <c r="CL545" s="98"/>
      <c r="CM545" s="98"/>
      <c r="CN545" s="163">
        <f t="shared" si="187"/>
        <v>1120.1451256706121</v>
      </c>
      <c r="CO545" s="170">
        <v>-98</v>
      </c>
      <c r="CP545" s="98"/>
      <c r="CQ545" s="98"/>
      <c r="CR545" s="98"/>
      <c r="CS545" s="98"/>
      <c r="CT545" s="98"/>
      <c r="CU545" s="98"/>
      <c r="CV545" s="142"/>
    </row>
    <row r="546" spans="55:100" x14ac:dyDescent="0.3">
      <c r="BC546" s="141"/>
      <c r="BD546" s="255">
        <v>104</v>
      </c>
      <c r="BE546" s="258">
        <f t="shared" si="176"/>
        <v>82.11559125098627</v>
      </c>
      <c r="BF546" s="257">
        <f t="shared" si="177"/>
        <v>30.007061615687995</v>
      </c>
      <c r="BG546" s="98"/>
      <c r="BH546" s="255">
        <f t="shared" si="181"/>
        <v>-103.85494636327925</v>
      </c>
      <c r="BI546" s="257">
        <f t="shared" si="182"/>
        <v>-16.315502716365003</v>
      </c>
      <c r="BJ546" s="98"/>
      <c r="BK546" s="98"/>
      <c r="BL546" s="98"/>
      <c r="BM546" s="258">
        <f t="shared" si="178"/>
        <v>-70.698221731402853</v>
      </c>
      <c r="BN546" s="257">
        <f t="shared" si="183"/>
        <v>191.68449728363498</v>
      </c>
      <c r="BO546" s="98"/>
      <c r="BP546" s="98"/>
      <c r="BQ546" s="98"/>
      <c r="BR546" s="98"/>
      <c r="BS546" s="163">
        <f t="shared" si="184"/>
        <v>1108.7150733678509</v>
      </c>
      <c r="BT546" s="170">
        <v>-97</v>
      </c>
      <c r="BU546" s="98"/>
      <c r="BV546" s="98"/>
      <c r="BW546" s="98"/>
      <c r="BX546" s="98"/>
      <c r="BY546" s="98"/>
      <c r="BZ546" s="98"/>
      <c r="CA546" s="142"/>
      <c r="CB546" s="141"/>
      <c r="CC546" s="282">
        <f t="shared" si="179"/>
        <v>-130.34126196923486</v>
      </c>
      <c r="CD546" s="283">
        <f t="shared" si="185"/>
        <v>-16.315502716365003</v>
      </c>
      <c r="CE546" s="98"/>
      <c r="CF546" s="98"/>
      <c r="CG546" s="98"/>
      <c r="CH546" s="275">
        <f t="shared" si="180"/>
        <v>-89.310169479029042</v>
      </c>
      <c r="CI546" s="283">
        <f t="shared" si="186"/>
        <v>191.68449728363498</v>
      </c>
      <c r="CJ546" s="98"/>
      <c r="CK546" s="98"/>
      <c r="CL546" s="98"/>
      <c r="CM546" s="98"/>
      <c r="CN546" s="163">
        <f t="shared" si="187"/>
        <v>1108.7150733678509</v>
      </c>
      <c r="CO546" s="170">
        <v>-97</v>
      </c>
      <c r="CP546" s="98"/>
      <c r="CQ546" s="98"/>
      <c r="CR546" s="98"/>
      <c r="CS546" s="98"/>
      <c r="CT546" s="98"/>
      <c r="CU546" s="98"/>
      <c r="CV546" s="142"/>
    </row>
    <row r="547" spans="55:100" x14ac:dyDescent="0.3">
      <c r="BC547" s="141"/>
      <c r="BD547" s="255">
        <v>105</v>
      </c>
      <c r="BE547" s="258">
        <f t="shared" si="176"/>
        <v>81.726628368698343</v>
      </c>
      <c r="BF547" s="257">
        <f t="shared" si="177"/>
        <v>29.906468974666588</v>
      </c>
      <c r="BG547" s="98"/>
      <c r="BH547" s="255">
        <f t="shared" si="181"/>
        <v>-104.92731507330394</v>
      </c>
      <c r="BI547" s="257">
        <f t="shared" si="182"/>
        <v>-17.315502716365003</v>
      </c>
      <c r="BJ547" s="98"/>
      <c r="BK547" s="98"/>
      <c r="BL547" s="98"/>
      <c r="BM547" s="258">
        <f t="shared" si="178"/>
        <v>-71.451775781505646</v>
      </c>
      <c r="BN547" s="257">
        <f t="shared" si="183"/>
        <v>192.68449728363498</v>
      </c>
      <c r="BO547" s="98"/>
      <c r="BP547" s="98"/>
      <c r="BQ547" s="98"/>
      <c r="BR547" s="98"/>
      <c r="BS547" s="163">
        <f t="shared" si="184"/>
        <v>1097.2850210650895</v>
      </c>
      <c r="BT547" s="170">
        <v>-96</v>
      </c>
      <c r="BU547" s="98"/>
      <c r="BV547" s="98"/>
      <c r="BW547" s="98"/>
      <c r="BX547" s="98"/>
      <c r="BY547" s="98"/>
      <c r="BZ547" s="98"/>
      <c r="CA547" s="142"/>
      <c r="CB547" s="141"/>
      <c r="CC547" s="282">
        <f t="shared" si="179"/>
        <v>-131.66830679085527</v>
      </c>
      <c r="CD547" s="283">
        <f t="shared" si="185"/>
        <v>-17.315502716365003</v>
      </c>
      <c r="CE547" s="98"/>
      <c r="CF547" s="98"/>
      <c r="CG547" s="98"/>
      <c r="CH547" s="275">
        <f t="shared" si="180"/>
        <v>-90.242684565166712</v>
      </c>
      <c r="CI547" s="283">
        <f t="shared" si="186"/>
        <v>192.68449728363498</v>
      </c>
      <c r="CJ547" s="98"/>
      <c r="CK547" s="98"/>
      <c r="CL547" s="98"/>
      <c r="CM547" s="98"/>
      <c r="CN547" s="163">
        <f t="shared" si="187"/>
        <v>1097.2850210650895</v>
      </c>
      <c r="CO547" s="170">
        <v>-96</v>
      </c>
      <c r="CP547" s="98"/>
      <c r="CQ547" s="98"/>
      <c r="CR547" s="98"/>
      <c r="CS547" s="98"/>
      <c r="CT547" s="98"/>
      <c r="CU547" s="98"/>
      <c r="CV547" s="142"/>
    </row>
    <row r="548" spans="55:100" x14ac:dyDescent="0.3">
      <c r="BC548" s="141"/>
      <c r="BD548" s="255">
        <v>106</v>
      </c>
      <c r="BE548" s="258">
        <f t="shared" si="176"/>
        <v>81.339480310997075</v>
      </c>
      <c r="BF548" s="257">
        <f t="shared" si="177"/>
        <v>29.799103316080931</v>
      </c>
      <c r="BG548" s="98"/>
      <c r="BH548" s="255">
        <f t="shared" si="181"/>
        <v>-105.99968378332862</v>
      </c>
      <c r="BI548" s="257">
        <f t="shared" si="182"/>
        <v>-18.315502716365003</v>
      </c>
      <c r="BJ548" s="98"/>
      <c r="BK548" s="98"/>
      <c r="BL548" s="98"/>
      <c r="BM548" s="258">
        <f t="shared" si="178"/>
        <v>-72.205329831608438</v>
      </c>
      <c r="BN548" s="257">
        <f t="shared" si="183"/>
        <v>193.68449728363498</v>
      </c>
      <c r="BO548" s="98"/>
      <c r="BP548" s="98"/>
      <c r="BQ548" s="98"/>
      <c r="BR548" s="98"/>
      <c r="BS548" s="163">
        <f t="shared" si="184"/>
        <v>1085.8549687623281</v>
      </c>
      <c r="BT548" s="170">
        <v>-95</v>
      </c>
      <c r="BU548" s="98"/>
      <c r="BV548" s="98"/>
      <c r="BW548" s="98"/>
      <c r="BX548" s="98"/>
      <c r="BY548" s="98"/>
      <c r="BZ548" s="98"/>
      <c r="CA548" s="142"/>
      <c r="CB548" s="141"/>
      <c r="CC548" s="282">
        <f t="shared" si="179"/>
        <v>-132.99535161247567</v>
      </c>
      <c r="CD548" s="283">
        <f t="shared" si="185"/>
        <v>-18.315502716365003</v>
      </c>
      <c r="CE548" s="98"/>
      <c r="CF548" s="98"/>
      <c r="CG548" s="98"/>
      <c r="CH548" s="275">
        <f t="shared" si="180"/>
        <v>-91.175199651304354</v>
      </c>
      <c r="CI548" s="283">
        <f t="shared" si="186"/>
        <v>193.68449728363498</v>
      </c>
      <c r="CJ548" s="98"/>
      <c r="CK548" s="98"/>
      <c r="CL548" s="98"/>
      <c r="CM548" s="98"/>
      <c r="CN548" s="163">
        <f t="shared" si="187"/>
        <v>1085.8549687623281</v>
      </c>
      <c r="CO548" s="170">
        <v>-95</v>
      </c>
      <c r="CP548" s="98"/>
      <c r="CQ548" s="98"/>
      <c r="CR548" s="98"/>
      <c r="CS548" s="98"/>
      <c r="CT548" s="98"/>
      <c r="CU548" s="98"/>
      <c r="CV548" s="142"/>
    </row>
    <row r="549" spans="55:100" x14ac:dyDescent="0.3">
      <c r="BC549" s="141"/>
      <c r="BD549" s="255">
        <v>107</v>
      </c>
      <c r="BE549" s="258">
        <f t="shared" si="176"/>
        <v>80.954265006931237</v>
      </c>
      <c r="BF549" s="257">
        <f t="shared" si="177"/>
        <v>29.684997344550709</v>
      </c>
      <c r="BG549" s="98"/>
      <c r="BH549" s="255">
        <f t="shared" si="181"/>
        <v>-107.07205249335331</v>
      </c>
      <c r="BI549" s="257">
        <f t="shared" si="182"/>
        <v>-19.315502716365003</v>
      </c>
      <c r="BJ549" s="98"/>
      <c r="BK549" s="98"/>
      <c r="BL549" s="98"/>
      <c r="BM549" s="258">
        <f t="shared" si="178"/>
        <v>-72.95888388171123</v>
      </c>
      <c r="BN549" s="257">
        <f t="shared" si="183"/>
        <v>194.68449728363498</v>
      </c>
      <c r="BO549" s="98"/>
      <c r="BP549" s="98"/>
      <c r="BQ549" s="98"/>
      <c r="BR549" s="98"/>
      <c r="BS549" s="163">
        <f t="shared" si="184"/>
        <v>1074.4249164595667</v>
      </c>
      <c r="BT549" s="170">
        <v>-94</v>
      </c>
      <c r="BU549" s="98"/>
      <c r="BV549" s="98"/>
      <c r="BW549" s="98"/>
      <c r="BX549" s="98"/>
      <c r="BY549" s="98"/>
      <c r="BZ549" s="98"/>
      <c r="CA549" s="142"/>
      <c r="CB549" s="141"/>
      <c r="CC549" s="282">
        <f t="shared" si="179"/>
        <v>-134.32239643409611</v>
      </c>
      <c r="CD549" s="283">
        <f t="shared" si="185"/>
        <v>-19.315502716365003</v>
      </c>
      <c r="CE549" s="98"/>
      <c r="CF549" s="98"/>
      <c r="CG549" s="98"/>
      <c r="CH549" s="275">
        <f t="shared" si="180"/>
        <v>-92.107714737442024</v>
      </c>
      <c r="CI549" s="283">
        <f t="shared" si="186"/>
        <v>194.68449728363498</v>
      </c>
      <c r="CJ549" s="98"/>
      <c r="CK549" s="98"/>
      <c r="CL549" s="98"/>
      <c r="CM549" s="98"/>
      <c r="CN549" s="163">
        <f t="shared" si="187"/>
        <v>1074.4249164595667</v>
      </c>
      <c r="CO549" s="170">
        <v>-94</v>
      </c>
      <c r="CP549" s="98"/>
      <c r="CQ549" s="98"/>
      <c r="CR549" s="98"/>
      <c r="CS549" s="98"/>
      <c r="CT549" s="98"/>
      <c r="CU549" s="98"/>
      <c r="CV549" s="142"/>
    </row>
    <row r="550" spans="55:100" x14ac:dyDescent="0.3">
      <c r="BC550" s="141"/>
      <c r="BD550" s="255">
        <v>108</v>
      </c>
      <c r="BE550" s="258">
        <f t="shared" si="176"/>
        <v>80.57109979681411</v>
      </c>
      <c r="BF550" s="257">
        <f t="shared" si="177"/>
        <v>29.564185817860221</v>
      </c>
      <c r="BG550" s="98"/>
      <c r="BH550" s="255">
        <f t="shared" si="181"/>
        <v>-108.14442120337799</v>
      </c>
      <c r="BI550" s="257">
        <f t="shared" si="182"/>
        <v>-20.315502716365003</v>
      </c>
      <c r="BJ550" s="98"/>
      <c r="BK550" s="98"/>
      <c r="BL550" s="98"/>
      <c r="BM550" s="258">
        <f t="shared" si="178"/>
        <v>-73.712437931814023</v>
      </c>
      <c r="BN550" s="257">
        <f t="shared" si="183"/>
        <v>195.68449728363498</v>
      </c>
      <c r="BO550" s="98"/>
      <c r="BP550" s="98"/>
      <c r="BQ550" s="98"/>
      <c r="BR550" s="98"/>
      <c r="BS550" s="163">
        <f t="shared" si="184"/>
        <v>1062.9948641568053</v>
      </c>
      <c r="BT550" s="170">
        <v>-93</v>
      </c>
      <c r="BU550" s="98"/>
      <c r="BV550" s="98"/>
      <c r="BW550" s="98"/>
      <c r="BX550" s="98"/>
      <c r="BY550" s="98"/>
      <c r="BZ550" s="98"/>
      <c r="CA550" s="142"/>
      <c r="CB550" s="141"/>
      <c r="CC550" s="282">
        <f t="shared" si="179"/>
        <v>-135.64944125571651</v>
      </c>
      <c r="CD550" s="283">
        <f t="shared" si="185"/>
        <v>-20.315502716365003</v>
      </c>
      <c r="CE550" s="98"/>
      <c r="CF550" s="98"/>
      <c r="CG550" s="98"/>
      <c r="CH550" s="275">
        <f t="shared" si="180"/>
        <v>-93.040229823579693</v>
      </c>
      <c r="CI550" s="283">
        <f t="shared" si="186"/>
        <v>195.68449728363498</v>
      </c>
      <c r="CJ550" s="98"/>
      <c r="CK550" s="98"/>
      <c r="CL550" s="98"/>
      <c r="CM550" s="98"/>
      <c r="CN550" s="163">
        <f t="shared" si="187"/>
        <v>1062.9948641568053</v>
      </c>
      <c r="CO550" s="170">
        <v>-93</v>
      </c>
      <c r="CP550" s="98"/>
      <c r="CQ550" s="98"/>
      <c r="CR550" s="98"/>
      <c r="CS550" s="98"/>
      <c r="CT550" s="98"/>
      <c r="CU550" s="98"/>
      <c r="CV550" s="142"/>
    </row>
    <row r="551" spans="55:100" x14ac:dyDescent="0.3">
      <c r="BC551" s="141"/>
      <c r="BD551" s="255">
        <v>109</v>
      </c>
      <c r="BE551" s="258">
        <f t="shared" si="176"/>
        <v>80.190101396480486</v>
      </c>
      <c r="BF551" s="257">
        <f t="shared" si="177"/>
        <v>29.436705536370809</v>
      </c>
      <c r="BG551" s="98"/>
      <c r="BH551" s="255">
        <f t="shared" si="181"/>
        <v>-109.21678991340266</v>
      </c>
      <c r="BI551" s="257">
        <f t="shared" si="182"/>
        <v>-21.315502716365003</v>
      </c>
      <c r="BJ551" s="98"/>
      <c r="BK551" s="98"/>
      <c r="BL551" s="98"/>
      <c r="BM551" s="258">
        <f t="shared" si="178"/>
        <v>-74.465991981916815</v>
      </c>
      <c r="BN551" s="257">
        <f t="shared" si="183"/>
        <v>196.68449728363498</v>
      </c>
      <c r="BO551" s="98"/>
      <c r="BP551" s="98"/>
      <c r="BQ551" s="98"/>
      <c r="BR551" s="98"/>
      <c r="BS551" s="163">
        <f t="shared" si="184"/>
        <v>1051.5648118540441</v>
      </c>
      <c r="BT551" s="170">
        <v>-92</v>
      </c>
      <c r="BU551" s="98"/>
      <c r="BV551" s="98"/>
      <c r="BW551" s="98"/>
      <c r="BX551" s="98"/>
      <c r="BY551" s="98"/>
      <c r="BZ551" s="98"/>
      <c r="CA551" s="142"/>
      <c r="CB551" s="141"/>
      <c r="CC551" s="282">
        <f t="shared" si="179"/>
        <v>-136.97648607733692</v>
      </c>
      <c r="CD551" s="283">
        <f t="shared" si="185"/>
        <v>-21.315502716365003</v>
      </c>
      <c r="CE551" s="98"/>
      <c r="CF551" s="98"/>
      <c r="CG551" s="98"/>
      <c r="CH551" s="275">
        <f t="shared" si="180"/>
        <v>-93.972744909717335</v>
      </c>
      <c r="CI551" s="283">
        <f t="shared" si="186"/>
        <v>196.68449728363498</v>
      </c>
      <c r="CJ551" s="98"/>
      <c r="CK551" s="98"/>
      <c r="CL551" s="98"/>
      <c r="CM551" s="98"/>
      <c r="CN551" s="163">
        <f t="shared" si="187"/>
        <v>1051.5648118540441</v>
      </c>
      <c r="CO551" s="170">
        <v>-92</v>
      </c>
      <c r="CP551" s="98"/>
      <c r="CQ551" s="98"/>
      <c r="CR551" s="98"/>
      <c r="CS551" s="98"/>
      <c r="CT551" s="98"/>
      <c r="CU551" s="98"/>
      <c r="CV551" s="142"/>
    </row>
    <row r="552" spans="55:100" x14ac:dyDescent="0.3">
      <c r="BC552" s="141"/>
      <c r="BD552" s="255">
        <v>110</v>
      </c>
      <c r="BE552" s="258">
        <f t="shared" si="176"/>
        <v>79.811385861733939</v>
      </c>
      <c r="BF552" s="257">
        <f t="shared" si="177"/>
        <v>29.302595331811162</v>
      </c>
      <c r="BG552" s="98"/>
      <c r="BH552" s="255">
        <f t="shared" si="181"/>
        <v>-110.28915862342735</v>
      </c>
      <c r="BI552" s="257">
        <f t="shared" si="182"/>
        <v>-22.315502716365003</v>
      </c>
      <c r="BJ552" s="98"/>
      <c r="BK552" s="98"/>
      <c r="BL552" s="98"/>
      <c r="BM552" s="258">
        <f t="shared" si="178"/>
        <v>-75.219546032019608</v>
      </c>
      <c r="BN552" s="257">
        <f t="shared" si="183"/>
        <v>197.68449728363498</v>
      </c>
      <c r="BO552" s="98"/>
      <c r="BP552" s="98"/>
      <c r="BQ552" s="98"/>
      <c r="BR552" s="98"/>
      <c r="BS552" s="163">
        <f t="shared" si="184"/>
        <v>1040.1347595512827</v>
      </c>
      <c r="BT552" s="170">
        <v>-91</v>
      </c>
      <c r="BU552" s="98"/>
      <c r="BV552" s="98"/>
      <c r="BW552" s="98"/>
      <c r="BX552" s="98"/>
      <c r="BY552" s="98"/>
      <c r="BZ552" s="98"/>
      <c r="CA552" s="142"/>
      <c r="CB552" s="141"/>
      <c r="CC552" s="282">
        <f t="shared" si="179"/>
        <v>-138.30353089895732</v>
      </c>
      <c r="CD552" s="283">
        <f t="shared" si="185"/>
        <v>-22.315502716365003</v>
      </c>
      <c r="CE552" s="98"/>
      <c r="CF552" s="98"/>
      <c r="CG552" s="98"/>
      <c r="CH552" s="275">
        <f t="shared" si="180"/>
        <v>-94.905259995855005</v>
      </c>
      <c r="CI552" s="283">
        <f t="shared" si="186"/>
        <v>197.68449728363498</v>
      </c>
      <c r="CJ552" s="98"/>
      <c r="CK552" s="98"/>
      <c r="CL552" s="98"/>
      <c r="CM552" s="98"/>
      <c r="CN552" s="163">
        <f t="shared" si="187"/>
        <v>1040.1347595512827</v>
      </c>
      <c r="CO552" s="170">
        <v>-91</v>
      </c>
      <c r="CP552" s="98"/>
      <c r="CQ552" s="98"/>
      <c r="CR552" s="98"/>
      <c r="CS552" s="98"/>
      <c r="CT552" s="98"/>
      <c r="CU552" s="98"/>
      <c r="CV552" s="142"/>
    </row>
    <row r="553" spans="55:100" x14ac:dyDescent="0.3">
      <c r="BC553" s="141"/>
      <c r="BD553" s="255">
        <v>111</v>
      </c>
      <c r="BE553" s="258">
        <f t="shared" si="176"/>
        <v>79.435068552995048</v>
      </c>
      <c r="BF553" s="257">
        <f t="shared" si="177"/>
        <v>29.161896055448736</v>
      </c>
      <c r="BG553" s="98"/>
      <c r="BH553" s="255">
        <f t="shared" si="181"/>
        <v>-111.36152733345203</v>
      </c>
      <c r="BI553" s="257">
        <f t="shared" si="182"/>
        <v>-23.315502716365003</v>
      </c>
      <c r="BJ553" s="98"/>
      <c r="BK553" s="98"/>
      <c r="BL553" s="98"/>
      <c r="BM553" s="258">
        <f t="shared" si="178"/>
        <v>-75.9731000821224</v>
      </c>
      <c r="BN553" s="257">
        <f t="shared" si="183"/>
        <v>198.68449728363498</v>
      </c>
      <c r="BO553" s="98"/>
      <c r="BP553" s="98"/>
      <c r="BQ553" s="98"/>
      <c r="BR553" s="98"/>
      <c r="BS553" s="163">
        <f t="shared" si="184"/>
        <v>1028.7047072485213</v>
      </c>
      <c r="BT553" s="170">
        <v>-90</v>
      </c>
      <c r="BU553" s="98"/>
      <c r="BV553" s="98"/>
      <c r="BW553" s="98"/>
      <c r="BX553" s="98"/>
      <c r="BY553" s="98"/>
      <c r="BZ553" s="98"/>
      <c r="CA553" s="142"/>
      <c r="CB553" s="141"/>
      <c r="CC553" s="282">
        <f t="shared" si="179"/>
        <v>-139.63057572057772</v>
      </c>
      <c r="CD553" s="283">
        <f t="shared" si="185"/>
        <v>-23.315502716365003</v>
      </c>
      <c r="CE553" s="98"/>
      <c r="CF553" s="98"/>
      <c r="CG553" s="98"/>
      <c r="CH553" s="275">
        <f t="shared" si="180"/>
        <v>-95.837775081992675</v>
      </c>
      <c r="CI553" s="283">
        <f t="shared" si="186"/>
        <v>198.68449728363498</v>
      </c>
      <c r="CJ553" s="98"/>
      <c r="CK553" s="98"/>
      <c r="CL553" s="98"/>
      <c r="CM553" s="98"/>
      <c r="CN553" s="163">
        <f t="shared" si="187"/>
        <v>1028.7047072485213</v>
      </c>
      <c r="CO553" s="170">
        <v>-90</v>
      </c>
      <c r="CP553" s="98"/>
      <c r="CQ553" s="98"/>
      <c r="CR553" s="98"/>
      <c r="CS553" s="98"/>
      <c r="CT553" s="98"/>
      <c r="CU553" s="98"/>
      <c r="CV553" s="142"/>
    </row>
    <row r="554" spans="55:100" x14ac:dyDescent="0.3">
      <c r="BC554" s="141"/>
      <c r="BD554" s="255">
        <v>112</v>
      </c>
      <c r="BE554" s="258">
        <f t="shared" si="176"/>
        <v>79.061264100161509</v>
      </c>
      <c r="BF554" s="257">
        <f t="shared" si="177"/>
        <v>29.0146505656461</v>
      </c>
      <c r="BG554" s="98"/>
      <c r="BH554" s="255">
        <f t="shared" si="181"/>
        <v>-112.43389604347672</v>
      </c>
      <c r="BI554" s="257">
        <f t="shared" si="182"/>
        <v>-24.315502716365003</v>
      </c>
      <c r="BJ554" s="98"/>
      <c r="BK554" s="98"/>
      <c r="BL554" s="98"/>
      <c r="BM554" s="258">
        <f t="shared" si="178"/>
        <v>-76.726654132225192</v>
      </c>
      <c r="BN554" s="257">
        <f t="shared" si="183"/>
        <v>199.68449728363498</v>
      </c>
      <c r="BO554" s="98"/>
      <c r="BP554" s="98"/>
      <c r="BQ554" s="98"/>
      <c r="BR554" s="98"/>
      <c r="BS554" s="163">
        <f t="shared" si="184"/>
        <v>1017.2746549457599</v>
      </c>
      <c r="BT554" s="170">
        <v>-89</v>
      </c>
      <c r="BU554" s="98"/>
      <c r="BV554" s="98"/>
      <c r="BW554" s="98"/>
      <c r="BX554" s="98"/>
      <c r="BY554" s="98"/>
      <c r="BZ554" s="98"/>
      <c r="CA554" s="142"/>
      <c r="CB554" s="141"/>
      <c r="CC554" s="282">
        <f t="shared" si="179"/>
        <v>-140.95762054219813</v>
      </c>
      <c r="CD554" s="283">
        <f t="shared" si="185"/>
        <v>-24.315502716365003</v>
      </c>
      <c r="CE554" s="98"/>
      <c r="CF554" s="98"/>
      <c r="CG554" s="98"/>
      <c r="CH554" s="275">
        <f t="shared" si="180"/>
        <v>-96.770290168130344</v>
      </c>
      <c r="CI554" s="283">
        <f t="shared" si="186"/>
        <v>199.68449728363498</v>
      </c>
      <c r="CJ554" s="98"/>
      <c r="CK554" s="98"/>
      <c r="CL554" s="98"/>
      <c r="CM554" s="98"/>
      <c r="CN554" s="163">
        <f t="shared" si="187"/>
        <v>1017.2746549457599</v>
      </c>
      <c r="CO554" s="170">
        <v>-89</v>
      </c>
      <c r="CP554" s="98"/>
      <c r="CQ554" s="98"/>
      <c r="CR554" s="98"/>
      <c r="CS554" s="98"/>
      <c r="CT554" s="98"/>
      <c r="CU554" s="98"/>
      <c r="CV554" s="142"/>
    </row>
    <row r="555" spans="55:100" x14ac:dyDescent="0.3">
      <c r="BC555" s="141"/>
      <c r="BD555" s="255">
        <v>113</v>
      </c>
      <c r="BE555" s="258">
        <f t="shared" si="176"/>
        <v>78.69008636769081</v>
      </c>
      <c r="BF555" s="257">
        <f t="shared" si="177"/>
        <v>28.860903714805843</v>
      </c>
      <c r="BG555" s="98"/>
      <c r="BH555" s="255">
        <f t="shared" si="181"/>
        <v>-113.5062647535014</v>
      </c>
      <c r="BI555" s="257">
        <f t="shared" si="182"/>
        <v>-25.315502716365003</v>
      </c>
      <c r="BJ555" s="98"/>
      <c r="BK555" s="98"/>
      <c r="BL555" s="98"/>
      <c r="BM555" s="258">
        <f t="shared" si="178"/>
        <v>-77.480208182327985</v>
      </c>
      <c r="BN555" s="257">
        <f t="shared" si="183"/>
        <v>200.68449728363498</v>
      </c>
      <c r="BO555" s="98"/>
      <c r="BP555" s="98"/>
      <c r="BQ555" s="98"/>
      <c r="BR555" s="98"/>
      <c r="BS555" s="163">
        <f t="shared" si="184"/>
        <v>1005.8446026429987</v>
      </c>
      <c r="BT555" s="170">
        <v>-88</v>
      </c>
      <c r="BU555" s="98"/>
      <c r="BV555" s="98"/>
      <c r="BW555" s="98"/>
      <c r="BX555" s="98"/>
      <c r="BY555" s="98"/>
      <c r="BZ555" s="98"/>
      <c r="CA555" s="142"/>
      <c r="CB555" s="141"/>
      <c r="CC555" s="282">
        <f t="shared" si="179"/>
        <v>-142.28466536381856</v>
      </c>
      <c r="CD555" s="283">
        <f t="shared" si="185"/>
        <v>-25.315502716365003</v>
      </c>
      <c r="CE555" s="98"/>
      <c r="CF555" s="98"/>
      <c r="CG555" s="98"/>
      <c r="CH555" s="275">
        <f t="shared" si="180"/>
        <v>-97.702805254267986</v>
      </c>
      <c r="CI555" s="283">
        <f t="shared" si="186"/>
        <v>200.68449728363498</v>
      </c>
      <c r="CJ555" s="98"/>
      <c r="CK555" s="98"/>
      <c r="CL555" s="98"/>
      <c r="CM555" s="98"/>
      <c r="CN555" s="163">
        <f t="shared" si="187"/>
        <v>1005.8446026429987</v>
      </c>
      <c r="CO555" s="170">
        <v>-88</v>
      </c>
      <c r="CP555" s="98"/>
      <c r="CQ555" s="98"/>
      <c r="CR555" s="98"/>
      <c r="CS555" s="98"/>
      <c r="CT555" s="98"/>
      <c r="CU555" s="98"/>
      <c r="CV555" s="142"/>
    </row>
    <row r="556" spans="55:100" x14ac:dyDescent="0.3">
      <c r="BC556" s="141"/>
      <c r="BD556" s="255">
        <v>114</v>
      </c>
      <c r="BE556" s="258">
        <f t="shared" si="176"/>
        <v>78.321648419915917</v>
      </c>
      <c r="BF556" s="257">
        <f t="shared" si="177"/>
        <v>28.700702335708108</v>
      </c>
      <c r="BG556" s="98"/>
      <c r="BH556" s="255">
        <f t="shared" si="181"/>
        <v>-114.57863346352607</v>
      </c>
      <c r="BI556" s="257">
        <f t="shared" si="182"/>
        <v>-26.315502716365003</v>
      </c>
      <c r="BJ556" s="98"/>
      <c r="BK556" s="98"/>
      <c r="BL556" s="98"/>
      <c r="BM556" s="258">
        <f t="shared" si="178"/>
        <v>-78.233762232430777</v>
      </c>
      <c r="BN556" s="257">
        <f t="shared" si="183"/>
        <v>201.68449728363498</v>
      </c>
      <c r="BO556" s="98"/>
      <c r="BP556" s="98"/>
      <c r="BQ556" s="98"/>
      <c r="BR556" s="98"/>
      <c r="BS556" s="163">
        <f t="shared" si="184"/>
        <v>994.41455034023727</v>
      </c>
      <c r="BT556" s="170">
        <v>-87</v>
      </c>
      <c r="BU556" s="98"/>
      <c r="BV556" s="98"/>
      <c r="BW556" s="98"/>
      <c r="BX556" s="98"/>
      <c r="BY556" s="98"/>
      <c r="BZ556" s="98"/>
      <c r="CA556" s="142"/>
      <c r="CB556" s="141"/>
      <c r="CC556" s="282">
        <f t="shared" si="179"/>
        <v>-143.61171018543897</v>
      </c>
      <c r="CD556" s="283">
        <f t="shared" si="185"/>
        <v>-26.315502716365003</v>
      </c>
      <c r="CE556" s="98"/>
      <c r="CF556" s="98"/>
      <c r="CG556" s="98"/>
      <c r="CH556" s="275">
        <f t="shared" si="180"/>
        <v>-98.635320340405656</v>
      </c>
      <c r="CI556" s="283">
        <f t="shared" si="186"/>
        <v>201.68449728363498</v>
      </c>
      <c r="CJ556" s="98"/>
      <c r="CK556" s="98"/>
      <c r="CL556" s="98"/>
      <c r="CM556" s="98"/>
      <c r="CN556" s="163">
        <f t="shared" si="187"/>
        <v>994.41455034023727</v>
      </c>
      <c r="CO556" s="170">
        <v>-87</v>
      </c>
      <c r="CP556" s="98"/>
      <c r="CQ556" s="98"/>
      <c r="CR556" s="98"/>
      <c r="CS556" s="98"/>
      <c r="CT556" s="98"/>
      <c r="CU556" s="98"/>
      <c r="CV556" s="142"/>
    </row>
    <row r="557" spans="55:100" x14ac:dyDescent="0.3">
      <c r="BC557" s="141"/>
      <c r="BD557" s="255">
        <v>115</v>
      </c>
      <c r="BE557" s="258">
        <f t="shared" si="176"/>
        <v>77.956062486604864</v>
      </c>
      <c r="BF557" s="257">
        <f t="shared" si="177"/>
        <v>28.534095227244876</v>
      </c>
      <c r="BG557" s="98"/>
      <c r="BH557" s="255">
        <f t="shared" si="181"/>
        <v>-115.65100217355076</v>
      </c>
      <c r="BI557" s="257">
        <f t="shared" si="182"/>
        <v>-27.315502716365003</v>
      </c>
      <c r="BJ557" s="98"/>
      <c r="BK557" s="98"/>
      <c r="BL557" s="98"/>
      <c r="BM557" s="258">
        <f t="shared" si="178"/>
        <v>-78.98731628253357</v>
      </c>
      <c r="BN557" s="257">
        <f t="shared" si="183"/>
        <v>202.68449728363498</v>
      </c>
      <c r="BO557" s="98"/>
      <c r="BP557" s="98"/>
      <c r="BQ557" s="98"/>
      <c r="BR557" s="98"/>
      <c r="BS557" s="163">
        <f t="shared" si="184"/>
        <v>982.98449803747599</v>
      </c>
      <c r="BT557" s="170">
        <v>-86</v>
      </c>
      <c r="BU557" s="98"/>
      <c r="BV557" s="98"/>
      <c r="BW557" s="98"/>
      <c r="BX557" s="98"/>
      <c r="BY557" s="98"/>
      <c r="BZ557" s="98"/>
      <c r="CA557" s="142"/>
      <c r="CB557" s="141"/>
      <c r="CC557" s="282">
        <f t="shared" si="179"/>
        <v>-144.93875500705937</v>
      </c>
      <c r="CD557" s="283">
        <f t="shared" si="185"/>
        <v>-27.315502716365003</v>
      </c>
      <c r="CE557" s="98"/>
      <c r="CF557" s="98"/>
      <c r="CG557" s="98"/>
      <c r="CH557" s="275">
        <f t="shared" si="180"/>
        <v>-99.567835426543326</v>
      </c>
      <c r="CI557" s="283">
        <f t="shared" si="186"/>
        <v>202.68449728363498</v>
      </c>
      <c r="CJ557" s="98"/>
      <c r="CK557" s="98"/>
      <c r="CL557" s="98"/>
      <c r="CM557" s="98"/>
      <c r="CN557" s="163">
        <f t="shared" si="187"/>
        <v>982.98449803747599</v>
      </c>
      <c r="CO557" s="170">
        <v>-86</v>
      </c>
      <c r="CP557" s="98"/>
      <c r="CQ557" s="98"/>
      <c r="CR557" s="98"/>
      <c r="CS557" s="98"/>
      <c r="CT557" s="98"/>
      <c r="CU557" s="98"/>
      <c r="CV557" s="142"/>
    </row>
    <row r="558" spans="55:100" x14ac:dyDescent="0.3">
      <c r="BC558" s="141"/>
      <c r="BD558" s="255">
        <v>116</v>
      </c>
      <c r="BE558" s="258">
        <f t="shared" si="176"/>
        <v>77.593439928774444</v>
      </c>
      <c r="BF558" s="257">
        <f t="shared" si="177"/>
        <v>28.361133139555342</v>
      </c>
      <c r="BG558" s="98"/>
      <c r="BH558" s="255">
        <f t="shared" si="181"/>
        <v>-116.72337088357546</v>
      </c>
      <c r="BI558" s="257">
        <f t="shared" si="182"/>
        <v>-28.315502716365003</v>
      </c>
      <c r="BJ558" s="98"/>
      <c r="BK558" s="98"/>
      <c r="BL558" s="98"/>
      <c r="BM558" s="258">
        <f t="shared" si="178"/>
        <v>-79.740870332636362</v>
      </c>
      <c r="BN558" s="257">
        <f t="shared" si="183"/>
        <v>203.68449728363498</v>
      </c>
      <c r="BO558" s="98"/>
      <c r="BP558" s="98"/>
      <c r="BQ558" s="98"/>
      <c r="BR558" s="98"/>
      <c r="BS558" s="163">
        <f t="shared" si="184"/>
        <v>971.55444573471459</v>
      </c>
      <c r="BT558" s="170">
        <v>-85</v>
      </c>
      <c r="BU558" s="98"/>
      <c r="BV558" s="98"/>
      <c r="BW558" s="98"/>
      <c r="BX558" s="98"/>
      <c r="BY558" s="98"/>
      <c r="BZ558" s="98"/>
      <c r="CA558" s="142"/>
      <c r="CB558" s="141"/>
      <c r="CC558" s="282">
        <f t="shared" si="179"/>
        <v>-146.26579982867977</v>
      </c>
      <c r="CD558" s="283">
        <f t="shared" si="185"/>
        <v>-28.315502716365003</v>
      </c>
      <c r="CE558" s="98"/>
      <c r="CF558" s="98"/>
      <c r="CG558" s="98"/>
      <c r="CH558" s="275">
        <f t="shared" si="180"/>
        <v>-100.50035051268097</v>
      </c>
      <c r="CI558" s="283">
        <f t="shared" si="186"/>
        <v>203.68449728363498</v>
      </c>
      <c r="CJ558" s="98"/>
      <c r="CK558" s="98"/>
      <c r="CL558" s="98"/>
      <c r="CM558" s="98"/>
      <c r="CN558" s="163">
        <f t="shared" si="187"/>
        <v>971.55444573471459</v>
      </c>
      <c r="CO558" s="170">
        <v>-85</v>
      </c>
      <c r="CP558" s="98"/>
      <c r="CQ558" s="98"/>
      <c r="CR558" s="98"/>
      <c r="CS558" s="98"/>
      <c r="CT558" s="98"/>
      <c r="CU558" s="98"/>
      <c r="CV558" s="142"/>
    </row>
    <row r="559" spans="55:100" x14ac:dyDescent="0.3">
      <c r="BC559" s="141"/>
      <c r="BD559" s="255">
        <v>117</v>
      </c>
      <c r="BE559" s="258">
        <f t="shared" si="176"/>
        <v>77.233891204768582</v>
      </c>
      <c r="BF559" s="257">
        <f t="shared" si="177"/>
        <v>28.181868758566942</v>
      </c>
      <c r="BG559" s="98"/>
      <c r="BH559" s="255">
        <f t="shared" si="181"/>
        <v>-117.79573959360013</v>
      </c>
      <c r="BI559" s="257">
        <f t="shared" si="182"/>
        <v>-29.315502716365003</v>
      </c>
      <c r="BJ559" s="98"/>
      <c r="BK559" s="98"/>
      <c r="BL559" s="98"/>
      <c r="BM559" s="258">
        <f t="shared" si="178"/>
        <v>-80.494424382739183</v>
      </c>
      <c r="BN559" s="257">
        <f t="shared" si="183"/>
        <v>204.68449728363498</v>
      </c>
      <c r="BO559" s="98"/>
      <c r="BP559" s="98"/>
      <c r="BQ559" s="98"/>
      <c r="BR559" s="98"/>
      <c r="BS559" s="163">
        <f t="shared" si="184"/>
        <v>960.12439343195331</v>
      </c>
      <c r="BT559" s="170">
        <v>-84</v>
      </c>
      <c r="BU559" s="98"/>
      <c r="BV559" s="98"/>
      <c r="BW559" s="98"/>
      <c r="BX559" s="98"/>
      <c r="BY559" s="98"/>
      <c r="BZ559" s="98"/>
      <c r="CA559" s="142"/>
      <c r="CB559" s="141"/>
      <c r="CC559" s="282">
        <f t="shared" si="179"/>
        <v>-147.59284465030021</v>
      </c>
      <c r="CD559" s="283">
        <f t="shared" si="185"/>
        <v>-29.315502716365003</v>
      </c>
      <c r="CE559" s="98"/>
      <c r="CF559" s="98"/>
      <c r="CG559" s="98"/>
      <c r="CH559" s="275">
        <f t="shared" si="180"/>
        <v>-101.43286559881864</v>
      </c>
      <c r="CI559" s="283">
        <f t="shared" si="186"/>
        <v>204.68449728363498</v>
      </c>
      <c r="CJ559" s="98"/>
      <c r="CK559" s="98"/>
      <c r="CL559" s="98"/>
      <c r="CM559" s="98"/>
      <c r="CN559" s="163">
        <f t="shared" si="187"/>
        <v>960.12439343195331</v>
      </c>
      <c r="CO559" s="170">
        <v>-84</v>
      </c>
      <c r="CP559" s="98"/>
      <c r="CQ559" s="98"/>
      <c r="CR559" s="98"/>
      <c r="CS559" s="98"/>
      <c r="CT559" s="98"/>
      <c r="CU559" s="98"/>
      <c r="CV559" s="142"/>
    </row>
    <row r="560" spans="55:100" x14ac:dyDescent="0.3">
      <c r="BC560" s="141"/>
      <c r="BD560" s="255">
        <v>118</v>
      </c>
      <c r="BE560" s="258">
        <f t="shared" si="176"/>
        <v>76.877525836611653</v>
      </c>
      <c r="BF560" s="257">
        <f t="shared" si="177"/>
        <v>27.996356689946701</v>
      </c>
      <c r="BG560" s="98"/>
      <c r="BH560" s="255">
        <f t="shared" si="181"/>
        <v>-118.86810830362481</v>
      </c>
      <c r="BI560" s="257">
        <f t="shared" si="182"/>
        <v>-30.315502716365003</v>
      </c>
      <c r="BJ560" s="98"/>
      <c r="BK560" s="98"/>
      <c r="BL560" s="98"/>
      <c r="BM560" s="258">
        <f t="shared" si="178"/>
        <v>-81.247978432841975</v>
      </c>
      <c r="BN560" s="257">
        <f t="shared" si="183"/>
        <v>205.68449728363498</v>
      </c>
      <c r="BO560" s="98"/>
      <c r="BP560" s="98"/>
      <c r="BQ560" s="98"/>
      <c r="BR560" s="98"/>
      <c r="BS560" s="163">
        <f t="shared" si="184"/>
        <v>948.69434112919191</v>
      </c>
      <c r="BT560" s="170">
        <v>-83</v>
      </c>
      <c r="BU560" s="98"/>
      <c r="BV560" s="98"/>
      <c r="BW560" s="98"/>
      <c r="BX560" s="98"/>
      <c r="BY560" s="98"/>
      <c r="BZ560" s="98"/>
      <c r="CA560" s="142"/>
      <c r="CB560" s="141"/>
      <c r="CC560" s="282">
        <f t="shared" si="179"/>
        <v>-148.91988947192061</v>
      </c>
      <c r="CD560" s="283">
        <f t="shared" si="185"/>
        <v>-30.315502716365003</v>
      </c>
      <c r="CE560" s="98"/>
      <c r="CF560" s="98"/>
      <c r="CG560" s="98"/>
      <c r="CH560" s="275">
        <f t="shared" si="180"/>
        <v>-102.36538068495631</v>
      </c>
      <c r="CI560" s="283">
        <f t="shared" si="186"/>
        <v>205.68449728363498</v>
      </c>
      <c r="CJ560" s="98"/>
      <c r="CK560" s="98"/>
      <c r="CL560" s="98"/>
      <c r="CM560" s="98"/>
      <c r="CN560" s="163">
        <f t="shared" si="187"/>
        <v>948.69434112919191</v>
      </c>
      <c r="CO560" s="170">
        <v>-83</v>
      </c>
      <c r="CP560" s="98"/>
      <c r="CQ560" s="98"/>
      <c r="CR560" s="98"/>
      <c r="CS560" s="98"/>
      <c r="CT560" s="98"/>
      <c r="CU560" s="98"/>
      <c r="CV560" s="142"/>
    </row>
    <row r="561" spans="55:100" x14ac:dyDescent="0.3">
      <c r="BC561" s="141"/>
      <c r="BD561" s="255">
        <v>119</v>
      </c>
      <c r="BE561" s="258">
        <f t="shared" si="176"/>
        <v>76.524452376646963</v>
      </c>
      <c r="BF561" s="257">
        <f t="shared" si="177"/>
        <v>27.804653442467803</v>
      </c>
      <c r="BG561" s="98"/>
      <c r="BH561" s="255">
        <f t="shared" si="181"/>
        <v>-119.9404770136495</v>
      </c>
      <c r="BI561" s="257">
        <f t="shared" si="182"/>
        <v>-31.315502716365003</v>
      </c>
      <c r="BJ561" s="98"/>
      <c r="BK561" s="98"/>
      <c r="BL561" s="98"/>
      <c r="BM561" s="258">
        <f t="shared" si="178"/>
        <v>-82.001532482944768</v>
      </c>
      <c r="BN561" s="257">
        <f t="shared" si="183"/>
        <v>206.68449728363498</v>
      </c>
      <c r="BO561" s="98"/>
      <c r="BP561" s="98"/>
      <c r="BQ561" s="98"/>
      <c r="BR561" s="98"/>
      <c r="BS561" s="163">
        <f t="shared" si="184"/>
        <v>937.26428882643052</v>
      </c>
      <c r="BT561" s="170">
        <v>-82</v>
      </c>
      <c r="BU561" s="98"/>
      <c r="BV561" s="98"/>
      <c r="BW561" s="98"/>
      <c r="BX561" s="98"/>
      <c r="BY561" s="98"/>
      <c r="BZ561" s="98"/>
      <c r="CA561" s="142"/>
      <c r="CB561" s="141"/>
      <c r="CC561" s="282">
        <f t="shared" si="179"/>
        <v>-150.24693429354102</v>
      </c>
      <c r="CD561" s="283">
        <f t="shared" si="185"/>
        <v>-31.315502716365003</v>
      </c>
      <c r="CE561" s="98"/>
      <c r="CF561" s="98"/>
      <c r="CG561" s="98"/>
      <c r="CH561" s="275">
        <f t="shared" si="180"/>
        <v>-103.29789577109398</v>
      </c>
      <c r="CI561" s="283">
        <f t="shared" si="186"/>
        <v>206.68449728363498</v>
      </c>
      <c r="CJ561" s="98"/>
      <c r="CK561" s="98"/>
      <c r="CL561" s="98"/>
      <c r="CM561" s="98"/>
      <c r="CN561" s="163">
        <f t="shared" si="187"/>
        <v>937.26428882643052</v>
      </c>
      <c r="CO561" s="170">
        <v>-82</v>
      </c>
      <c r="CP561" s="98"/>
      <c r="CQ561" s="98"/>
      <c r="CR561" s="98"/>
      <c r="CS561" s="98"/>
      <c r="CT561" s="98"/>
      <c r="CU561" s="98"/>
      <c r="CV561" s="142"/>
    </row>
    <row r="562" spans="55:100" x14ac:dyDescent="0.3">
      <c r="BC562" s="141"/>
      <c r="BD562" s="255">
        <v>120</v>
      </c>
      <c r="BE562" s="258">
        <f t="shared" si="176"/>
        <v>76.174778374470719</v>
      </c>
      <c r="BF562" s="257">
        <f t="shared" si="177"/>
        <v>27.606817410796516</v>
      </c>
      <c r="BG562" s="98"/>
      <c r="BH562" s="255">
        <f t="shared" si="181"/>
        <v>-121.01284572367418</v>
      </c>
      <c r="BI562" s="257">
        <f t="shared" si="182"/>
        <v>-32.315502716365003</v>
      </c>
      <c r="BJ562" s="98"/>
      <c r="BK562" s="98"/>
      <c r="BL562" s="98"/>
      <c r="BM562" s="258">
        <f t="shared" si="178"/>
        <v>-82.75508653304756</v>
      </c>
      <c r="BN562" s="257">
        <f t="shared" si="183"/>
        <v>207.68449728363498</v>
      </c>
      <c r="BO562" s="98"/>
      <c r="BP562" s="98"/>
      <c r="BQ562" s="98"/>
      <c r="BR562" s="98"/>
      <c r="BS562" s="163">
        <f t="shared" si="184"/>
        <v>925.83423652366923</v>
      </c>
      <c r="BT562" s="170">
        <v>-81</v>
      </c>
      <c r="BU562" s="98"/>
      <c r="BV562" s="98"/>
      <c r="BW562" s="98"/>
      <c r="BX562" s="98"/>
      <c r="BY562" s="98"/>
      <c r="BZ562" s="98"/>
      <c r="CA562" s="142"/>
      <c r="CB562" s="141"/>
      <c r="CC562" s="282">
        <f t="shared" si="179"/>
        <v>-151.57397911516142</v>
      </c>
      <c r="CD562" s="283">
        <f t="shared" si="185"/>
        <v>-32.315502716365003</v>
      </c>
      <c r="CE562" s="98"/>
      <c r="CF562" s="98"/>
      <c r="CG562" s="98"/>
      <c r="CH562" s="275">
        <f t="shared" si="180"/>
        <v>-104.23041085723162</v>
      </c>
      <c r="CI562" s="283">
        <f t="shared" si="186"/>
        <v>207.68449728363498</v>
      </c>
      <c r="CJ562" s="98"/>
      <c r="CK562" s="98"/>
      <c r="CL562" s="98"/>
      <c r="CM562" s="98"/>
      <c r="CN562" s="163">
        <f t="shared" si="187"/>
        <v>925.83423652366923</v>
      </c>
      <c r="CO562" s="170">
        <v>-81</v>
      </c>
      <c r="CP562" s="98"/>
      <c r="CQ562" s="98"/>
      <c r="CR562" s="98"/>
      <c r="CS562" s="98"/>
      <c r="CT562" s="98"/>
      <c r="CU562" s="98"/>
      <c r="CV562" s="142"/>
    </row>
    <row r="563" spans="55:100" x14ac:dyDescent="0.3">
      <c r="BC563" s="141"/>
      <c r="BD563" s="255">
        <v>121</v>
      </c>
      <c r="BE563" s="258">
        <f t="shared" si="176"/>
        <v>75.828610344171352</v>
      </c>
      <c r="BF563" s="257">
        <f t="shared" si="177"/>
        <v>27.40290885770456</v>
      </c>
      <c r="BG563" s="98"/>
      <c r="BH563" s="255">
        <f t="shared" si="181"/>
        <v>-122.08521443369887</v>
      </c>
      <c r="BI563" s="257">
        <f t="shared" si="182"/>
        <v>-33.315502716365003</v>
      </c>
      <c r="BJ563" s="98"/>
      <c r="BK563" s="98"/>
      <c r="BL563" s="98"/>
      <c r="BM563" s="258">
        <f t="shared" si="178"/>
        <v>-83.508640583150353</v>
      </c>
      <c r="BN563" s="257">
        <f t="shared" si="183"/>
        <v>208.68449728363498</v>
      </c>
      <c r="BO563" s="98"/>
      <c r="BP563" s="98"/>
      <c r="BQ563" s="98"/>
      <c r="BR563" s="98"/>
      <c r="BS563" s="163">
        <f t="shared" si="184"/>
        <v>914.40418422090784</v>
      </c>
      <c r="BT563" s="170">
        <v>-80</v>
      </c>
      <c r="BU563" s="98"/>
      <c r="BV563" s="98"/>
      <c r="BW563" s="98"/>
      <c r="BX563" s="98"/>
      <c r="BY563" s="98"/>
      <c r="BZ563" s="98"/>
      <c r="CA563" s="142"/>
      <c r="CB563" s="141"/>
      <c r="CC563" s="282">
        <f t="shared" si="179"/>
        <v>-152.90102393678183</v>
      </c>
      <c r="CD563" s="283">
        <f t="shared" si="185"/>
        <v>-33.315502716365003</v>
      </c>
      <c r="CE563" s="98"/>
      <c r="CF563" s="98"/>
      <c r="CG563" s="98"/>
      <c r="CH563" s="275">
        <f t="shared" si="180"/>
        <v>-105.16292594336929</v>
      </c>
      <c r="CI563" s="283">
        <f t="shared" si="186"/>
        <v>208.68449728363498</v>
      </c>
      <c r="CJ563" s="98"/>
      <c r="CK563" s="98"/>
      <c r="CL563" s="98"/>
      <c r="CM563" s="98"/>
      <c r="CN563" s="163">
        <f t="shared" si="187"/>
        <v>914.40418422090784</v>
      </c>
      <c r="CO563" s="170">
        <v>-80</v>
      </c>
      <c r="CP563" s="98"/>
      <c r="CQ563" s="98"/>
      <c r="CR563" s="98"/>
      <c r="CS563" s="98"/>
      <c r="CT563" s="98"/>
      <c r="CU563" s="98"/>
      <c r="CV563" s="142"/>
    </row>
    <row r="564" spans="55:100" x14ac:dyDescent="0.3">
      <c r="BC564" s="141"/>
      <c r="BD564" s="255">
        <v>122</v>
      </c>
      <c r="BE564" s="258">
        <f t="shared" si="176"/>
        <v>75.486053731884311</v>
      </c>
      <c r="BF564" s="257">
        <f t="shared" si="177"/>
        <v>27.192989895712515</v>
      </c>
      <c r="BG564" s="98"/>
      <c r="BH564" s="255">
        <f t="shared" si="181"/>
        <v>-123.15758314372354</v>
      </c>
      <c r="BI564" s="257">
        <f t="shared" si="182"/>
        <v>-34.315502716365003</v>
      </c>
      <c r="BJ564" s="98"/>
      <c r="BK564" s="98"/>
      <c r="BL564" s="98"/>
      <c r="BM564" s="258">
        <f t="shared" si="178"/>
        <v>-84.262194633253145</v>
      </c>
      <c r="BN564" s="257">
        <f t="shared" si="183"/>
        <v>209.68449728363498</v>
      </c>
      <c r="BO564" s="98"/>
      <c r="BP564" s="98"/>
      <c r="BQ564" s="98"/>
      <c r="BR564" s="98"/>
      <c r="BS564" s="163">
        <f t="shared" si="184"/>
        <v>902.97413191814655</v>
      </c>
      <c r="BT564" s="170">
        <v>-79</v>
      </c>
      <c r="BU564" s="98"/>
      <c r="BV564" s="98"/>
      <c r="BW564" s="98"/>
      <c r="BX564" s="98"/>
      <c r="BY564" s="98"/>
      <c r="BZ564" s="98"/>
      <c r="CA564" s="142"/>
      <c r="CB564" s="141"/>
      <c r="CC564" s="282">
        <f t="shared" si="179"/>
        <v>-154.22806875840223</v>
      </c>
      <c r="CD564" s="283">
        <f t="shared" si="185"/>
        <v>-34.315502716365003</v>
      </c>
      <c r="CE564" s="98"/>
      <c r="CF564" s="98"/>
      <c r="CG564" s="98"/>
      <c r="CH564" s="275">
        <f t="shared" si="180"/>
        <v>-106.09544102950696</v>
      </c>
      <c r="CI564" s="283">
        <f t="shared" si="186"/>
        <v>209.68449728363498</v>
      </c>
      <c r="CJ564" s="98"/>
      <c r="CK564" s="98"/>
      <c r="CL564" s="98"/>
      <c r="CM564" s="98"/>
      <c r="CN564" s="163">
        <f t="shared" si="187"/>
        <v>902.97413191814655</v>
      </c>
      <c r="CO564" s="170">
        <v>-79</v>
      </c>
      <c r="CP564" s="98"/>
      <c r="CQ564" s="98"/>
      <c r="CR564" s="98"/>
      <c r="CS564" s="98"/>
      <c r="CT564" s="98"/>
      <c r="CU564" s="98"/>
      <c r="CV564" s="142"/>
    </row>
    <row r="565" spans="55:100" x14ac:dyDescent="0.3">
      <c r="BC565" s="141"/>
      <c r="BD565" s="255">
        <v>123</v>
      </c>
      <c r="BE565" s="258">
        <f t="shared" si="176"/>
        <v>75.147212883672097</v>
      </c>
      <c r="BF565" s="257">
        <f t="shared" si="177"/>
        <v>26.977124468169727</v>
      </c>
      <c r="BG565" s="98"/>
      <c r="BH565" s="255">
        <f t="shared" si="181"/>
        <v>-124.22995185374822</v>
      </c>
      <c r="BI565" s="257">
        <f t="shared" si="182"/>
        <v>-35.315502716365003</v>
      </c>
      <c r="BJ565" s="98"/>
      <c r="BK565" s="98"/>
      <c r="BL565" s="98"/>
      <c r="BM565" s="258">
        <f t="shared" si="178"/>
        <v>-85.015748683355937</v>
      </c>
      <c r="BN565" s="257">
        <f t="shared" si="183"/>
        <v>210.68449728363498</v>
      </c>
      <c r="BO565" s="98"/>
      <c r="BP565" s="98"/>
      <c r="BQ565" s="98"/>
      <c r="BR565" s="98"/>
      <c r="BS565" s="163">
        <f t="shared" si="184"/>
        <v>891.54407961538516</v>
      </c>
      <c r="BT565" s="170">
        <v>-78</v>
      </c>
      <c r="BU565" s="98"/>
      <c r="BV565" s="98"/>
      <c r="BW565" s="98"/>
      <c r="BX565" s="98"/>
      <c r="BY565" s="98"/>
      <c r="BZ565" s="98"/>
      <c r="CA565" s="142"/>
      <c r="CB565" s="141"/>
      <c r="CC565" s="282">
        <f t="shared" si="179"/>
        <v>-155.55511358002263</v>
      </c>
      <c r="CD565" s="283">
        <f t="shared" si="185"/>
        <v>-35.315502716365003</v>
      </c>
      <c r="CE565" s="98"/>
      <c r="CF565" s="98"/>
      <c r="CG565" s="98"/>
      <c r="CH565" s="275">
        <f t="shared" si="180"/>
        <v>-107.0279561156446</v>
      </c>
      <c r="CI565" s="283">
        <f t="shared" si="186"/>
        <v>210.68449728363498</v>
      </c>
      <c r="CJ565" s="98"/>
      <c r="CK565" s="98"/>
      <c r="CL565" s="98"/>
      <c r="CM565" s="98"/>
      <c r="CN565" s="163">
        <f t="shared" si="187"/>
        <v>891.54407961538516</v>
      </c>
      <c r="CO565" s="170">
        <v>-78</v>
      </c>
      <c r="CP565" s="98"/>
      <c r="CQ565" s="98"/>
      <c r="CR565" s="98"/>
      <c r="CS565" s="98"/>
      <c r="CT565" s="98"/>
      <c r="CU565" s="98"/>
      <c r="CV565" s="142"/>
    </row>
    <row r="566" spans="55:100" x14ac:dyDescent="0.3">
      <c r="BC566" s="141"/>
      <c r="BD566" s="255">
        <v>124</v>
      </c>
      <c r="BE566" s="258">
        <f t="shared" si="176"/>
        <v>74.812191013739536</v>
      </c>
      <c r="BF566" s="257">
        <f t="shared" si="177"/>
        <v>26.755378329776583</v>
      </c>
      <c r="BG566" s="98"/>
      <c r="BH566" s="255">
        <f t="shared" si="181"/>
        <v>-125.30232056377291</v>
      </c>
      <c r="BI566" s="257">
        <f t="shared" si="182"/>
        <v>-36.315502716365003</v>
      </c>
      <c r="BJ566" s="98"/>
      <c r="BK566" s="98"/>
      <c r="BL566" s="98"/>
      <c r="BM566" s="258">
        <f t="shared" si="178"/>
        <v>-85.76930273345873</v>
      </c>
      <c r="BN566" s="257">
        <f t="shared" si="183"/>
        <v>211.68449728363498</v>
      </c>
      <c r="BO566" s="98"/>
      <c r="BP566" s="98"/>
      <c r="BQ566" s="98"/>
      <c r="BR566" s="98"/>
      <c r="BS566" s="163">
        <f t="shared" si="184"/>
        <v>880.11402731262388</v>
      </c>
      <c r="BT566" s="170">
        <v>-77</v>
      </c>
      <c r="BU566" s="98"/>
      <c r="BV566" s="98"/>
      <c r="BW566" s="98"/>
      <c r="BX566" s="98"/>
      <c r="BY566" s="98"/>
      <c r="BZ566" s="98"/>
      <c r="CA566" s="142"/>
      <c r="CB566" s="141"/>
      <c r="CC566" s="282">
        <f t="shared" si="179"/>
        <v>-156.88215840164307</v>
      </c>
      <c r="CD566" s="283">
        <f t="shared" si="185"/>
        <v>-36.315502716365003</v>
      </c>
      <c r="CE566" s="98"/>
      <c r="CF566" s="98"/>
      <c r="CG566" s="98"/>
      <c r="CH566" s="275">
        <f t="shared" si="180"/>
        <v>-107.96047120178227</v>
      </c>
      <c r="CI566" s="283">
        <f t="shared" si="186"/>
        <v>211.68449728363498</v>
      </c>
      <c r="CJ566" s="98"/>
      <c r="CK566" s="98"/>
      <c r="CL566" s="98"/>
      <c r="CM566" s="98"/>
      <c r="CN566" s="163">
        <f t="shared" si="187"/>
        <v>880.11402731262388</v>
      </c>
      <c r="CO566" s="170">
        <v>-77</v>
      </c>
      <c r="CP566" s="98"/>
      <c r="CQ566" s="98"/>
      <c r="CR566" s="98"/>
      <c r="CS566" s="98"/>
      <c r="CT566" s="98"/>
      <c r="CU566" s="98"/>
      <c r="CV566" s="142"/>
    </row>
    <row r="567" spans="55:100" x14ac:dyDescent="0.3">
      <c r="BC567" s="141"/>
      <c r="BD567" s="255">
        <v>125</v>
      </c>
      <c r="BE567" s="258">
        <f t="shared" si="176"/>
        <v>74.481090172993603</v>
      </c>
      <c r="BF567" s="257">
        <f t="shared" si="177"/>
        <v>26.527819026554923</v>
      </c>
      <c r="BG567" s="98"/>
      <c r="BH567" s="255">
        <f t="shared" si="181"/>
        <v>-126.3746892737976</v>
      </c>
      <c r="BI567" s="257">
        <f t="shared" si="182"/>
        <v>-37.315502716365003</v>
      </c>
      <c r="BJ567" s="98"/>
      <c r="BK567" s="98"/>
      <c r="BL567" s="98"/>
      <c r="BM567" s="258">
        <f t="shared" si="178"/>
        <v>-86.522856783561522</v>
      </c>
      <c r="BN567" s="257">
        <f t="shared" si="183"/>
        <v>212.68449728363498</v>
      </c>
      <c r="BO567" s="98"/>
      <c r="BP567" s="98"/>
      <c r="BQ567" s="98"/>
      <c r="BR567" s="98"/>
      <c r="BS567" s="163">
        <f t="shared" si="184"/>
        <v>868.68397500986248</v>
      </c>
      <c r="BT567" s="170">
        <v>-76</v>
      </c>
      <c r="BU567" s="98"/>
      <c r="BV567" s="98"/>
      <c r="BW567" s="98"/>
      <c r="BX567" s="98"/>
      <c r="BY567" s="98"/>
      <c r="BZ567" s="98"/>
      <c r="CA567" s="142"/>
      <c r="CB567" s="141"/>
      <c r="CC567" s="282">
        <f t="shared" si="179"/>
        <v>-158.20920322326347</v>
      </c>
      <c r="CD567" s="283">
        <f t="shared" si="185"/>
        <v>-37.315502716365003</v>
      </c>
      <c r="CE567" s="98"/>
      <c r="CF567" s="98"/>
      <c r="CG567" s="98"/>
      <c r="CH567" s="275">
        <f t="shared" si="180"/>
        <v>-108.89298628791994</v>
      </c>
      <c r="CI567" s="283">
        <f t="shared" si="186"/>
        <v>212.68449728363498</v>
      </c>
      <c r="CJ567" s="98"/>
      <c r="CK567" s="98"/>
      <c r="CL567" s="98"/>
      <c r="CM567" s="98"/>
      <c r="CN567" s="163">
        <f t="shared" si="187"/>
        <v>868.68397500986248</v>
      </c>
      <c r="CO567" s="170">
        <v>-76</v>
      </c>
      <c r="CP567" s="98"/>
      <c r="CQ567" s="98"/>
      <c r="CR567" s="98"/>
      <c r="CS567" s="98"/>
      <c r="CT567" s="98"/>
      <c r="CU567" s="98"/>
      <c r="CV567" s="142"/>
    </row>
    <row r="568" spans="55:100" x14ac:dyDescent="0.3">
      <c r="BC568" s="141"/>
      <c r="BD568" s="255">
        <v>126</v>
      </c>
      <c r="BE568" s="258">
        <f t="shared" si="176"/>
        <v>74.154011217957844</v>
      </c>
      <c r="BF568" s="257">
        <f t="shared" si="177"/>
        <v>26.294515875272914</v>
      </c>
      <c r="BG568" s="98"/>
      <c r="BH568" s="255">
        <f t="shared" si="181"/>
        <v>-127.44705798382228</v>
      </c>
      <c r="BI568" s="257">
        <f t="shared" si="182"/>
        <v>-38.315502716365003</v>
      </c>
      <c r="BJ568" s="98"/>
      <c r="BK568" s="98"/>
      <c r="BL568" s="98"/>
      <c r="BM568" s="258">
        <f t="shared" si="178"/>
        <v>-87.276410833664315</v>
      </c>
      <c r="BN568" s="257">
        <f t="shared" si="183"/>
        <v>213.68449728363498</v>
      </c>
      <c r="BO568" s="98"/>
      <c r="BP568" s="98"/>
      <c r="BQ568" s="98"/>
      <c r="BR568" s="98"/>
      <c r="BS568" s="163">
        <f t="shared" si="184"/>
        <v>857.25392270710108</v>
      </c>
      <c r="BT568" s="170">
        <v>-75</v>
      </c>
      <c r="BU568" s="98"/>
      <c r="BV568" s="98"/>
      <c r="BW568" s="98"/>
      <c r="BX568" s="98"/>
      <c r="BY568" s="98"/>
      <c r="BZ568" s="98"/>
      <c r="CA568" s="142"/>
      <c r="CB568" s="141"/>
      <c r="CC568" s="282">
        <f t="shared" si="179"/>
        <v>-159.53624804488388</v>
      </c>
      <c r="CD568" s="283">
        <f t="shared" si="185"/>
        <v>-38.315502716365003</v>
      </c>
      <c r="CE568" s="98"/>
      <c r="CF568" s="98"/>
      <c r="CG568" s="98"/>
      <c r="CH568" s="275">
        <f t="shared" si="180"/>
        <v>-109.82550137405758</v>
      </c>
      <c r="CI568" s="283">
        <f t="shared" si="186"/>
        <v>213.68449728363498</v>
      </c>
      <c r="CJ568" s="98"/>
      <c r="CK568" s="98"/>
      <c r="CL568" s="98"/>
      <c r="CM568" s="98"/>
      <c r="CN568" s="163">
        <f t="shared" si="187"/>
        <v>857.25392270710108</v>
      </c>
      <c r="CO568" s="170">
        <v>-75</v>
      </c>
      <c r="CP568" s="98"/>
      <c r="CQ568" s="98"/>
      <c r="CR568" s="98"/>
      <c r="CS568" s="98"/>
      <c r="CT568" s="98"/>
      <c r="CU568" s="98"/>
      <c r="CV568" s="142"/>
    </row>
    <row r="569" spans="55:100" x14ac:dyDescent="0.3">
      <c r="BC569" s="141"/>
      <c r="BD569" s="255">
        <v>127</v>
      </c>
      <c r="BE569" s="258">
        <f t="shared" si="176"/>
        <v>73.831053780050453</v>
      </c>
      <c r="BF569" s="257">
        <f t="shared" si="177"/>
        <v>26.055539942330512</v>
      </c>
      <c r="BG569" s="98"/>
      <c r="BH569" s="255">
        <f t="shared" si="181"/>
        <v>-128.51942669384695</v>
      </c>
      <c r="BI569" s="257">
        <f t="shared" si="182"/>
        <v>-39.315502716365003</v>
      </c>
      <c r="BJ569" s="98"/>
      <c r="BK569" s="98"/>
      <c r="BL569" s="98"/>
      <c r="BM569" s="258">
        <f t="shared" si="178"/>
        <v>-88.029964883767107</v>
      </c>
      <c r="BN569" s="257">
        <f t="shared" si="183"/>
        <v>214.68449728363498</v>
      </c>
      <c r="BO569" s="98"/>
      <c r="BP569" s="98"/>
      <c r="BQ569" s="98"/>
      <c r="BR569" s="98"/>
      <c r="BS569" s="163">
        <f t="shared" si="184"/>
        <v>845.8238704043398</v>
      </c>
      <c r="BT569" s="170">
        <v>-74</v>
      </c>
      <c r="BU569" s="98"/>
      <c r="BV569" s="98"/>
      <c r="BW569" s="98"/>
      <c r="BX569" s="98"/>
      <c r="BY569" s="98"/>
      <c r="BZ569" s="98"/>
      <c r="CA569" s="142"/>
      <c r="CB569" s="141"/>
      <c r="CC569" s="282">
        <f t="shared" si="179"/>
        <v>-160.86329286650428</v>
      </c>
      <c r="CD569" s="283">
        <f t="shared" si="185"/>
        <v>-39.315502716365003</v>
      </c>
      <c r="CE569" s="98"/>
      <c r="CF569" s="98"/>
      <c r="CG569" s="98"/>
      <c r="CH569" s="275">
        <f t="shared" si="180"/>
        <v>-110.75801646019525</v>
      </c>
      <c r="CI569" s="283">
        <f t="shared" si="186"/>
        <v>214.68449728363498</v>
      </c>
      <c r="CJ569" s="98"/>
      <c r="CK569" s="98"/>
      <c r="CL569" s="98"/>
      <c r="CM569" s="98"/>
      <c r="CN569" s="163">
        <f t="shared" si="187"/>
        <v>845.8238704043398</v>
      </c>
      <c r="CO569" s="170">
        <v>-74</v>
      </c>
      <c r="CP569" s="98"/>
      <c r="CQ569" s="98"/>
      <c r="CR569" s="98"/>
      <c r="CS569" s="98"/>
      <c r="CT569" s="98"/>
      <c r="CU569" s="98"/>
      <c r="CV569" s="142"/>
    </row>
    <row r="570" spans="55:100" x14ac:dyDescent="0.3">
      <c r="BC570" s="141"/>
      <c r="BD570" s="255">
        <v>128</v>
      </c>
      <c r="BE570" s="258">
        <f t="shared" si="176"/>
        <v>73.512316235235573</v>
      </c>
      <c r="BF570" s="257">
        <f t="shared" si="177"/>
        <v>25.810964022111911</v>
      </c>
      <c r="BG570" s="98"/>
      <c r="BH570" s="255">
        <f t="shared" si="181"/>
        <v>-129.59179540387163</v>
      </c>
      <c r="BI570" s="257">
        <f t="shared" si="182"/>
        <v>-40.315502716365003</v>
      </c>
      <c r="BJ570" s="98"/>
      <c r="BK570" s="98"/>
      <c r="BL570" s="98"/>
      <c r="BM570" s="258">
        <f t="shared" si="178"/>
        <v>-88.7835189338699</v>
      </c>
      <c r="BN570" s="257">
        <f t="shared" si="183"/>
        <v>215.68449728363498</v>
      </c>
      <c r="BO570" s="98"/>
      <c r="BP570" s="98"/>
      <c r="BQ570" s="98"/>
      <c r="BR570" s="98"/>
      <c r="BS570" s="163">
        <f t="shared" si="184"/>
        <v>834.3938181015784</v>
      </c>
      <c r="BT570" s="170">
        <v>-73</v>
      </c>
      <c r="BU570" s="98"/>
      <c r="BV570" s="98"/>
      <c r="BW570" s="98"/>
      <c r="BX570" s="98"/>
      <c r="BY570" s="98"/>
      <c r="BZ570" s="98"/>
      <c r="CA570" s="142"/>
      <c r="CB570" s="141"/>
      <c r="CC570" s="282">
        <f t="shared" si="179"/>
        <v>-162.19033768812471</v>
      </c>
      <c r="CD570" s="283">
        <f t="shared" si="185"/>
        <v>-40.315502716365003</v>
      </c>
      <c r="CE570" s="98"/>
      <c r="CF570" s="98"/>
      <c r="CG570" s="98"/>
      <c r="CH570" s="275">
        <f t="shared" si="180"/>
        <v>-111.69053154633292</v>
      </c>
      <c r="CI570" s="283">
        <f t="shared" si="186"/>
        <v>215.68449728363498</v>
      </c>
      <c r="CJ570" s="98"/>
      <c r="CK570" s="98"/>
      <c r="CL570" s="98"/>
      <c r="CM570" s="98"/>
      <c r="CN570" s="163">
        <f t="shared" si="187"/>
        <v>834.3938181015784</v>
      </c>
      <c r="CO570" s="170">
        <v>-73</v>
      </c>
      <c r="CP570" s="98"/>
      <c r="CQ570" s="98"/>
      <c r="CR570" s="98"/>
      <c r="CS570" s="98"/>
      <c r="CT570" s="98"/>
      <c r="CU570" s="98"/>
      <c r="CV570" s="142"/>
    </row>
    <row r="571" spans="55:100" x14ac:dyDescent="0.3">
      <c r="BC571" s="141"/>
      <c r="BD571" s="255">
        <v>129</v>
      </c>
      <c r="BE571" s="258">
        <f t="shared" ref="BE571:BE634" si="188">$BF$436*COS($BD571*PI()/180)+$BF$437</f>
        <v>73.197895674057051</v>
      </c>
      <c r="BF571" s="257">
        <f t="shared" ref="BF571:BF634" si="189">$BF$436*SIN($BD571*PI()/180)+$BF$438</f>
        <v>25.560862614811654</v>
      </c>
      <c r="BG571" s="98"/>
      <c r="BH571" s="255">
        <f t="shared" si="181"/>
        <v>-130.66416411389633</v>
      </c>
      <c r="BI571" s="257">
        <f t="shared" si="182"/>
        <v>-41.315502716365003</v>
      </c>
      <c r="BJ571" s="98"/>
      <c r="BK571" s="98"/>
      <c r="BL571" s="98"/>
      <c r="BM571" s="258">
        <f t="shared" ref="BM571:BM603" si="190">$BN$436*BN571+$BQ$436</f>
        <v>-89.537072983972692</v>
      </c>
      <c r="BN571" s="257">
        <f t="shared" si="183"/>
        <v>216.68449728363498</v>
      </c>
      <c r="BO571" s="98"/>
      <c r="BP571" s="98"/>
      <c r="BQ571" s="98"/>
      <c r="BR571" s="98"/>
      <c r="BS571" s="163">
        <f t="shared" si="184"/>
        <v>822.96376579881712</v>
      </c>
      <c r="BT571" s="170">
        <v>-72</v>
      </c>
      <c r="BU571" s="98"/>
      <c r="BV571" s="98"/>
      <c r="BW571" s="98"/>
      <c r="BX571" s="98"/>
      <c r="BY571" s="98"/>
      <c r="BZ571" s="98"/>
      <c r="CA571" s="142"/>
      <c r="CB571" s="141"/>
      <c r="CC571" s="282">
        <f t="shared" ref="CC571:CC603" si="191">$CD$436*CD571+$CF$436</f>
        <v>-163.51738250974512</v>
      </c>
      <c r="CD571" s="283">
        <f t="shared" si="185"/>
        <v>-41.315502716365003</v>
      </c>
      <c r="CE571" s="98"/>
      <c r="CF571" s="98"/>
      <c r="CG571" s="98"/>
      <c r="CH571" s="275">
        <f t="shared" ref="CH571:CH603" si="192">$CI$436*CI571+$CL$436</f>
        <v>-112.62304663247059</v>
      </c>
      <c r="CI571" s="283">
        <f t="shared" si="186"/>
        <v>216.68449728363498</v>
      </c>
      <c r="CJ571" s="98"/>
      <c r="CK571" s="98"/>
      <c r="CL571" s="98"/>
      <c r="CM571" s="98"/>
      <c r="CN571" s="163">
        <f t="shared" si="187"/>
        <v>822.96376579881712</v>
      </c>
      <c r="CO571" s="170">
        <v>-72</v>
      </c>
      <c r="CP571" s="98"/>
      <c r="CQ571" s="98"/>
      <c r="CR571" s="98"/>
      <c r="CS571" s="98"/>
      <c r="CT571" s="98"/>
      <c r="CU571" s="98"/>
      <c r="CV571" s="142"/>
    </row>
    <row r="572" spans="55:100" x14ac:dyDescent="0.3">
      <c r="BC572" s="141"/>
      <c r="BD572" s="255">
        <v>130</v>
      </c>
      <c r="BE572" s="258">
        <f t="shared" si="188"/>
        <v>72.887887872063644</v>
      </c>
      <c r="BF572" s="257">
        <f t="shared" si="189"/>
        <v>25.305311903741192</v>
      </c>
      <c r="BG572" s="98"/>
      <c r="BH572" s="255">
        <f t="shared" ref="BH572:BH603" si="193">$BI$436*BI572+$BK$436</f>
        <v>-131.73653282392101</v>
      </c>
      <c r="BI572" s="257">
        <f t="shared" si="182"/>
        <v>-42.315502716365003</v>
      </c>
      <c r="BJ572" s="98"/>
      <c r="BK572" s="98"/>
      <c r="BL572" s="98"/>
      <c r="BM572" s="258">
        <f t="shared" si="190"/>
        <v>-90.290627034075484</v>
      </c>
      <c r="BN572" s="257">
        <f t="shared" si="183"/>
        <v>217.68449728363498</v>
      </c>
      <c r="BO572" s="98"/>
      <c r="BP572" s="98"/>
      <c r="BQ572" s="98"/>
      <c r="BR572" s="98"/>
      <c r="BS572" s="163">
        <f t="shared" si="184"/>
        <v>811.53371349605573</v>
      </c>
      <c r="BT572" s="170">
        <v>-71</v>
      </c>
      <c r="BU572" s="98"/>
      <c r="BV572" s="98"/>
      <c r="BW572" s="98"/>
      <c r="BX572" s="98"/>
      <c r="BY572" s="98"/>
      <c r="BZ572" s="98"/>
      <c r="CA572" s="142"/>
      <c r="CB572" s="141"/>
      <c r="CC572" s="282">
        <f t="shared" si="191"/>
        <v>-164.84442733136552</v>
      </c>
      <c r="CD572" s="283">
        <f t="shared" si="185"/>
        <v>-42.315502716365003</v>
      </c>
      <c r="CE572" s="98"/>
      <c r="CF572" s="98"/>
      <c r="CG572" s="98"/>
      <c r="CH572" s="275">
        <f t="shared" si="192"/>
        <v>-113.55556171860823</v>
      </c>
      <c r="CI572" s="283">
        <f t="shared" si="186"/>
        <v>217.68449728363498</v>
      </c>
      <c r="CJ572" s="98"/>
      <c r="CK572" s="98"/>
      <c r="CL572" s="98"/>
      <c r="CM572" s="98"/>
      <c r="CN572" s="163">
        <f t="shared" si="187"/>
        <v>811.53371349605573</v>
      </c>
      <c r="CO572" s="170">
        <v>-71</v>
      </c>
      <c r="CP572" s="98"/>
      <c r="CQ572" s="98"/>
      <c r="CR572" s="98"/>
      <c r="CS572" s="98"/>
      <c r="CT572" s="98"/>
      <c r="CU572" s="98"/>
      <c r="CV572" s="142"/>
    </row>
    <row r="573" spans="55:100" x14ac:dyDescent="0.3">
      <c r="BC573" s="141"/>
      <c r="BD573" s="255">
        <v>131</v>
      </c>
      <c r="BE573" s="258">
        <f t="shared" si="188"/>
        <v>72.582387260634988</v>
      </c>
      <c r="BF573" s="257">
        <f t="shared" si="189"/>
        <v>25.044389732122688</v>
      </c>
      <c r="BG573" s="98"/>
      <c r="BH573" s="255">
        <f t="shared" si="193"/>
        <v>-132.80890153394569</v>
      </c>
      <c r="BI573" s="257">
        <f t="shared" ref="BI573:BI603" si="194">IF($BI572=$BI571-$A$11,$BI572-$A$11,$BI572+$A$11)</f>
        <v>-43.315502716365003</v>
      </c>
      <c r="BJ573" s="98"/>
      <c r="BK573" s="98"/>
      <c r="BL573" s="98"/>
      <c r="BM573" s="258">
        <f t="shared" si="190"/>
        <v>-91.044181084178277</v>
      </c>
      <c r="BN573" s="257">
        <f t="shared" ref="BN573:BN603" si="195">IF($BN572=$BN571-$A$11,$BN572-$A$11,$BN572+$A$11)</f>
        <v>218.68449728363498</v>
      </c>
      <c r="BO573" s="98"/>
      <c r="BP573" s="98"/>
      <c r="BQ573" s="98"/>
      <c r="BR573" s="98"/>
      <c r="BS573" s="163">
        <f t="shared" ref="BS573:BS636" si="196">$BT$436*$BT573+$BV$436</f>
        <v>800.10366119329433</v>
      </c>
      <c r="BT573" s="170">
        <v>-70</v>
      </c>
      <c r="BU573" s="98"/>
      <c r="BV573" s="98"/>
      <c r="BW573" s="98"/>
      <c r="BX573" s="98"/>
      <c r="BY573" s="98"/>
      <c r="BZ573" s="98"/>
      <c r="CA573" s="142"/>
      <c r="CB573" s="141"/>
      <c r="CC573" s="282">
        <f t="shared" si="191"/>
        <v>-166.17147215298593</v>
      </c>
      <c r="CD573" s="283">
        <f t="shared" si="185"/>
        <v>-43.315502716365003</v>
      </c>
      <c r="CE573" s="98"/>
      <c r="CF573" s="98"/>
      <c r="CG573" s="98"/>
      <c r="CH573" s="275">
        <f t="shared" si="192"/>
        <v>-114.4880768047459</v>
      </c>
      <c r="CI573" s="283">
        <f t="shared" si="186"/>
        <v>218.68449728363498</v>
      </c>
      <c r="CJ573" s="98"/>
      <c r="CK573" s="98"/>
      <c r="CL573" s="98"/>
      <c r="CM573" s="98"/>
      <c r="CN573" s="163">
        <f t="shared" si="187"/>
        <v>800.10366119329433</v>
      </c>
      <c r="CO573" s="170">
        <v>-70</v>
      </c>
      <c r="CP573" s="98"/>
      <c r="CQ573" s="98"/>
      <c r="CR573" s="98"/>
      <c r="CS573" s="98"/>
      <c r="CT573" s="98"/>
      <c r="CU573" s="98"/>
      <c r="CV573" s="142"/>
    </row>
    <row r="574" spans="55:100" x14ac:dyDescent="0.3">
      <c r="BC574" s="141"/>
      <c r="BD574" s="255">
        <v>132</v>
      </c>
      <c r="BE574" s="258">
        <f t="shared" si="188"/>
        <v>72.28148689821677</v>
      </c>
      <c r="BF574" s="257">
        <f t="shared" si="189"/>
        <v>24.778175579377248</v>
      </c>
      <c r="BG574" s="98"/>
      <c r="BH574" s="255">
        <f t="shared" si="193"/>
        <v>-133.88127024397036</v>
      </c>
      <c r="BI574" s="257">
        <f t="shared" si="194"/>
        <v>-44.315502716365003</v>
      </c>
      <c r="BJ574" s="98"/>
      <c r="BK574" s="98"/>
      <c r="BL574" s="98"/>
      <c r="BM574" s="258">
        <f t="shared" si="190"/>
        <v>-91.797735134281069</v>
      </c>
      <c r="BN574" s="257">
        <f t="shared" si="195"/>
        <v>219.68449728363498</v>
      </c>
      <c r="BO574" s="98"/>
      <c r="BP574" s="98"/>
      <c r="BQ574" s="98"/>
      <c r="BR574" s="98"/>
      <c r="BS574" s="163">
        <f t="shared" si="196"/>
        <v>788.67360889053305</v>
      </c>
      <c r="BT574" s="170">
        <v>-69</v>
      </c>
      <c r="BU574" s="98"/>
      <c r="BV574" s="98"/>
      <c r="BW574" s="98"/>
      <c r="BX574" s="98"/>
      <c r="BY574" s="98"/>
      <c r="BZ574" s="98"/>
      <c r="CA574" s="142"/>
      <c r="CB574" s="141"/>
      <c r="CC574" s="282">
        <f t="shared" si="191"/>
        <v>-167.49851697460633</v>
      </c>
      <c r="CD574" s="283">
        <f t="shared" ref="CD574:CD603" si="197">IF($CD573=$CD572-$A$11,$CD573-$A$11,$CD573+$A$11)</f>
        <v>-44.315502716365003</v>
      </c>
      <c r="CE574" s="98"/>
      <c r="CF574" s="98"/>
      <c r="CG574" s="98"/>
      <c r="CH574" s="275">
        <f t="shared" si="192"/>
        <v>-115.42059189088357</v>
      </c>
      <c r="CI574" s="283">
        <f t="shared" ref="CI574:CI603" si="198">IF($CI573=$CI572-$A$11,$CI573-$A$11,$CI573+$A$11)</f>
        <v>219.68449728363498</v>
      </c>
      <c r="CJ574" s="98"/>
      <c r="CK574" s="98"/>
      <c r="CL574" s="98"/>
      <c r="CM574" s="98"/>
      <c r="CN574" s="163">
        <f t="shared" ref="CN574:CN637" si="199">$CO$436*$CO574+$CQ$436</f>
        <v>788.67360889053305</v>
      </c>
      <c r="CO574" s="170">
        <v>-69</v>
      </c>
      <c r="CP574" s="98"/>
      <c r="CQ574" s="98"/>
      <c r="CR574" s="98"/>
      <c r="CS574" s="98"/>
      <c r="CT574" s="98"/>
      <c r="CU574" s="98"/>
      <c r="CV574" s="142"/>
    </row>
    <row r="575" spans="55:100" x14ac:dyDescent="0.3">
      <c r="BC575" s="141"/>
      <c r="BD575" s="255">
        <v>133</v>
      </c>
      <c r="BE575" s="258">
        <f t="shared" si="188"/>
        <v>71.985278441974259</v>
      </c>
      <c r="BF575" s="257">
        <f t="shared" si="189"/>
        <v>24.506750536914659</v>
      </c>
      <c r="BG575" s="98"/>
      <c r="BH575" s="255">
        <f t="shared" si="193"/>
        <v>-134.95363895399504</v>
      </c>
      <c r="BI575" s="257">
        <f t="shared" si="194"/>
        <v>-45.315502716365003</v>
      </c>
      <c r="BJ575" s="98"/>
      <c r="BK575" s="98"/>
      <c r="BL575" s="98"/>
      <c r="BM575" s="258">
        <f t="shared" si="190"/>
        <v>-92.55128918438389</v>
      </c>
      <c r="BN575" s="257">
        <f t="shared" si="195"/>
        <v>220.68449728363498</v>
      </c>
      <c r="BO575" s="98"/>
      <c r="BP575" s="98"/>
      <c r="BQ575" s="98"/>
      <c r="BR575" s="98"/>
      <c r="BS575" s="163">
        <f t="shared" si="196"/>
        <v>777.24355658777165</v>
      </c>
      <c r="BT575" s="170">
        <v>-68</v>
      </c>
      <c r="BU575" s="98"/>
      <c r="BV575" s="98"/>
      <c r="BW575" s="98"/>
      <c r="BX575" s="98"/>
      <c r="BY575" s="98"/>
      <c r="BZ575" s="98"/>
      <c r="CA575" s="142"/>
      <c r="CB575" s="141"/>
      <c r="CC575" s="282">
        <f t="shared" si="191"/>
        <v>-168.82556179622674</v>
      </c>
      <c r="CD575" s="283">
        <f t="shared" si="197"/>
        <v>-45.315502716365003</v>
      </c>
      <c r="CE575" s="98"/>
      <c r="CF575" s="98"/>
      <c r="CG575" s="98"/>
      <c r="CH575" s="275">
        <f t="shared" si="192"/>
        <v>-116.35310697702121</v>
      </c>
      <c r="CI575" s="283">
        <f t="shared" si="198"/>
        <v>220.68449728363498</v>
      </c>
      <c r="CJ575" s="98"/>
      <c r="CK575" s="98"/>
      <c r="CL575" s="98"/>
      <c r="CM575" s="98"/>
      <c r="CN575" s="163">
        <f t="shared" si="199"/>
        <v>777.24355658777165</v>
      </c>
      <c r="CO575" s="170">
        <v>-68</v>
      </c>
      <c r="CP575" s="98"/>
      <c r="CQ575" s="98"/>
      <c r="CR575" s="98"/>
      <c r="CS575" s="98"/>
      <c r="CT575" s="98"/>
      <c r="CU575" s="98"/>
      <c r="CV575" s="142"/>
    </row>
    <row r="576" spans="55:100" x14ac:dyDescent="0.3">
      <c r="BC576" s="141"/>
      <c r="BD576" s="255">
        <v>134</v>
      </c>
      <c r="BE576" s="258">
        <f t="shared" si="188"/>
        <v>71.693852119872659</v>
      </c>
      <c r="BF576" s="257">
        <f t="shared" si="189"/>
        <v>24.230197283432211</v>
      </c>
      <c r="BG576" s="98"/>
      <c r="BH576" s="255">
        <f t="shared" si="193"/>
        <v>-136.02600766401974</v>
      </c>
      <c r="BI576" s="257">
        <f t="shared" si="194"/>
        <v>-46.315502716365003</v>
      </c>
      <c r="BJ576" s="98"/>
      <c r="BK576" s="98"/>
      <c r="BL576" s="98"/>
      <c r="BM576" s="258">
        <f t="shared" si="190"/>
        <v>-93.304843234486682</v>
      </c>
      <c r="BN576" s="257">
        <f t="shared" si="195"/>
        <v>221.68449728363498</v>
      </c>
      <c r="BO576" s="98"/>
      <c r="BP576" s="98"/>
      <c r="BQ576" s="98"/>
      <c r="BR576" s="98"/>
      <c r="BS576" s="163">
        <f t="shared" si="196"/>
        <v>765.81350428501037</v>
      </c>
      <c r="BT576" s="170">
        <v>-67</v>
      </c>
      <c r="BU576" s="98"/>
      <c r="BV576" s="98"/>
      <c r="BW576" s="98"/>
      <c r="BX576" s="98"/>
      <c r="BY576" s="98"/>
      <c r="BZ576" s="98"/>
      <c r="CA576" s="142"/>
      <c r="CB576" s="141"/>
      <c r="CC576" s="282">
        <f t="shared" si="191"/>
        <v>-170.15260661784717</v>
      </c>
      <c r="CD576" s="283">
        <f t="shared" si="197"/>
        <v>-46.315502716365003</v>
      </c>
      <c r="CE576" s="98"/>
      <c r="CF576" s="98"/>
      <c r="CG576" s="98"/>
      <c r="CH576" s="275">
        <f t="shared" si="192"/>
        <v>-117.28562206315888</v>
      </c>
      <c r="CI576" s="283">
        <f t="shared" si="198"/>
        <v>221.68449728363498</v>
      </c>
      <c r="CJ576" s="98"/>
      <c r="CK576" s="98"/>
      <c r="CL576" s="98"/>
      <c r="CM576" s="98"/>
      <c r="CN576" s="163">
        <f t="shared" si="199"/>
        <v>765.81350428501037</v>
      </c>
      <c r="CO576" s="170">
        <v>-67</v>
      </c>
      <c r="CP576" s="98"/>
      <c r="CQ576" s="98"/>
      <c r="CR576" s="98"/>
      <c r="CS576" s="98"/>
      <c r="CT576" s="98"/>
      <c r="CU576" s="98"/>
      <c r="CV576" s="142"/>
    </row>
    <row r="577" spans="55:100" x14ac:dyDescent="0.3">
      <c r="BC577" s="141"/>
      <c r="BD577" s="255">
        <v>135</v>
      </c>
      <c r="BE577" s="258">
        <f t="shared" si="188"/>
        <v>71.407296703192799</v>
      </c>
      <c r="BF577" s="257">
        <f t="shared" si="189"/>
        <v>23.948600059729934</v>
      </c>
      <c r="BG577" s="98"/>
      <c r="BH577" s="255">
        <f t="shared" si="193"/>
        <v>-137.09837637404442</v>
      </c>
      <c r="BI577" s="257">
        <f t="shared" si="194"/>
        <v>-47.315502716365003</v>
      </c>
      <c r="BJ577" s="98"/>
      <c r="BK577" s="98"/>
      <c r="BL577" s="98"/>
      <c r="BM577" s="258">
        <f t="shared" si="190"/>
        <v>-94.058397284589475</v>
      </c>
      <c r="BN577" s="257">
        <f t="shared" si="195"/>
        <v>222.68449728363498</v>
      </c>
      <c r="BO577" s="98"/>
      <c r="BP577" s="98"/>
      <c r="BQ577" s="98"/>
      <c r="BR577" s="98"/>
      <c r="BS577" s="163">
        <f t="shared" si="196"/>
        <v>754.38345198224897</v>
      </c>
      <c r="BT577" s="170">
        <v>-66</v>
      </c>
      <c r="BU577" s="98"/>
      <c r="BV577" s="98"/>
      <c r="BW577" s="98"/>
      <c r="BX577" s="98"/>
      <c r="BY577" s="98"/>
      <c r="BZ577" s="98"/>
      <c r="CA577" s="142"/>
      <c r="CB577" s="141"/>
      <c r="CC577" s="282">
        <f t="shared" si="191"/>
        <v>-171.47965143946757</v>
      </c>
      <c r="CD577" s="283">
        <f t="shared" si="197"/>
        <v>-47.315502716365003</v>
      </c>
      <c r="CE577" s="98"/>
      <c r="CF577" s="98"/>
      <c r="CG577" s="98"/>
      <c r="CH577" s="275">
        <f t="shared" si="192"/>
        <v>-118.21813714929655</v>
      </c>
      <c r="CI577" s="283">
        <f t="shared" si="198"/>
        <v>222.68449728363498</v>
      </c>
      <c r="CJ577" s="98"/>
      <c r="CK577" s="98"/>
      <c r="CL577" s="98"/>
      <c r="CM577" s="98"/>
      <c r="CN577" s="163">
        <f t="shared" si="199"/>
        <v>754.38345198224897</v>
      </c>
      <c r="CO577" s="170">
        <v>-66</v>
      </c>
      <c r="CP577" s="98"/>
      <c r="CQ577" s="98"/>
      <c r="CR577" s="98"/>
      <c r="CS577" s="98"/>
      <c r="CT577" s="98"/>
      <c r="CU577" s="98"/>
      <c r="CV577" s="142"/>
    </row>
    <row r="578" spans="55:100" x14ac:dyDescent="0.3">
      <c r="BC578" s="141"/>
      <c r="BD578" s="255">
        <v>136</v>
      </c>
      <c r="BE578" s="258">
        <f t="shared" si="188"/>
        <v>71.125699479490521</v>
      </c>
      <c r="BF578" s="257">
        <f t="shared" si="189"/>
        <v>23.662044643050073</v>
      </c>
      <c r="BG578" s="98"/>
      <c r="BH578" s="255">
        <f t="shared" si="193"/>
        <v>-138.1707450840691</v>
      </c>
      <c r="BI578" s="257">
        <f t="shared" si="194"/>
        <v>-48.315502716365003</v>
      </c>
      <c r="BJ578" s="98"/>
      <c r="BK578" s="98"/>
      <c r="BL578" s="98"/>
      <c r="BM578" s="258">
        <f t="shared" si="190"/>
        <v>-94.811951334692267</v>
      </c>
      <c r="BN578" s="257">
        <f t="shared" si="195"/>
        <v>223.68449728363498</v>
      </c>
      <c r="BO578" s="98"/>
      <c r="BP578" s="98"/>
      <c r="BQ578" s="98"/>
      <c r="BR578" s="98"/>
      <c r="BS578" s="163">
        <f t="shared" si="196"/>
        <v>742.95339967948769</v>
      </c>
      <c r="BT578" s="170">
        <v>-65</v>
      </c>
      <c r="BU578" s="98"/>
      <c r="BV578" s="98"/>
      <c r="BW578" s="98"/>
      <c r="BX578" s="98"/>
      <c r="BY578" s="98"/>
      <c r="BZ578" s="98"/>
      <c r="CA578" s="142"/>
      <c r="CB578" s="141"/>
      <c r="CC578" s="282">
        <f t="shared" si="191"/>
        <v>-172.80669626108798</v>
      </c>
      <c r="CD578" s="283">
        <f t="shared" si="197"/>
        <v>-48.315502716365003</v>
      </c>
      <c r="CE578" s="98"/>
      <c r="CF578" s="98"/>
      <c r="CG578" s="98"/>
      <c r="CH578" s="275">
        <f t="shared" si="192"/>
        <v>-119.15065223543422</v>
      </c>
      <c r="CI578" s="283">
        <f t="shared" si="198"/>
        <v>223.68449728363498</v>
      </c>
      <c r="CJ578" s="98"/>
      <c r="CK578" s="98"/>
      <c r="CL578" s="98"/>
      <c r="CM578" s="98"/>
      <c r="CN578" s="163">
        <f t="shared" si="199"/>
        <v>742.95339967948769</v>
      </c>
      <c r="CO578" s="170">
        <v>-65</v>
      </c>
      <c r="CP578" s="98"/>
      <c r="CQ578" s="98"/>
      <c r="CR578" s="98"/>
      <c r="CS578" s="98"/>
      <c r="CT578" s="98"/>
      <c r="CU578" s="98"/>
      <c r="CV578" s="142"/>
    </row>
    <row r="579" spans="55:100" x14ac:dyDescent="0.3">
      <c r="BC579" s="141"/>
      <c r="BD579" s="255">
        <v>137</v>
      </c>
      <c r="BE579" s="258">
        <f t="shared" si="188"/>
        <v>70.849146226008074</v>
      </c>
      <c r="BF579" s="257">
        <f t="shared" si="189"/>
        <v>23.370618320948481</v>
      </c>
      <c r="BG579" s="98"/>
      <c r="BH579" s="255">
        <f t="shared" si="193"/>
        <v>-139.24311379409377</v>
      </c>
      <c r="BI579" s="257">
        <f t="shared" si="194"/>
        <v>-49.315502716365003</v>
      </c>
      <c r="BJ579" s="98"/>
      <c r="BK579" s="98"/>
      <c r="BL579" s="98"/>
      <c r="BM579" s="258">
        <f t="shared" si="190"/>
        <v>-95.56550538479506</v>
      </c>
      <c r="BN579" s="257">
        <f t="shared" si="195"/>
        <v>224.68449728363498</v>
      </c>
      <c r="BO579" s="98"/>
      <c r="BP579" s="98"/>
      <c r="BQ579" s="98"/>
      <c r="BR579" s="98"/>
      <c r="BS579" s="163">
        <f t="shared" si="196"/>
        <v>731.52334737672629</v>
      </c>
      <c r="BT579" s="170">
        <v>-64</v>
      </c>
      <c r="BU579" s="98"/>
      <c r="BV579" s="98"/>
      <c r="BW579" s="98"/>
      <c r="BX579" s="98"/>
      <c r="BY579" s="98"/>
      <c r="BZ579" s="98"/>
      <c r="CA579" s="142"/>
      <c r="CB579" s="141"/>
      <c r="CC579" s="282">
        <f t="shared" si="191"/>
        <v>-174.13374108270838</v>
      </c>
      <c r="CD579" s="283">
        <f t="shared" si="197"/>
        <v>-49.315502716365003</v>
      </c>
      <c r="CE579" s="98"/>
      <c r="CF579" s="98"/>
      <c r="CG579" s="98"/>
      <c r="CH579" s="275">
        <f t="shared" si="192"/>
        <v>-120.08316732157186</v>
      </c>
      <c r="CI579" s="283">
        <f t="shared" si="198"/>
        <v>224.68449728363498</v>
      </c>
      <c r="CJ579" s="98"/>
      <c r="CK579" s="98"/>
      <c r="CL579" s="98"/>
      <c r="CM579" s="98"/>
      <c r="CN579" s="163">
        <f t="shared" si="199"/>
        <v>731.52334737672629</v>
      </c>
      <c r="CO579" s="170">
        <v>-64</v>
      </c>
      <c r="CP579" s="98"/>
      <c r="CQ579" s="98"/>
      <c r="CR579" s="98"/>
      <c r="CS579" s="98"/>
      <c r="CT579" s="98"/>
      <c r="CU579" s="98"/>
      <c r="CV579" s="142"/>
    </row>
    <row r="580" spans="55:100" x14ac:dyDescent="0.3">
      <c r="BC580" s="141"/>
      <c r="BD580" s="255">
        <v>138</v>
      </c>
      <c r="BE580" s="258">
        <f t="shared" si="188"/>
        <v>70.577721183545492</v>
      </c>
      <c r="BF580" s="257">
        <f t="shared" si="189"/>
        <v>23.07440986470597</v>
      </c>
      <c r="BG580" s="98"/>
      <c r="BH580" s="255">
        <f t="shared" si="193"/>
        <v>-140.31548250411845</v>
      </c>
      <c r="BI580" s="257">
        <f t="shared" si="194"/>
        <v>-50.315502716365003</v>
      </c>
      <c r="BJ580" s="98"/>
      <c r="BK580" s="98"/>
      <c r="BL580" s="98"/>
      <c r="BM580" s="258">
        <f t="shared" si="190"/>
        <v>-96.319059434897852</v>
      </c>
      <c r="BN580" s="257">
        <f t="shared" si="195"/>
        <v>225.68449728363498</v>
      </c>
      <c r="BO580" s="98"/>
      <c r="BP580" s="98"/>
      <c r="BQ580" s="98"/>
      <c r="BR580" s="98"/>
      <c r="BS580" s="163">
        <f t="shared" si="196"/>
        <v>720.0932950739649</v>
      </c>
      <c r="BT580" s="170">
        <v>-63</v>
      </c>
      <c r="BU580" s="98"/>
      <c r="BV580" s="98"/>
      <c r="BW580" s="98"/>
      <c r="BX580" s="98"/>
      <c r="BY580" s="98"/>
      <c r="BZ580" s="98"/>
      <c r="CA580" s="142"/>
      <c r="CB580" s="141"/>
      <c r="CC580" s="282">
        <f t="shared" si="191"/>
        <v>-175.46078590432882</v>
      </c>
      <c r="CD580" s="283">
        <f t="shared" si="197"/>
        <v>-50.315502716365003</v>
      </c>
      <c r="CE580" s="98"/>
      <c r="CF580" s="98"/>
      <c r="CG580" s="98"/>
      <c r="CH580" s="275">
        <f t="shared" si="192"/>
        <v>-121.01568240770953</v>
      </c>
      <c r="CI580" s="283">
        <f t="shared" si="198"/>
        <v>225.68449728363498</v>
      </c>
      <c r="CJ580" s="98"/>
      <c r="CK580" s="98"/>
      <c r="CL580" s="98"/>
      <c r="CM580" s="98"/>
      <c r="CN580" s="163">
        <f t="shared" si="199"/>
        <v>720.0932950739649</v>
      </c>
      <c r="CO580" s="170">
        <v>-63</v>
      </c>
      <c r="CP580" s="98"/>
      <c r="CQ580" s="98"/>
      <c r="CR580" s="98"/>
      <c r="CS580" s="98"/>
      <c r="CT580" s="98"/>
      <c r="CU580" s="98"/>
      <c r="CV580" s="142"/>
    </row>
    <row r="581" spans="55:100" x14ac:dyDescent="0.3">
      <c r="BC581" s="141"/>
      <c r="BD581" s="255">
        <v>139</v>
      </c>
      <c r="BE581" s="258">
        <f t="shared" si="188"/>
        <v>70.311507030800044</v>
      </c>
      <c r="BF581" s="257">
        <f t="shared" si="189"/>
        <v>22.773509502287737</v>
      </c>
      <c r="BG581" s="98"/>
      <c r="BH581" s="255">
        <f t="shared" si="193"/>
        <v>-141.38785121414315</v>
      </c>
      <c r="BI581" s="257">
        <f t="shared" si="194"/>
        <v>-51.315502716365003</v>
      </c>
      <c r="BJ581" s="98"/>
      <c r="BK581" s="98"/>
      <c r="BL581" s="98"/>
      <c r="BM581" s="258">
        <f t="shared" si="190"/>
        <v>-97.072613485000645</v>
      </c>
      <c r="BN581" s="257">
        <f t="shared" si="195"/>
        <v>226.68449728363498</v>
      </c>
      <c r="BO581" s="98"/>
      <c r="BP581" s="98"/>
      <c r="BQ581" s="98"/>
      <c r="BR581" s="98"/>
      <c r="BS581" s="163">
        <f t="shared" si="196"/>
        <v>708.66324277120361</v>
      </c>
      <c r="BT581" s="170">
        <v>-62</v>
      </c>
      <c r="BU581" s="98"/>
      <c r="BV581" s="98"/>
      <c r="BW581" s="98"/>
      <c r="BX581" s="98"/>
      <c r="BY581" s="98"/>
      <c r="BZ581" s="98"/>
      <c r="CA581" s="142"/>
      <c r="CB581" s="141"/>
      <c r="CC581" s="282">
        <f t="shared" si="191"/>
        <v>-176.78783072594922</v>
      </c>
      <c r="CD581" s="283">
        <f t="shared" si="197"/>
        <v>-51.315502716365003</v>
      </c>
      <c r="CE581" s="98"/>
      <c r="CF581" s="98"/>
      <c r="CG581" s="98"/>
      <c r="CH581" s="275">
        <f t="shared" si="192"/>
        <v>-121.9481974938472</v>
      </c>
      <c r="CI581" s="283">
        <f t="shared" si="198"/>
        <v>226.68449728363498</v>
      </c>
      <c r="CJ581" s="98"/>
      <c r="CK581" s="98"/>
      <c r="CL581" s="98"/>
      <c r="CM581" s="98"/>
      <c r="CN581" s="163">
        <f t="shared" si="199"/>
        <v>708.66324277120361</v>
      </c>
      <c r="CO581" s="170">
        <v>-62</v>
      </c>
      <c r="CP581" s="98"/>
      <c r="CQ581" s="98"/>
      <c r="CR581" s="98"/>
      <c r="CS581" s="98"/>
      <c r="CT581" s="98"/>
      <c r="CU581" s="98"/>
      <c r="CV581" s="142"/>
    </row>
    <row r="582" spans="55:100" x14ac:dyDescent="0.3">
      <c r="BC582" s="141"/>
      <c r="BD582" s="255">
        <v>140</v>
      </c>
      <c r="BE582" s="258">
        <f t="shared" si="188"/>
        <v>70.050584859181555</v>
      </c>
      <c r="BF582" s="257">
        <f t="shared" si="189"/>
        <v>22.468008890859089</v>
      </c>
      <c r="BG582" s="98"/>
      <c r="BH582" s="255">
        <f t="shared" si="193"/>
        <v>-142.46021992416783</v>
      </c>
      <c r="BI582" s="257">
        <f t="shared" si="194"/>
        <v>-52.315502716365003</v>
      </c>
      <c r="BJ582" s="98"/>
      <c r="BK582" s="98"/>
      <c r="BL582" s="98"/>
      <c r="BM582" s="258">
        <f t="shared" si="190"/>
        <v>-97.826167535103437</v>
      </c>
      <c r="BN582" s="257">
        <f t="shared" si="195"/>
        <v>227.68449728363498</v>
      </c>
      <c r="BO582" s="98"/>
      <c r="BP582" s="98"/>
      <c r="BQ582" s="98"/>
      <c r="BR582" s="98"/>
      <c r="BS582" s="163">
        <f t="shared" si="196"/>
        <v>697.23319046844222</v>
      </c>
      <c r="BT582" s="170">
        <v>-61</v>
      </c>
      <c r="BU582" s="98"/>
      <c r="BV582" s="98"/>
      <c r="BW582" s="98"/>
      <c r="BX582" s="98"/>
      <c r="BY582" s="98"/>
      <c r="BZ582" s="98"/>
      <c r="CA582" s="142"/>
      <c r="CB582" s="141"/>
      <c r="CC582" s="282">
        <f t="shared" si="191"/>
        <v>-178.11487554756962</v>
      </c>
      <c r="CD582" s="283">
        <f t="shared" si="197"/>
        <v>-52.315502716365003</v>
      </c>
      <c r="CE582" s="98"/>
      <c r="CF582" s="98"/>
      <c r="CG582" s="98"/>
      <c r="CH582" s="275">
        <f t="shared" si="192"/>
        <v>-122.88071257998484</v>
      </c>
      <c r="CI582" s="283">
        <f t="shared" si="198"/>
        <v>227.68449728363498</v>
      </c>
      <c r="CJ582" s="98"/>
      <c r="CK582" s="98"/>
      <c r="CL582" s="98"/>
      <c r="CM582" s="98"/>
      <c r="CN582" s="163">
        <f t="shared" si="199"/>
        <v>697.23319046844222</v>
      </c>
      <c r="CO582" s="170">
        <v>-61</v>
      </c>
      <c r="CP582" s="98"/>
      <c r="CQ582" s="98"/>
      <c r="CR582" s="98"/>
      <c r="CS582" s="98"/>
      <c r="CT582" s="98"/>
      <c r="CU582" s="98"/>
      <c r="CV582" s="142"/>
    </row>
    <row r="583" spans="55:100" x14ac:dyDescent="0.3">
      <c r="BC583" s="141"/>
      <c r="BD583" s="255">
        <v>141</v>
      </c>
      <c r="BE583" s="258">
        <f t="shared" si="188"/>
        <v>69.795034148111085</v>
      </c>
      <c r="BF583" s="257">
        <f t="shared" si="189"/>
        <v>22.158001088865696</v>
      </c>
      <c r="BG583" s="98"/>
      <c r="BH583" s="255">
        <f t="shared" si="193"/>
        <v>-143.53258863419251</v>
      </c>
      <c r="BI583" s="257">
        <f t="shared" si="194"/>
        <v>-53.315502716365003</v>
      </c>
      <c r="BJ583" s="98"/>
      <c r="BK583" s="98"/>
      <c r="BL583" s="98"/>
      <c r="BM583" s="258">
        <f t="shared" si="190"/>
        <v>-98.579721585206229</v>
      </c>
      <c r="BN583" s="257">
        <f t="shared" si="195"/>
        <v>228.68449728363498</v>
      </c>
      <c r="BO583" s="98"/>
      <c r="BP583" s="98"/>
      <c r="BQ583" s="98"/>
      <c r="BR583" s="98"/>
      <c r="BS583" s="163">
        <f t="shared" si="196"/>
        <v>685.80313816568093</v>
      </c>
      <c r="BT583" s="170">
        <v>-60</v>
      </c>
      <c r="BU583" s="98"/>
      <c r="BV583" s="98"/>
      <c r="BW583" s="98"/>
      <c r="BX583" s="98"/>
      <c r="BY583" s="98"/>
      <c r="BZ583" s="98"/>
      <c r="CA583" s="142"/>
      <c r="CB583" s="141"/>
      <c r="CC583" s="282">
        <f t="shared" si="191"/>
        <v>-179.44192036919003</v>
      </c>
      <c r="CD583" s="283">
        <f t="shared" si="197"/>
        <v>-53.315502716365003</v>
      </c>
      <c r="CE583" s="98"/>
      <c r="CF583" s="98"/>
      <c r="CG583" s="98"/>
      <c r="CH583" s="275">
        <f t="shared" si="192"/>
        <v>-123.81322766612251</v>
      </c>
      <c r="CI583" s="283">
        <f t="shared" si="198"/>
        <v>228.68449728363498</v>
      </c>
      <c r="CJ583" s="98"/>
      <c r="CK583" s="98"/>
      <c r="CL583" s="98"/>
      <c r="CM583" s="98"/>
      <c r="CN583" s="163">
        <f t="shared" si="199"/>
        <v>685.80313816568093</v>
      </c>
      <c r="CO583" s="170">
        <v>-60</v>
      </c>
      <c r="CP583" s="98"/>
      <c r="CQ583" s="98"/>
      <c r="CR583" s="98"/>
      <c r="CS583" s="98"/>
      <c r="CT583" s="98"/>
      <c r="CU583" s="98"/>
      <c r="CV583" s="142"/>
    </row>
    <row r="584" spans="55:100" x14ac:dyDescent="0.3">
      <c r="BC584" s="141"/>
      <c r="BD584" s="255">
        <v>142</v>
      </c>
      <c r="BE584" s="258">
        <f t="shared" si="188"/>
        <v>69.544932740810822</v>
      </c>
      <c r="BF584" s="257">
        <f t="shared" si="189"/>
        <v>21.843580527687159</v>
      </c>
      <c r="BG584" s="98"/>
      <c r="BH584" s="255">
        <f t="shared" si="193"/>
        <v>-144.60495734421721</v>
      </c>
      <c r="BI584" s="257">
        <f t="shared" si="194"/>
        <v>-54.315502716365003</v>
      </c>
      <c r="BJ584" s="98"/>
      <c r="BK584" s="98"/>
      <c r="BL584" s="98"/>
      <c r="BM584" s="258">
        <f t="shared" si="190"/>
        <v>-99.333275635309022</v>
      </c>
      <c r="BN584" s="257">
        <f t="shared" si="195"/>
        <v>229.68449728363498</v>
      </c>
      <c r="BO584" s="98"/>
      <c r="BP584" s="98"/>
      <c r="BQ584" s="98"/>
      <c r="BR584" s="98"/>
      <c r="BS584" s="163">
        <f t="shared" si="196"/>
        <v>674.37308586291954</v>
      </c>
      <c r="BT584" s="170">
        <v>-59</v>
      </c>
      <c r="BU584" s="98"/>
      <c r="BV584" s="98"/>
      <c r="BW584" s="98"/>
      <c r="BX584" s="98"/>
      <c r="BY584" s="98"/>
      <c r="BZ584" s="98"/>
      <c r="CA584" s="142"/>
      <c r="CB584" s="141"/>
      <c r="CC584" s="282">
        <f t="shared" si="191"/>
        <v>-180.76896519081043</v>
      </c>
      <c r="CD584" s="283">
        <f t="shared" si="197"/>
        <v>-54.315502716365003</v>
      </c>
      <c r="CE584" s="98"/>
      <c r="CF584" s="98"/>
      <c r="CG584" s="98"/>
      <c r="CH584" s="275">
        <f t="shared" si="192"/>
        <v>-124.74574275226018</v>
      </c>
      <c r="CI584" s="283">
        <f t="shared" si="198"/>
        <v>229.68449728363498</v>
      </c>
      <c r="CJ584" s="98"/>
      <c r="CK584" s="98"/>
      <c r="CL584" s="98"/>
      <c r="CM584" s="98"/>
      <c r="CN584" s="163">
        <f t="shared" si="199"/>
        <v>674.37308586291954</v>
      </c>
      <c r="CO584" s="170">
        <v>-59</v>
      </c>
      <c r="CP584" s="98"/>
      <c r="CQ584" s="98"/>
      <c r="CR584" s="98"/>
      <c r="CS584" s="98"/>
      <c r="CT584" s="98"/>
      <c r="CU584" s="98"/>
      <c r="CV584" s="142"/>
    </row>
    <row r="585" spans="55:100" x14ac:dyDescent="0.3">
      <c r="BC585" s="141"/>
      <c r="BD585" s="255">
        <v>143</v>
      </c>
      <c r="BE585" s="258">
        <f t="shared" si="188"/>
        <v>69.300356820592214</v>
      </c>
      <c r="BF585" s="257">
        <f t="shared" si="189"/>
        <v>21.524842982872279</v>
      </c>
      <c r="BG585" s="98"/>
      <c r="BH585" s="255">
        <f t="shared" si="193"/>
        <v>-145.67732605424189</v>
      </c>
      <c r="BI585" s="257">
        <f t="shared" si="194"/>
        <v>-55.315502716365003</v>
      </c>
      <c r="BJ585" s="98"/>
      <c r="BK585" s="98"/>
      <c r="BL585" s="98"/>
      <c r="BM585" s="258">
        <f t="shared" si="190"/>
        <v>-100.08682968541181</v>
      </c>
      <c r="BN585" s="257">
        <f t="shared" si="195"/>
        <v>230.68449728363498</v>
      </c>
      <c r="BO585" s="98"/>
      <c r="BP585" s="98"/>
      <c r="BQ585" s="98"/>
      <c r="BR585" s="98"/>
      <c r="BS585" s="163">
        <f t="shared" si="196"/>
        <v>662.94303356015826</v>
      </c>
      <c r="BT585" s="170">
        <v>-58</v>
      </c>
      <c r="BU585" s="98"/>
      <c r="BV585" s="98"/>
      <c r="BW585" s="98"/>
      <c r="BX585" s="98"/>
      <c r="BY585" s="98"/>
      <c r="BZ585" s="98"/>
      <c r="CA585" s="142"/>
      <c r="CB585" s="141"/>
      <c r="CC585" s="282">
        <f t="shared" si="191"/>
        <v>-182.09601001243084</v>
      </c>
      <c r="CD585" s="283">
        <f t="shared" si="197"/>
        <v>-55.315502716365003</v>
      </c>
      <c r="CE585" s="98"/>
      <c r="CF585" s="98"/>
      <c r="CG585" s="98"/>
      <c r="CH585" s="275">
        <f t="shared" si="192"/>
        <v>-125.67825783839783</v>
      </c>
      <c r="CI585" s="283">
        <f t="shared" si="198"/>
        <v>230.68449728363498</v>
      </c>
      <c r="CJ585" s="98"/>
      <c r="CK585" s="98"/>
      <c r="CL585" s="98"/>
      <c r="CM585" s="98"/>
      <c r="CN585" s="163">
        <f t="shared" si="199"/>
        <v>662.94303356015826</v>
      </c>
      <c r="CO585" s="170">
        <v>-58</v>
      </c>
      <c r="CP585" s="98"/>
      <c r="CQ585" s="98"/>
      <c r="CR585" s="98"/>
      <c r="CS585" s="98"/>
      <c r="CT585" s="98"/>
      <c r="CU585" s="98"/>
      <c r="CV585" s="142"/>
    </row>
    <row r="586" spans="55:100" x14ac:dyDescent="0.3">
      <c r="BC586" s="141"/>
      <c r="BD586" s="255">
        <v>144</v>
      </c>
      <c r="BE586" s="258">
        <f t="shared" si="188"/>
        <v>69.061380887649818</v>
      </c>
      <c r="BF586" s="257">
        <f t="shared" si="189"/>
        <v>21.201885544964895</v>
      </c>
      <c r="BG586" s="98"/>
      <c r="BH586" s="255">
        <f t="shared" si="193"/>
        <v>-146.74969476426656</v>
      </c>
      <c r="BI586" s="257">
        <f t="shared" si="194"/>
        <v>-56.315502716365003</v>
      </c>
      <c r="BJ586" s="98"/>
      <c r="BK586" s="98"/>
      <c r="BL586" s="98"/>
      <c r="BM586" s="258">
        <f t="shared" si="190"/>
        <v>-100.84038373551461</v>
      </c>
      <c r="BN586" s="257">
        <f t="shared" si="195"/>
        <v>231.68449728363498</v>
      </c>
      <c r="BO586" s="98"/>
      <c r="BP586" s="98"/>
      <c r="BQ586" s="98"/>
      <c r="BR586" s="98"/>
      <c r="BS586" s="163">
        <f t="shared" si="196"/>
        <v>651.51298125739686</v>
      </c>
      <c r="BT586" s="170">
        <v>-57</v>
      </c>
      <c r="BU586" s="98"/>
      <c r="BV586" s="98"/>
      <c r="BW586" s="98"/>
      <c r="BX586" s="98"/>
      <c r="BY586" s="98"/>
      <c r="BZ586" s="98"/>
      <c r="CA586" s="142"/>
      <c r="CB586" s="141"/>
      <c r="CC586" s="282">
        <f t="shared" si="191"/>
        <v>-183.42305483405124</v>
      </c>
      <c r="CD586" s="283">
        <f t="shared" si="197"/>
        <v>-56.315502716365003</v>
      </c>
      <c r="CE586" s="98"/>
      <c r="CF586" s="98"/>
      <c r="CG586" s="98"/>
      <c r="CH586" s="275">
        <f t="shared" si="192"/>
        <v>-126.6107729245355</v>
      </c>
      <c r="CI586" s="283">
        <f t="shared" si="198"/>
        <v>231.68449728363498</v>
      </c>
      <c r="CJ586" s="98"/>
      <c r="CK586" s="98"/>
      <c r="CL586" s="98"/>
      <c r="CM586" s="98"/>
      <c r="CN586" s="163">
        <f t="shared" si="199"/>
        <v>651.51298125739686</v>
      </c>
      <c r="CO586" s="170">
        <v>-57</v>
      </c>
      <c r="CP586" s="98"/>
      <c r="CQ586" s="98"/>
      <c r="CR586" s="98"/>
      <c r="CS586" s="98"/>
      <c r="CT586" s="98"/>
      <c r="CU586" s="98"/>
      <c r="CV586" s="142"/>
    </row>
    <row r="587" spans="55:100" x14ac:dyDescent="0.3">
      <c r="BC587" s="141"/>
      <c r="BD587" s="255">
        <v>145</v>
      </c>
      <c r="BE587" s="258">
        <f t="shared" si="188"/>
        <v>68.828077736367817</v>
      </c>
      <c r="BF587" s="257">
        <f t="shared" si="189"/>
        <v>20.874806589929143</v>
      </c>
      <c r="BG587" s="98"/>
      <c r="BH587" s="255">
        <f t="shared" si="193"/>
        <v>-147.82206347429124</v>
      </c>
      <c r="BI587" s="257">
        <f t="shared" si="194"/>
        <v>-57.315502716365003</v>
      </c>
      <c r="BJ587" s="98"/>
      <c r="BK587" s="98"/>
      <c r="BL587" s="98"/>
      <c r="BM587" s="258">
        <f t="shared" si="190"/>
        <v>-101.5939377856174</v>
      </c>
      <c r="BN587" s="257">
        <f t="shared" si="195"/>
        <v>232.68449728363498</v>
      </c>
      <c r="BO587" s="98"/>
      <c r="BP587" s="98"/>
      <c r="BQ587" s="98"/>
      <c r="BR587" s="98"/>
      <c r="BS587" s="163">
        <f t="shared" si="196"/>
        <v>640.08292895463546</v>
      </c>
      <c r="BT587" s="170">
        <v>-56</v>
      </c>
      <c r="BU587" s="98"/>
      <c r="BV587" s="98"/>
      <c r="BW587" s="98"/>
      <c r="BX587" s="98"/>
      <c r="BY587" s="98"/>
      <c r="BZ587" s="98"/>
      <c r="CA587" s="142"/>
      <c r="CB587" s="141"/>
      <c r="CC587" s="282">
        <f t="shared" si="191"/>
        <v>-184.75009965567165</v>
      </c>
      <c r="CD587" s="283">
        <f t="shared" si="197"/>
        <v>-57.315502716365003</v>
      </c>
      <c r="CE587" s="98"/>
      <c r="CF587" s="98"/>
      <c r="CG587" s="98"/>
      <c r="CH587" s="275">
        <f t="shared" si="192"/>
        <v>-127.54328801067317</v>
      </c>
      <c r="CI587" s="283">
        <f t="shared" si="198"/>
        <v>232.68449728363498</v>
      </c>
      <c r="CJ587" s="98"/>
      <c r="CK587" s="98"/>
      <c r="CL587" s="98"/>
      <c r="CM587" s="98"/>
      <c r="CN587" s="163">
        <f t="shared" si="199"/>
        <v>640.08292895463546</v>
      </c>
      <c r="CO587" s="170">
        <v>-56</v>
      </c>
      <c r="CP587" s="98"/>
      <c r="CQ587" s="98"/>
      <c r="CR587" s="98"/>
      <c r="CS587" s="98"/>
      <c r="CT587" s="98"/>
      <c r="CU587" s="98"/>
      <c r="CV587" s="142"/>
    </row>
    <row r="588" spans="55:100" x14ac:dyDescent="0.3">
      <c r="BC588" s="141"/>
      <c r="BD588" s="255">
        <v>146</v>
      </c>
      <c r="BE588" s="258">
        <f t="shared" si="188"/>
        <v>68.600518433146163</v>
      </c>
      <c r="BF588" s="257">
        <f t="shared" si="189"/>
        <v>20.543705749183204</v>
      </c>
      <c r="BG588" s="98"/>
      <c r="BH588" s="255">
        <f t="shared" si="193"/>
        <v>-148.89443218431592</v>
      </c>
      <c r="BI588" s="257">
        <f t="shared" si="194"/>
        <v>-58.315502716365003</v>
      </c>
      <c r="BJ588" s="98"/>
      <c r="BK588" s="98"/>
      <c r="BL588" s="98"/>
      <c r="BM588" s="258">
        <f t="shared" si="190"/>
        <v>-102.34749183572019</v>
      </c>
      <c r="BN588" s="257">
        <f t="shared" si="195"/>
        <v>233.68449728363498</v>
      </c>
      <c r="BO588" s="98"/>
      <c r="BP588" s="98"/>
      <c r="BQ588" s="98"/>
      <c r="BR588" s="98"/>
      <c r="BS588" s="163">
        <f t="shared" si="196"/>
        <v>628.65287665187418</v>
      </c>
      <c r="BT588" s="170">
        <v>-55</v>
      </c>
      <c r="BU588" s="98"/>
      <c r="BV588" s="98"/>
      <c r="BW588" s="98"/>
      <c r="BX588" s="98"/>
      <c r="BY588" s="98"/>
      <c r="BZ588" s="98"/>
      <c r="CA588" s="142"/>
      <c r="CB588" s="141"/>
      <c r="CC588" s="282">
        <f t="shared" si="191"/>
        <v>-186.07714447729208</v>
      </c>
      <c r="CD588" s="283">
        <f t="shared" si="197"/>
        <v>-58.315502716365003</v>
      </c>
      <c r="CE588" s="98"/>
      <c r="CF588" s="98"/>
      <c r="CG588" s="98"/>
      <c r="CH588" s="275">
        <f t="shared" si="192"/>
        <v>-128.47580309681084</v>
      </c>
      <c r="CI588" s="283">
        <f t="shared" si="198"/>
        <v>233.68449728363498</v>
      </c>
      <c r="CJ588" s="98"/>
      <c r="CK588" s="98"/>
      <c r="CL588" s="98"/>
      <c r="CM588" s="98"/>
      <c r="CN588" s="163">
        <f t="shared" si="199"/>
        <v>628.65287665187418</v>
      </c>
      <c r="CO588" s="170">
        <v>-55</v>
      </c>
      <c r="CP588" s="98"/>
      <c r="CQ588" s="98"/>
      <c r="CR588" s="98"/>
      <c r="CS588" s="98"/>
      <c r="CT588" s="98"/>
      <c r="CU588" s="98"/>
      <c r="CV588" s="142"/>
    </row>
    <row r="589" spans="55:100" x14ac:dyDescent="0.3">
      <c r="BC589" s="141"/>
      <c r="BD589" s="255">
        <v>147</v>
      </c>
      <c r="BE589" s="258">
        <f t="shared" si="188"/>
        <v>68.378772294752991</v>
      </c>
      <c r="BF589" s="257">
        <f t="shared" si="189"/>
        <v>20.208683879250628</v>
      </c>
      <c r="BG589" s="98"/>
      <c r="BH589" s="255">
        <f t="shared" si="193"/>
        <v>-149.96680089434062</v>
      </c>
      <c r="BI589" s="257">
        <f t="shared" si="194"/>
        <v>-59.315502716365003</v>
      </c>
      <c r="BJ589" s="98"/>
      <c r="BK589" s="98"/>
      <c r="BL589" s="98"/>
      <c r="BM589" s="258">
        <f t="shared" si="190"/>
        <v>-103.10104588582298</v>
      </c>
      <c r="BN589" s="257">
        <f t="shared" si="195"/>
        <v>234.68449728363498</v>
      </c>
      <c r="BO589" s="98"/>
      <c r="BP589" s="98"/>
      <c r="BQ589" s="98"/>
      <c r="BR589" s="98"/>
      <c r="BS589" s="163">
        <f t="shared" si="196"/>
        <v>617.22282434911278</v>
      </c>
      <c r="BT589" s="170">
        <v>-54</v>
      </c>
      <c r="BU589" s="98"/>
      <c r="BV589" s="98"/>
      <c r="BW589" s="98"/>
      <c r="BX589" s="98"/>
      <c r="BY589" s="98"/>
      <c r="BZ589" s="98"/>
      <c r="CA589" s="142"/>
      <c r="CB589" s="141"/>
      <c r="CC589" s="282">
        <f t="shared" si="191"/>
        <v>-187.40418929891248</v>
      </c>
      <c r="CD589" s="283">
        <f t="shared" si="197"/>
        <v>-59.315502716365003</v>
      </c>
      <c r="CE589" s="98"/>
      <c r="CF589" s="98"/>
      <c r="CG589" s="98"/>
      <c r="CH589" s="275">
        <f t="shared" si="192"/>
        <v>-129.40831818294848</v>
      </c>
      <c r="CI589" s="283">
        <f t="shared" si="198"/>
        <v>234.68449728363498</v>
      </c>
      <c r="CJ589" s="98"/>
      <c r="CK589" s="98"/>
      <c r="CL589" s="98"/>
      <c r="CM589" s="98"/>
      <c r="CN589" s="163">
        <f t="shared" si="199"/>
        <v>617.22282434911278</v>
      </c>
      <c r="CO589" s="170">
        <v>-54</v>
      </c>
      <c r="CP589" s="98"/>
      <c r="CQ589" s="98"/>
      <c r="CR589" s="98"/>
      <c r="CS589" s="98"/>
      <c r="CT589" s="98"/>
      <c r="CU589" s="98"/>
      <c r="CV589" s="142"/>
    </row>
    <row r="590" spans="55:100" x14ac:dyDescent="0.3">
      <c r="BC590" s="141"/>
      <c r="BD590" s="255">
        <v>148</v>
      </c>
      <c r="BE590" s="258">
        <f t="shared" si="188"/>
        <v>68.162906867210225</v>
      </c>
      <c r="BF590" s="257">
        <f t="shared" si="189"/>
        <v>19.869843031038425</v>
      </c>
      <c r="BG590" s="98"/>
      <c r="BH590" s="255">
        <f t="shared" si="193"/>
        <v>-151.03916960436527</v>
      </c>
      <c r="BI590" s="257">
        <f t="shared" si="194"/>
        <v>-60.315502716365003</v>
      </c>
      <c r="BJ590" s="98"/>
      <c r="BK590" s="98"/>
      <c r="BL590" s="98"/>
      <c r="BM590" s="258">
        <f t="shared" si="190"/>
        <v>-103.85459993592578</v>
      </c>
      <c r="BN590" s="257">
        <f t="shared" si="195"/>
        <v>235.68449728363498</v>
      </c>
      <c r="BO590" s="98"/>
      <c r="BP590" s="98"/>
      <c r="BQ590" s="98"/>
      <c r="BR590" s="98"/>
      <c r="BS590" s="163">
        <f t="shared" si="196"/>
        <v>605.7927720463515</v>
      </c>
      <c r="BT590" s="170">
        <v>-53</v>
      </c>
      <c r="BU590" s="98"/>
      <c r="BV590" s="98"/>
      <c r="BW590" s="98"/>
      <c r="BX590" s="98"/>
      <c r="BY590" s="98"/>
      <c r="BZ590" s="98"/>
      <c r="CA590" s="142"/>
      <c r="CB590" s="141"/>
      <c r="CC590" s="282">
        <f t="shared" si="191"/>
        <v>-188.73123412053292</v>
      </c>
      <c r="CD590" s="283">
        <f t="shared" si="197"/>
        <v>-60.315502716365003</v>
      </c>
      <c r="CE590" s="98"/>
      <c r="CF590" s="98"/>
      <c r="CG590" s="98"/>
      <c r="CH590" s="275">
        <f t="shared" si="192"/>
        <v>-130.34083326908615</v>
      </c>
      <c r="CI590" s="283">
        <f t="shared" si="198"/>
        <v>235.68449728363498</v>
      </c>
      <c r="CJ590" s="98"/>
      <c r="CK590" s="98"/>
      <c r="CL590" s="98"/>
      <c r="CM590" s="98"/>
      <c r="CN590" s="163">
        <f t="shared" si="199"/>
        <v>605.7927720463515</v>
      </c>
      <c r="CO590" s="170">
        <v>-53</v>
      </c>
      <c r="CP590" s="98"/>
      <c r="CQ590" s="98"/>
      <c r="CR590" s="98"/>
      <c r="CS590" s="98"/>
      <c r="CT590" s="98"/>
      <c r="CU590" s="98"/>
      <c r="CV590" s="142"/>
    </row>
    <row r="591" spans="55:100" x14ac:dyDescent="0.3">
      <c r="BC591" s="141"/>
      <c r="BD591" s="255">
        <v>149</v>
      </c>
      <c r="BE591" s="258">
        <f t="shared" si="188"/>
        <v>67.95298790521818</v>
      </c>
      <c r="BF591" s="257">
        <f t="shared" si="189"/>
        <v>19.527286418751387</v>
      </c>
      <c r="BG591" s="98"/>
      <c r="BH591" s="255">
        <f t="shared" si="193"/>
        <v>-152.11153831438997</v>
      </c>
      <c r="BI591" s="257">
        <f t="shared" si="194"/>
        <v>-61.315502716365003</v>
      </c>
      <c r="BJ591" s="98"/>
      <c r="BK591" s="98"/>
      <c r="BL591" s="98"/>
      <c r="BM591" s="258">
        <f t="shared" si="190"/>
        <v>-104.6081539860286</v>
      </c>
      <c r="BN591" s="257">
        <f t="shared" si="195"/>
        <v>236.68449728363498</v>
      </c>
      <c r="BO591" s="98"/>
      <c r="BP591" s="98"/>
      <c r="BQ591" s="98"/>
      <c r="BR591" s="98"/>
      <c r="BS591" s="163">
        <f t="shared" si="196"/>
        <v>594.36271974359011</v>
      </c>
      <c r="BT591" s="170">
        <v>-52</v>
      </c>
      <c r="BU591" s="98"/>
      <c r="BV591" s="98"/>
      <c r="BW591" s="98"/>
      <c r="BX591" s="98"/>
      <c r="BY591" s="98"/>
      <c r="BZ591" s="98"/>
      <c r="CA591" s="142"/>
      <c r="CB591" s="141"/>
      <c r="CC591" s="282">
        <f t="shared" si="191"/>
        <v>-190.05827894215332</v>
      </c>
      <c r="CD591" s="283">
        <f t="shared" si="197"/>
        <v>-61.315502716365003</v>
      </c>
      <c r="CE591" s="98"/>
      <c r="CF591" s="98"/>
      <c r="CG591" s="98"/>
      <c r="CH591" s="275">
        <f t="shared" si="192"/>
        <v>-131.27334835522382</v>
      </c>
      <c r="CI591" s="283">
        <f t="shared" si="198"/>
        <v>236.68449728363498</v>
      </c>
      <c r="CJ591" s="98"/>
      <c r="CK591" s="98"/>
      <c r="CL591" s="98"/>
      <c r="CM591" s="98"/>
      <c r="CN591" s="163">
        <f t="shared" si="199"/>
        <v>594.36271974359011</v>
      </c>
      <c r="CO591" s="170">
        <v>-52</v>
      </c>
      <c r="CP591" s="98"/>
      <c r="CQ591" s="98"/>
      <c r="CR591" s="98"/>
      <c r="CS591" s="98"/>
      <c r="CT591" s="98"/>
      <c r="CU591" s="98"/>
      <c r="CV591" s="142"/>
    </row>
    <row r="592" spans="55:100" x14ac:dyDescent="0.3">
      <c r="BC592" s="141"/>
      <c r="BD592" s="255">
        <v>150</v>
      </c>
      <c r="BE592" s="258">
        <f t="shared" si="188"/>
        <v>67.749079352126216</v>
      </c>
      <c r="BF592" s="257">
        <f t="shared" si="189"/>
        <v>19.18111838845202</v>
      </c>
      <c r="BG592" s="98"/>
      <c r="BH592" s="255">
        <f t="shared" si="193"/>
        <v>-153.18390702441465</v>
      </c>
      <c r="BI592" s="257">
        <f t="shared" si="194"/>
        <v>-62.315502716365003</v>
      </c>
      <c r="BJ592" s="98"/>
      <c r="BK592" s="98"/>
      <c r="BL592" s="98"/>
      <c r="BM592" s="258">
        <f t="shared" si="190"/>
        <v>-105.36170803613139</v>
      </c>
      <c r="BN592" s="257">
        <f t="shared" si="195"/>
        <v>237.68449728363498</v>
      </c>
      <c r="BO592" s="98"/>
      <c r="BP592" s="98"/>
      <c r="BQ592" s="98"/>
      <c r="BR592" s="98"/>
      <c r="BS592" s="163">
        <f t="shared" si="196"/>
        <v>582.93266744082871</v>
      </c>
      <c r="BT592" s="170">
        <v>-51</v>
      </c>
      <c r="BU592" s="98"/>
      <c r="BV592" s="98"/>
      <c r="BW592" s="98"/>
      <c r="BX592" s="98"/>
      <c r="BY592" s="98"/>
      <c r="BZ592" s="98"/>
      <c r="CA592" s="142"/>
      <c r="CB592" s="141"/>
      <c r="CC592" s="282">
        <f t="shared" si="191"/>
        <v>-191.38532376377373</v>
      </c>
      <c r="CD592" s="283">
        <f t="shared" si="197"/>
        <v>-62.315502716365003</v>
      </c>
      <c r="CE592" s="98"/>
      <c r="CF592" s="98"/>
      <c r="CG592" s="98"/>
      <c r="CH592" s="275">
        <f t="shared" si="192"/>
        <v>-132.20586344136146</v>
      </c>
      <c r="CI592" s="283">
        <f t="shared" si="198"/>
        <v>237.68449728363498</v>
      </c>
      <c r="CJ592" s="98"/>
      <c r="CK592" s="98"/>
      <c r="CL592" s="98"/>
      <c r="CM592" s="98"/>
      <c r="CN592" s="163">
        <f t="shared" si="199"/>
        <v>582.93266744082871</v>
      </c>
      <c r="CO592" s="170">
        <v>-51</v>
      </c>
      <c r="CP592" s="98"/>
      <c r="CQ592" s="98"/>
      <c r="CR592" s="98"/>
      <c r="CS592" s="98"/>
      <c r="CT592" s="98"/>
      <c r="CU592" s="98"/>
      <c r="CV592" s="142"/>
    </row>
    <row r="593" spans="55:100" x14ac:dyDescent="0.3">
      <c r="BC593" s="141"/>
      <c r="BD593" s="255">
        <v>151</v>
      </c>
      <c r="BE593" s="258">
        <f t="shared" si="188"/>
        <v>67.55124332045493</v>
      </c>
      <c r="BF593" s="257">
        <f t="shared" si="189"/>
        <v>18.831444386275784</v>
      </c>
      <c r="BG593" s="98"/>
      <c r="BH593" s="255">
        <f t="shared" si="193"/>
        <v>-154.25627573443933</v>
      </c>
      <c r="BI593" s="257">
        <f t="shared" si="194"/>
        <v>-63.315502716365003</v>
      </c>
      <c r="BJ593" s="98"/>
      <c r="BK593" s="98"/>
      <c r="BL593" s="98"/>
      <c r="BM593" s="258">
        <f t="shared" si="190"/>
        <v>-106.11526208623418</v>
      </c>
      <c r="BN593" s="257">
        <f t="shared" si="195"/>
        <v>238.68449728363498</v>
      </c>
      <c r="BO593" s="98"/>
      <c r="BP593" s="98"/>
      <c r="BQ593" s="98"/>
      <c r="BR593" s="98"/>
      <c r="BS593" s="163">
        <f t="shared" si="196"/>
        <v>571.50261513806743</v>
      </c>
      <c r="BT593" s="170">
        <v>-50</v>
      </c>
      <c r="BU593" s="98"/>
      <c r="BV593" s="98"/>
      <c r="BW593" s="98"/>
      <c r="BX593" s="98"/>
      <c r="BY593" s="98"/>
      <c r="BZ593" s="98"/>
      <c r="CA593" s="142"/>
      <c r="CB593" s="141"/>
      <c r="CC593" s="282">
        <f t="shared" si="191"/>
        <v>-192.71236858539413</v>
      </c>
      <c r="CD593" s="283">
        <f t="shared" si="197"/>
        <v>-63.315502716365003</v>
      </c>
      <c r="CE593" s="98"/>
      <c r="CF593" s="98"/>
      <c r="CG593" s="98"/>
      <c r="CH593" s="275">
        <f t="shared" si="192"/>
        <v>-133.13837852749913</v>
      </c>
      <c r="CI593" s="283">
        <f t="shared" si="198"/>
        <v>238.68449728363498</v>
      </c>
      <c r="CJ593" s="98"/>
      <c r="CK593" s="98"/>
      <c r="CL593" s="98"/>
      <c r="CM593" s="98"/>
      <c r="CN593" s="163">
        <f t="shared" si="199"/>
        <v>571.50261513806743</v>
      </c>
      <c r="CO593" s="170">
        <v>-50</v>
      </c>
      <c r="CP593" s="98"/>
      <c r="CQ593" s="98"/>
      <c r="CR593" s="98"/>
      <c r="CS593" s="98"/>
      <c r="CT593" s="98"/>
      <c r="CU593" s="98"/>
      <c r="CV593" s="142"/>
    </row>
    <row r="594" spans="55:100" x14ac:dyDescent="0.3">
      <c r="BC594" s="141"/>
      <c r="BD594" s="255">
        <v>152</v>
      </c>
      <c r="BE594" s="258">
        <f t="shared" si="188"/>
        <v>67.359540072976046</v>
      </c>
      <c r="BF594" s="257">
        <f t="shared" si="189"/>
        <v>18.478370926311094</v>
      </c>
      <c r="BG594" s="98"/>
      <c r="BH594" s="255">
        <f t="shared" si="193"/>
        <v>-155.32864444446403</v>
      </c>
      <c r="BI594" s="257">
        <f t="shared" si="194"/>
        <v>-64.315502716365003</v>
      </c>
      <c r="BJ594" s="98"/>
      <c r="BK594" s="98"/>
      <c r="BL594" s="98"/>
      <c r="BM594" s="258">
        <f t="shared" si="190"/>
        <v>-106.86881613633697</v>
      </c>
      <c r="BN594" s="257">
        <f>IF($BN593=$BN592-$A$11,$BN593-$A$11,$BN593+$A$11)</f>
        <v>239.68449728363498</v>
      </c>
      <c r="BO594" s="98"/>
      <c r="BP594" s="98"/>
      <c r="BQ594" s="98"/>
      <c r="BR594" s="98"/>
      <c r="BS594" s="163">
        <f t="shared" si="196"/>
        <v>560.07256283530603</v>
      </c>
      <c r="BT594" s="170">
        <v>-49</v>
      </c>
      <c r="BU594" s="98"/>
      <c r="BV594" s="98"/>
      <c r="BW594" s="98"/>
      <c r="BX594" s="98"/>
      <c r="BY594" s="98"/>
      <c r="BZ594" s="98"/>
      <c r="CA594" s="142"/>
      <c r="CB594" s="141"/>
      <c r="CC594" s="282">
        <f t="shared" si="191"/>
        <v>-194.03941340701454</v>
      </c>
      <c r="CD594" s="283">
        <f t="shared" si="197"/>
        <v>-64.315502716365003</v>
      </c>
      <c r="CE594" s="98"/>
      <c r="CF594" s="98"/>
      <c r="CG594" s="98"/>
      <c r="CH594" s="275">
        <f t="shared" si="192"/>
        <v>-134.0708936136368</v>
      </c>
      <c r="CI594" s="283">
        <f t="shared" si="198"/>
        <v>239.68449728363498</v>
      </c>
      <c r="CJ594" s="98"/>
      <c r="CK594" s="98"/>
      <c r="CL594" s="98"/>
      <c r="CM594" s="98"/>
      <c r="CN594" s="163">
        <f t="shared" si="199"/>
        <v>560.07256283530603</v>
      </c>
      <c r="CO594" s="170">
        <v>-49</v>
      </c>
      <c r="CP594" s="98"/>
      <c r="CQ594" s="98"/>
      <c r="CR594" s="98"/>
      <c r="CS594" s="98"/>
      <c r="CT594" s="98"/>
      <c r="CU594" s="98"/>
      <c r="CV594" s="142"/>
    </row>
    <row r="595" spans="55:100" x14ac:dyDescent="0.3">
      <c r="BC595" s="141"/>
      <c r="BD595" s="255">
        <v>153</v>
      </c>
      <c r="BE595" s="258">
        <f t="shared" si="188"/>
        <v>67.17402800435579</v>
      </c>
      <c r="BF595" s="257">
        <f t="shared" si="189"/>
        <v>18.12200555815415</v>
      </c>
      <c r="BG595" s="98"/>
      <c r="BH595" s="255">
        <f t="shared" si="193"/>
        <v>-156.40101315448871</v>
      </c>
      <c r="BI595" s="257">
        <f t="shared" si="194"/>
        <v>-65.315502716365003</v>
      </c>
      <c r="BJ595" s="98"/>
      <c r="BK595" s="98"/>
      <c r="BL595" s="98"/>
      <c r="BM595" s="258">
        <f t="shared" si="190"/>
        <v>-107.62237018643977</v>
      </c>
      <c r="BN595" s="257">
        <f t="shared" si="195"/>
        <v>240.68449728363498</v>
      </c>
      <c r="BO595" s="98"/>
      <c r="BP595" s="98"/>
      <c r="BQ595" s="98"/>
      <c r="BR595" s="98"/>
      <c r="BS595" s="163">
        <f t="shared" si="196"/>
        <v>548.64251053254475</v>
      </c>
      <c r="BT595" s="170">
        <v>-48</v>
      </c>
      <c r="BU595" s="98"/>
      <c r="BV595" s="98"/>
      <c r="BW595" s="98"/>
      <c r="BX595" s="98"/>
      <c r="BY595" s="98"/>
      <c r="BZ595" s="98"/>
      <c r="CA595" s="142"/>
      <c r="CB595" s="141"/>
      <c r="CC595" s="282">
        <f t="shared" si="191"/>
        <v>-195.36645822863494</v>
      </c>
      <c r="CD595" s="283">
        <f t="shared" si="197"/>
        <v>-65.315502716365003</v>
      </c>
      <c r="CE595" s="98"/>
      <c r="CF595" s="98"/>
      <c r="CG595" s="98"/>
      <c r="CH595" s="275">
        <f t="shared" si="192"/>
        <v>-135.00340869977447</v>
      </c>
      <c r="CI595" s="283">
        <f t="shared" si="198"/>
        <v>240.68449728363498</v>
      </c>
      <c r="CJ595" s="98"/>
      <c r="CK595" s="98"/>
      <c r="CL595" s="98"/>
      <c r="CM595" s="98"/>
      <c r="CN595" s="163">
        <f t="shared" si="199"/>
        <v>548.64251053254475</v>
      </c>
      <c r="CO595" s="170">
        <v>-48</v>
      </c>
      <c r="CP595" s="98"/>
      <c r="CQ595" s="98"/>
      <c r="CR595" s="98"/>
      <c r="CS595" s="98"/>
      <c r="CT595" s="98"/>
      <c r="CU595" s="98"/>
      <c r="CV595" s="142"/>
    </row>
    <row r="596" spans="55:100" x14ac:dyDescent="0.3">
      <c r="BC596" s="141"/>
      <c r="BD596" s="255">
        <v>154</v>
      </c>
      <c r="BE596" s="258">
        <f t="shared" si="188"/>
        <v>66.99476362336739</v>
      </c>
      <c r="BF596" s="257">
        <f t="shared" si="189"/>
        <v>17.762456834148288</v>
      </c>
      <c r="BG596" s="98"/>
      <c r="BH596" s="255">
        <f t="shared" si="193"/>
        <v>-157.47338186451339</v>
      </c>
      <c r="BI596" s="257">
        <f>IF($BI595=$BI594-$A$11,$BI595-$A$11,$BI595+$A$11)</f>
        <v>-66.315502716365003</v>
      </c>
      <c r="BJ596" s="98"/>
      <c r="BK596" s="98"/>
      <c r="BL596" s="98"/>
      <c r="BM596" s="258">
        <f t="shared" si="190"/>
        <v>-108.37592423654256</v>
      </c>
      <c r="BN596" s="257">
        <f t="shared" si="195"/>
        <v>241.68449728363498</v>
      </c>
      <c r="BO596" s="98"/>
      <c r="BP596" s="98"/>
      <c r="BQ596" s="98"/>
      <c r="BR596" s="98"/>
      <c r="BS596" s="163">
        <f t="shared" si="196"/>
        <v>537.21245822978335</v>
      </c>
      <c r="BT596" s="170">
        <v>-47</v>
      </c>
      <c r="BU596" s="98"/>
      <c r="BV596" s="98"/>
      <c r="BW596" s="98"/>
      <c r="BX596" s="98"/>
      <c r="BY596" s="98"/>
      <c r="BZ596" s="98"/>
      <c r="CA596" s="142"/>
      <c r="CB596" s="141"/>
      <c r="CC596" s="282">
        <f t="shared" si="191"/>
        <v>-196.69350305025534</v>
      </c>
      <c r="CD596" s="283">
        <f t="shared" si="197"/>
        <v>-66.315502716365003</v>
      </c>
      <c r="CE596" s="98"/>
      <c r="CF596" s="98"/>
      <c r="CG596" s="98"/>
      <c r="CH596" s="275">
        <f t="shared" si="192"/>
        <v>-135.93592378591211</v>
      </c>
      <c r="CI596" s="283">
        <f t="shared" si="198"/>
        <v>241.68449728363498</v>
      </c>
      <c r="CJ596" s="98"/>
      <c r="CK596" s="98"/>
      <c r="CL596" s="98"/>
      <c r="CM596" s="98"/>
      <c r="CN596" s="163">
        <f t="shared" si="199"/>
        <v>537.21245822978335</v>
      </c>
      <c r="CO596" s="170">
        <v>-47</v>
      </c>
      <c r="CP596" s="98"/>
      <c r="CQ596" s="98"/>
      <c r="CR596" s="98"/>
      <c r="CS596" s="98"/>
      <c r="CT596" s="98"/>
      <c r="CU596" s="98"/>
      <c r="CV596" s="142"/>
    </row>
    <row r="597" spans="55:100" x14ac:dyDescent="0.3">
      <c r="BC597" s="141"/>
      <c r="BD597" s="255">
        <v>155</v>
      </c>
      <c r="BE597" s="258">
        <f t="shared" si="188"/>
        <v>66.821801535677864</v>
      </c>
      <c r="BF597" s="257">
        <f t="shared" si="189"/>
        <v>17.399834276317875</v>
      </c>
      <c r="BG597" s="98"/>
      <c r="BH597" s="255">
        <f t="shared" si="193"/>
        <v>-158.54575057453809</v>
      </c>
      <c r="BI597" s="257">
        <f t="shared" si="194"/>
        <v>-67.315502716365003</v>
      </c>
      <c r="BJ597" s="98"/>
      <c r="BK597" s="98"/>
      <c r="BL597" s="98"/>
      <c r="BM597" s="258">
        <f t="shared" si="190"/>
        <v>-109.12947828664535</v>
      </c>
      <c r="BN597" s="257">
        <f t="shared" si="195"/>
        <v>242.68449728363498</v>
      </c>
      <c r="BO597" s="98"/>
      <c r="BP597" s="98"/>
      <c r="BQ597" s="98"/>
      <c r="BR597" s="98"/>
      <c r="BS597" s="163">
        <f t="shared" si="196"/>
        <v>525.78240592702207</v>
      </c>
      <c r="BT597" s="170">
        <v>-46</v>
      </c>
      <c r="BU597" s="98"/>
      <c r="BV597" s="98"/>
      <c r="BW597" s="98"/>
      <c r="BX597" s="98"/>
      <c r="BY597" s="98"/>
      <c r="BZ597" s="98"/>
      <c r="CA597" s="142"/>
      <c r="CB597" s="141"/>
      <c r="CC597" s="282">
        <f t="shared" si="191"/>
        <v>-198.02054787187575</v>
      </c>
      <c r="CD597" s="283">
        <f t="shared" si="197"/>
        <v>-67.315502716365003</v>
      </c>
      <c r="CE597" s="98"/>
      <c r="CF597" s="98"/>
      <c r="CG597" s="98"/>
      <c r="CH597" s="275">
        <f t="shared" si="192"/>
        <v>-136.86843887204978</v>
      </c>
      <c r="CI597" s="283">
        <f t="shared" si="198"/>
        <v>242.68449728363498</v>
      </c>
      <c r="CJ597" s="98"/>
      <c r="CK597" s="98"/>
      <c r="CL597" s="98"/>
      <c r="CM597" s="98"/>
      <c r="CN597" s="163">
        <f t="shared" si="199"/>
        <v>525.78240592702207</v>
      </c>
      <c r="CO597" s="170">
        <v>-46</v>
      </c>
      <c r="CP597" s="98"/>
      <c r="CQ597" s="98"/>
      <c r="CR597" s="98"/>
      <c r="CS597" s="98"/>
      <c r="CT597" s="98"/>
      <c r="CU597" s="98"/>
      <c r="CV597" s="142"/>
    </row>
    <row r="598" spans="55:100" x14ac:dyDescent="0.3">
      <c r="BC598" s="141"/>
      <c r="BD598" s="255">
        <v>156</v>
      </c>
      <c r="BE598" s="258">
        <f t="shared" si="188"/>
        <v>66.655194427214639</v>
      </c>
      <c r="BF598" s="257">
        <f t="shared" si="189"/>
        <v>17.034248343006826</v>
      </c>
      <c r="BG598" s="98"/>
      <c r="BH598" s="255">
        <f t="shared" si="193"/>
        <v>-159.61811928456274</v>
      </c>
      <c r="BI598" s="257">
        <f t="shared" si="194"/>
        <v>-68.315502716365003</v>
      </c>
      <c r="BJ598" s="98"/>
      <c r="BK598" s="98"/>
      <c r="BL598" s="98"/>
      <c r="BM598" s="258">
        <f t="shared" si="190"/>
        <v>-109.88303233674814</v>
      </c>
      <c r="BN598" s="257">
        <f t="shared" si="195"/>
        <v>243.68449728363498</v>
      </c>
      <c r="BO598" s="98"/>
      <c r="BP598" s="98"/>
      <c r="BQ598" s="98"/>
      <c r="BR598" s="98"/>
      <c r="BS598" s="163">
        <f t="shared" si="196"/>
        <v>514.35235362426067</v>
      </c>
      <c r="BT598" s="170">
        <v>-45</v>
      </c>
      <c r="BU598" s="98"/>
      <c r="BV598" s="98"/>
      <c r="BW598" s="98"/>
      <c r="BX598" s="98"/>
      <c r="BY598" s="98"/>
      <c r="BZ598" s="98"/>
      <c r="CA598" s="142"/>
      <c r="CB598" s="141"/>
      <c r="CC598" s="282">
        <f t="shared" si="191"/>
        <v>-199.34759269349618</v>
      </c>
      <c r="CD598" s="283">
        <f t="shared" si="197"/>
        <v>-68.315502716365003</v>
      </c>
      <c r="CE598" s="98"/>
      <c r="CF598" s="98"/>
      <c r="CG598" s="98"/>
      <c r="CH598" s="275">
        <f t="shared" si="192"/>
        <v>-137.80095395818745</v>
      </c>
      <c r="CI598" s="283">
        <f t="shared" si="198"/>
        <v>243.68449728363498</v>
      </c>
      <c r="CJ598" s="98"/>
      <c r="CK598" s="98"/>
      <c r="CL598" s="98"/>
      <c r="CM598" s="98"/>
      <c r="CN598" s="163">
        <f t="shared" si="199"/>
        <v>514.35235362426067</v>
      </c>
      <c r="CO598" s="170">
        <v>-45</v>
      </c>
      <c r="CP598" s="98"/>
      <c r="CQ598" s="98"/>
      <c r="CR598" s="98"/>
      <c r="CS598" s="98"/>
      <c r="CT598" s="98"/>
      <c r="CU598" s="98"/>
      <c r="CV598" s="142"/>
    </row>
    <row r="599" spans="55:100" x14ac:dyDescent="0.3">
      <c r="BC599" s="141"/>
      <c r="BD599" s="255">
        <v>157</v>
      </c>
      <c r="BE599" s="258">
        <f t="shared" si="188"/>
        <v>66.494993048116896</v>
      </c>
      <c r="BF599" s="257">
        <f t="shared" si="189"/>
        <v>16.665810395231937</v>
      </c>
      <c r="BG599" s="98"/>
      <c r="BH599" s="255">
        <f t="shared" si="193"/>
        <v>-160.69048799458744</v>
      </c>
      <c r="BI599" s="257">
        <f t="shared" si="194"/>
        <v>-69.315502716365003</v>
      </c>
      <c r="BJ599" s="98"/>
      <c r="BK599" s="98"/>
      <c r="BL599" s="98"/>
      <c r="BM599" s="258">
        <f t="shared" si="190"/>
        <v>-110.63658638685094</v>
      </c>
      <c r="BN599" s="257">
        <f t="shared" si="195"/>
        <v>244.68449728363498</v>
      </c>
      <c r="BO599" s="98"/>
      <c r="BP599" s="98"/>
      <c r="BQ599" s="98"/>
      <c r="BR599" s="98"/>
      <c r="BS599" s="163">
        <f t="shared" si="196"/>
        <v>502.92230132149933</v>
      </c>
      <c r="BT599" s="170">
        <v>-44</v>
      </c>
      <c r="BU599" s="98"/>
      <c r="BV599" s="98"/>
      <c r="BW599" s="98"/>
      <c r="BX599" s="98"/>
      <c r="BY599" s="98"/>
      <c r="BZ599" s="98"/>
      <c r="CA599" s="142"/>
      <c r="CB599" s="141"/>
      <c r="CC599" s="282">
        <f t="shared" si="191"/>
        <v>-200.67463751511659</v>
      </c>
      <c r="CD599" s="283">
        <f t="shared" si="197"/>
        <v>-69.315502716365003</v>
      </c>
      <c r="CE599" s="98"/>
      <c r="CF599" s="98"/>
      <c r="CG599" s="98"/>
      <c r="CH599" s="275">
        <f t="shared" si="192"/>
        <v>-138.73346904432509</v>
      </c>
      <c r="CI599" s="283">
        <f t="shared" si="198"/>
        <v>244.68449728363498</v>
      </c>
      <c r="CJ599" s="98"/>
      <c r="CK599" s="98"/>
      <c r="CL599" s="98"/>
      <c r="CM599" s="98"/>
      <c r="CN599" s="163">
        <f t="shared" si="199"/>
        <v>502.92230132149933</v>
      </c>
      <c r="CO599" s="170">
        <v>-44</v>
      </c>
      <c r="CP599" s="98"/>
      <c r="CQ599" s="98"/>
      <c r="CR599" s="98"/>
      <c r="CS599" s="98"/>
      <c r="CT599" s="98"/>
      <c r="CU599" s="98"/>
      <c r="CV599" s="142"/>
    </row>
    <row r="600" spans="55:100" x14ac:dyDescent="0.3">
      <c r="BC600" s="141"/>
      <c r="BD600" s="255">
        <v>158</v>
      </c>
      <c r="BE600" s="258">
        <f t="shared" si="188"/>
        <v>66.341246197276632</v>
      </c>
      <c r="BF600" s="257">
        <f t="shared" si="189"/>
        <v>16.294632662761224</v>
      </c>
      <c r="BG600" s="98"/>
      <c r="BH600" s="255">
        <f t="shared" si="193"/>
        <v>-161.76285670461212</v>
      </c>
      <c r="BI600" s="257">
        <f t="shared" si="194"/>
        <v>-70.315502716365003</v>
      </c>
      <c r="BJ600" s="98"/>
      <c r="BK600" s="98"/>
      <c r="BL600" s="98"/>
      <c r="BM600" s="258">
        <f t="shared" si="190"/>
        <v>-111.39014043695373</v>
      </c>
      <c r="BN600" s="257">
        <f t="shared" si="195"/>
        <v>245.68449728363498</v>
      </c>
      <c r="BO600" s="98"/>
      <c r="BP600" s="98"/>
      <c r="BQ600" s="98"/>
      <c r="BR600" s="98"/>
      <c r="BS600" s="163">
        <f t="shared" si="196"/>
        <v>491.49224901873799</v>
      </c>
      <c r="BT600" s="170">
        <v>-43</v>
      </c>
      <c r="BU600" s="98"/>
      <c r="BV600" s="98"/>
      <c r="BW600" s="98"/>
      <c r="BX600" s="98"/>
      <c r="BY600" s="98"/>
      <c r="BZ600" s="98"/>
      <c r="CA600" s="142"/>
      <c r="CB600" s="141"/>
      <c r="CC600" s="282">
        <f t="shared" si="191"/>
        <v>-202.00168233673699</v>
      </c>
      <c r="CD600" s="283">
        <f t="shared" si="197"/>
        <v>-70.315502716365003</v>
      </c>
      <c r="CE600" s="98"/>
      <c r="CF600" s="98"/>
      <c r="CG600" s="98"/>
      <c r="CH600" s="275">
        <f t="shared" si="192"/>
        <v>-139.66598413046276</v>
      </c>
      <c r="CI600" s="283">
        <f t="shared" si="198"/>
        <v>245.68449728363498</v>
      </c>
      <c r="CJ600" s="98"/>
      <c r="CK600" s="98"/>
      <c r="CL600" s="98"/>
      <c r="CM600" s="98"/>
      <c r="CN600" s="163">
        <f t="shared" si="199"/>
        <v>491.49224901873799</v>
      </c>
      <c r="CO600" s="170">
        <v>-43</v>
      </c>
      <c r="CP600" s="98"/>
      <c r="CQ600" s="98"/>
      <c r="CR600" s="98"/>
      <c r="CS600" s="98"/>
      <c r="CT600" s="98"/>
      <c r="CU600" s="98"/>
      <c r="CV600" s="142"/>
    </row>
    <row r="601" spans="55:100" x14ac:dyDescent="0.3">
      <c r="BC601" s="141"/>
      <c r="BD601" s="255">
        <v>159</v>
      </c>
      <c r="BE601" s="258">
        <f t="shared" si="188"/>
        <v>66.194000707474004</v>
      </c>
      <c r="BF601" s="257">
        <f t="shared" si="189"/>
        <v>15.920828209927686</v>
      </c>
      <c r="BG601" s="98"/>
      <c r="BH601" s="255">
        <f t="shared" si="193"/>
        <v>-162.8352254146368</v>
      </c>
      <c r="BI601" s="257">
        <f t="shared" si="194"/>
        <v>-71.315502716365003</v>
      </c>
      <c r="BJ601" s="98"/>
      <c r="BK601" s="98"/>
      <c r="BL601" s="98"/>
      <c r="BM601" s="258">
        <f t="shared" si="190"/>
        <v>-112.14369448705652</v>
      </c>
      <c r="BN601" s="257">
        <f t="shared" si="195"/>
        <v>246.68449728363498</v>
      </c>
      <c r="BO601" s="98"/>
      <c r="BP601" s="98"/>
      <c r="BQ601" s="98"/>
      <c r="BR601" s="98"/>
      <c r="BS601" s="163">
        <f t="shared" si="196"/>
        <v>480.06219671597665</v>
      </c>
      <c r="BT601" s="170">
        <v>-42</v>
      </c>
      <c r="BU601" s="98"/>
      <c r="BV601" s="98"/>
      <c r="BW601" s="98"/>
      <c r="BX601" s="98"/>
      <c r="BY601" s="98"/>
      <c r="BZ601" s="98"/>
      <c r="CA601" s="142"/>
      <c r="CB601" s="141"/>
      <c r="CC601" s="282">
        <f t="shared" si="191"/>
        <v>-203.32872715835742</v>
      </c>
      <c r="CD601" s="283">
        <f t="shared" si="197"/>
        <v>-71.315502716365003</v>
      </c>
      <c r="CE601" s="98"/>
      <c r="CF601" s="98"/>
      <c r="CG601" s="98"/>
      <c r="CH601" s="275">
        <f t="shared" si="192"/>
        <v>-140.59849921660043</v>
      </c>
      <c r="CI601" s="283">
        <f t="shared" si="198"/>
        <v>246.68449728363498</v>
      </c>
      <c r="CJ601" s="98"/>
      <c r="CK601" s="98"/>
      <c r="CL601" s="98"/>
      <c r="CM601" s="98"/>
      <c r="CN601" s="163">
        <f t="shared" si="199"/>
        <v>480.06219671597665</v>
      </c>
      <c r="CO601" s="170">
        <v>-42</v>
      </c>
      <c r="CP601" s="98"/>
      <c r="CQ601" s="98"/>
      <c r="CR601" s="98"/>
      <c r="CS601" s="98"/>
      <c r="CT601" s="98"/>
      <c r="CU601" s="98"/>
      <c r="CV601" s="142"/>
    </row>
    <row r="602" spans="55:100" x14ac:dyDescent="0.3">
      <c r="BC602" s="141"/>
      <c r="BD602" s="255">
        <v>160</v>
      </c>
      <c r="BE602" s="258">
        <f t="shared" si="188"/>
        <v>66.053301431111578</v>
      </c>
      <c r="BF602" s="257">
        <f t="shared" si="189"/>
        <v>15.544510901188797</v>
      </c>
      <c r="BG602" s="98"/>
      <c r="BH602" s="255">
        <f t="shared" si="193"/>
        <v>-163.9075941246615</v>
      </c>
      <c r="BI602" s="257">
        <f t="shared" si="194"/>
        <v>-72.315502716365003</v>
      </c>
      <c r="BJ602" s="98"/>
      <c r="BK602" s="98"/>
      <c r="BL602" s="98"/>
      <c r="BM602" s="258">
        <f>$BN$436*BN602+$BQ$436</f>
        <v>-112.89724853715931</v>
      </c>
      <c r="BN602" s="257">
        <f t="shared" si="195"/>
        <v>247.68449728363498</v>
      </c>
      <c r="BO602" s="98"/>
      <c r="BP602" s="98"/>
      <c r="BQ602" s="98"/>
      <c r="BR602" s="98"/>
      <c r="BS602" s="163">
        <f t="shared" si="196"/>
        <v>468.63214441321526</v>
      </c>
      <c r="BT602" s="170">
        <v>-41</v>
      </c>
      <c r="BU602" s="98"/>
      <c r="BV602" s="98"/>
      <c r="BW602" s="98"/>
      <c r="BX602" s="98"/>
      <c r="BY602" s="98"/>
      <c r="BZ602" s="98"/>
      <c r="CA602" s="142"/>
      <c r="CB602" s="141"/>
      <c r="CC602" s="282">
        <f t="shared" si="191"/>
        <v>-204.65577197997783</v>
      </c>
      <c r="CD602" s="283">
        <f t="shared" si="197"/>
        <v>-72.315502716365003</v>
      </c>
      <c r="CE602" s="98"/>
      <c r="CF602" s="98"/>
      <c r="CG602" s="98"/>
      <c r="CH602" s="275">
        <f t="shared" si="192"/>
        <v>-141.5310143027381</v>
      </c>
      <c r="CI602" s="283">
        <f t="shared" si="198"/>
        <v>247.68449728363498</v>
      </c>
      <c r="CJ602" s="98"/>
      <c r="CK602" s="98"/>
      <c r="CL602" s="98"/>
      <c r="CM602" s="98"/>
      <c r="CN602" s="163">
        <f t="shared" si="199"/>
        <v>468.63214441321526</v>
      </c>
      <c r="CO602" s="170">
        <v>-41</v>
      </c>
      <c r="CP602" s="98"/>
      <c r="CQ602" s="98"/>
      <c r="CR602" s="98"/>
      <c r="CS602" s="98"/>
      <c r="CT602" s="98"/>
      <c r="CU602" s="98"/>
      <c r="CV602" s="142"/>
    </row>
    <row r="603" spans="55:100" x14ac:dyDescent="0.3">
      <c r="BC603" s="141"/>
      <c r="BD603" s="255">
        <v>161</v>
      </c>
      <c r="BE603" s="258">
        <f t="shared" si="188"/>
        <v>65.919191226551931</v>
      </c>
      <c r="BF603" s="257">
        <f t="shared" si="189"/>
        <v>15.165795366442255</v>
      </c>
      <c r="BG603" s="98"/>
      <c r="BH603" s="255">
        <f t="shared" si="193"/>
        <v>-164.97996283468615</v>
      </c>
      <c r="BI603" s="257">
        <f t="shared" si="194"/>
        <v>-73.315502716365003</v>
      </c>
      <c r="BJ603" s="98"/>
      <c r="BK603" s="98"/>
      <c r="BL603" s="98"/>
      <c r="BM603" s="258">
        <f t="shared" si="190"/>
        <v>-113.65080258726211</v>
      </c>
      <c r="BN603" s="257">
        <f t="shared" si="195"/>
        <v>248.68449728363498</v>
      </c>
      <c r="BO603" s="98"/>
      <c r="BP603" s="98"/>
      <c r="BQ603" s="98"/>
      <c r="BR603" s="98"/>
      <c r="BS603" s="163">
        <f t="shared" si="196"/>
        <v>457.20209211045392</v>
      </c>
      <c r="BT603" s="170">
        <v>-40</v>
      </c>
      <c r="BU603" s="98"/>
      <c r="BV603" s="98"/>
      <c r="BW603" s="98"/>
      <c r="BX603" s="98"/>
      <c r="BY603" s="98"/>
      <c r="BZ603" s="98"/>
      <c r="CA603" s="142"/>
      <c r="CB603" s="141"/>
      <c r="CC603" s="282">
        <f t="shared" si="191"/>
        <v>-205.98281680159823</v>
      </c>
      <c r="CD603" s="283">
        <f t="shared" si="197"/>
        <v>-73.315502716365003</v>
      </c>
      <c r="CE603" s="98"/>
      <c r="CF603" s="98"/>
      <c r="CG603" s="98"/>
      <c r="CH603" s="275">
        <f t="shared" si="192"/>
        <v>-142.46352938887574</v>
      </c>
      <c r="CI603" s="283">
        <f t="shared" si="198"/>
        <v>248.68449728363498</v>
      </c>
      <c r="CJ603" s="98"/>
      <c r="CK603" s="98"/>
      <c r="CL603" s="98"/>
      <c r="CM603" s="98"/>
      <c r="CN603" s="163">
        <f t="shared" si="199"/>
        <v>457.20209211045392</v>
      </c>
      <c r="CO603" s="170">
        <v>-40</v>
      </c>
      <c r="CP603" s="98"/>
      <c r="CQ603" s="98"/>
      <c r="CR603" s="98"/>
      <c r="CS603" s="98"/>
      <c r="CT603" s="98"/>
      <c r="CU603" s="98"/>
      <c r="CV603" s="142"/>
    </row>
    <row r="604" spans="55:100" x14ac:dyDescent="0.3">
      <c r="BC604" s="141"/>
      <c r="BD604" s="255">
        <v>162</v>
      </c>
      <c r="BE604" s="258">
        <f t="shared" si="188"/>
        <v>65.791710945062519</v>
      </c>
      <c r="BF604" s="257">
        <f t="shared" si="189"/>
        <v>14.784796966108631</v>
      </c>
      <c r="BG604" s="98"/>
      <c r="BH604" s="168"/>
      <c r="BI604" s="168"/>
      <c r="BJ604" s="168"/>
      <c r="BK604" s="168"/>
      <c r="BL604" s="168"/>
      <c r="BM604" s="168"/>
      <c r="BN604" s="168"/>
      <c r="BO604" s="168"/>
      <c r="BP604" s="168"/>
      <c r="BQ604" s="168"/>
      <c r="BR604" s="98"/>
      <c r="BS604" s="163">
        <f t="shared" si="196"/>
        <v>445.77203980769258</v>
      </c>
      <c r="BT604" s="170">
        <v>-39</v>
      </c>
      <c r="BU604" s="98"/>
      <c r="BV604" s="98"/>
      <c r="BW604" s="98"/>
      <c r="BX604" s="98"/>
      <c r="BY604" s="98"/>
      <c r="BZ604" s="98"/>
      <c r="CA604" s="142"/>
      <c r="CB604" s="141"/>
      <c r="CC604" s="98"/>
      <c r="CD604" s="98"/>
      <c r="CE604" s="98"/>
      <c r="CF604" s="98"/>
      <c r="CG604" s="98"/>
      <c r="CH604" s="98"/>
      <c r="CI604" s="98"/>
      <c r="CJ604" s="98"/>
      <c r="CK604" s="98"/>
      <c r="CL604" s="98"/>
      <c r="CM604" s="98"/>
      <c r="CN604" s="163">
        <f t="shared" si="199"/>
        <v>445.77203980769258</v>
      </c>
      <c r="CO604" s="170">
        <v>-39</v>
      </c>
      <c r="CP604" s="98"/>
      <c r="CQ604" s="98"/>
      <c r="CR604" s="98"/>
      <c r="CS604" s="98"/>
      <c r="CT604" s="98"/>
      <c r="CU604" s="98"/>
      <c r="CV604" s="142"/>
    </row>
    <row r="605" spans="55:100" x14ac:dyDescent="0.3">
      <c r="BC605" s="141"/>
      <c r="BD605" s="255">
        <v>163</v>
      </c>
      <c r="BE605" s="258">
        <f t="shared" si="188"/>
        <v>65.670899418372031</v>
      </c>
      <c r="BF605" s="257">
        <f t="shared" si="189"/>
        <v>14.401631755991504</v>
      </c>
      <c r="BG605" s="98"/>
      <c r="BH605" s="168"/>
      <c r="BI605" s="168"/>
      <c r="BJ605" s="168"/>
      <c r="BK605" s="168"/>
      <c r="BL605" s="168"/>
      <c r="BM605" s="168"/>
      <c r="BN605" s="168"/>
      <c r="BO605" s="168"/>
      <c r="BP605" s="168"/>
      <c r="BQ605" s="168"/>
      <c r="BR605" s="98"/>
      <c r="BS605" s="163">
        <f t="shared" si="196"/>
        <v>434.34198750493124</v>
      </c>
      <c r="BT605" s="170">
        <v>-38</v>
      </c>
      <c r="BU605" s="98"/>
      <c r="BV605" s="98"/>
      <c r="BW605" s="98"/>
      <c r="BX605" s="98"/>
      <c r="BY605" s="98"/>
      <c r="BZ605" s="98"/>
      <c r="CA605" s="142"/>
      <c r="CB605" s="141"/>
      <c r="CC605" s="98"/>
      <c r="CD605" s="98"/>
      <c r="CE605" s="98"/>
      <c r="CF605" s="98"/>
      <c r="CG605" s="98"/>
      <c r="CH605" s="98"/>
      <c r="CI605" s="98"/>
      <c r="CJ605" s="98"/>
      <c r="CK605" s="98"/>
      <c r="CL605" s="98"/>
      <c r="CM605" s="98"/>
      <c r="CN605" s="163">
        <f t="shared" si="199"/>
        <v>434.34198750493124</v>
      </c>
      <c r="CO605" s="170">
        <v>-38</v>
      </c>
      <c r="CP605" s="98"/>
      <c r="CQ605" s="98"/>
      <c r="CR605" s="98"/>
      <c r="CS605" s="98"/>
      <c r="CT605" s="98"/>
      <c r="CU605" s="98"/>
      <c r="CV605" s="142"/>
    </row>
    <row r="606" spans="55:100" x14ac:dyDescent="0.3">
      <c r="BC606" s="141"/>
      <c r="BD606" s="255">
        <v>164</v>
      </c>
      <c r="BE606" s="258">
        <f t="shared" si="188"/>
        <v>65.556793446841809</v>
      </c>
      <c r="BF606" s="257">
        <f t="shared" si="189"/>
        <v>14.016416451925668</v>
      </c>
      <c r="BG606" s="98"/>
      <c r="BH606" s="168"/>
      <c r="BI606" s="168"/>
      <c r="BJ606" s="168"/>
      <c r="BK606" s="168"/>
      <c r="BL606" s="168"/>
      <c r="BM606" s="168"/>
      <c r="BN606" s="168"/>
      <c r="BO606" s="168"/>
      <c r="BP606" s="168"/>
      <c r="BQ606" s="168"/>
      <c r="BR606" s="98"/>
      <c r="BS606" s="163">
        <f t="shared" si="196"/>
        <v>422.9119352021699</v>
      </c>
      <c r="BT606" s="170">
        <v>-37</v>
      </c>
      <c r="BU606" s="98"/>
      <c r="BV606" s="98"/>
      <c r="BW606" s="98"/>
      <c r="BX606" s="98"/>
      <c r="BY606" s="98"/>
      <c r="BZ606" s="98"/>
      <c r="CA606" s="142"/>
      <c r="CB606" s="141"/>
      <c r="CC606" s="98"/>
      <c r="CD606" s="98"/>
      <c r="CE606" s="98"/>
      <c r="CF606" s="98"/>
      <c r="CG606" s="98"/>
      <c r="CH606" s="98"/>
      <c r="CI606" s="98"/>
      <c r="CJ606" s="98"/>
      <c r="CK606" s="98"/>
      <c r="CL606" s="98"/>
      <c r="CM606" s="98"/>
      <c r="CN606" s="163">
        <f t="shared" si="199"/>
        <v>422.9119352021699</v>
      </c>
      <c r="CO606" s="170">
        <v>-37</v>
      </c>
      <c r="CP606" s="98"/>
      <c r="CQ606" s="98"/>
      <c r="CR606" s="98"/>
      <c r="CS606" s="98"/>
      <c r="CT606" s="98"/>
      <c r="CU606" s="98"/>
      <c r="CV606" s="142"/>
    </row>
    <row r="607" spans="55:100" x14ac:dyDescent="0.3">
      <c r="BC607" s="141"/>
      <c r="BD607" s="255">
        <v>165</v>
      </c>
      <c r="BE607" s="258">
        <f t="shared" si="188"/>
        <v>65.449427788256145</v>
      </c>
      <c r="BF607" s="257">
        <f t="shared" si="189"/>
        <v>13.629268394224397</v>
      </c>
      <c r="BG607" s="98"/>
      <c r="BH607" s="168"/>
      <c r="BI607" s="168"/>
      <c r="BJ607" s="168"/>
      <c r="BK607" s="168"/>
      <c r="BL607" s="168"/>
      <c r="BM607" s="168"/>
      <c r="BN607" s="168"/>
      <c r="BO607" s="168"/>
      <c r="BP607" s="168"/>
      <c r="BQ607" s="168"/>
      <c r="BR607" s="98"/>
      <c r="BS607" s="163">
        <f t="shared" si="196"/>
        <v>411.48188289940856</v>
      </c>
      <c r="BT607" s="170">
        <v>-36</v>
      </c>
      <c r="BU607" s="98"/>
      <c r="BV607" s="98"/>
      <c r="BW607" s="98"/>
      <c r="BX607" s="98"/>
      <c r="BY607" s="98"/>
      <c r="BZ607" s="98"/>
      <c r="CA607" s="142"/>
      <c r="CB607" s="141"/>
      <c r="CC607" s="98"/>
      <c r="CD607" s="98"/>
      <c r="CE607" s="98"/>
      <c r="CF607" s="98"/>
      <c r="CG607" s="98"/>
      <c r="CH607" s="98"/>
      <c r="CI607" s="98"/>
      <c r="CJ607" s="98"/>
      <c r="CK607" s="98"/>
      <c r="CL607" s="98"/>
      <c r="CM607" s="98"/>
      <c r="CN607" s="163">
        <f t="shared" si="199"/>
        <v>411.48188289940856</v>
      </c>
      <c r="CO607" s="170">
        <v>-36</v>
      </c>
      <c r="CP607" s="98"/>
      <c r="CQ607" s="98"/>
      <c r="CR607" s="98"/>
      <c r="CS607" s="98"/>
      <c r="CT607" s="98"/>
      <c r="CU607" s="98"/>
      <c r="CV607" s="142"/>
    </row>
    <row r="608" spans="55:100" x14ac:dyDescent="0.3">
      <c r="BC608" s="141"/>
      <c r="BD608" s="255">
        <v>166</v>
      </c>
      <c r="BE608" s="258">
        <f t="shared" si="188"/>
        <v>65.348835147234738</v>
      </c>
      <c r="BF608" s="257">
        <f t="shared" si="189"/>
        <v>13.240305511936466</v>
      </c>
      <c r="BG608" s="98"/>
      <c r="BH608" s="168"/>
      <c r="BI608" s="168"/>
      <c r="BJ608" s="168"/>
      <c r="BK608" s="168"/>
      <c r="BL608" s="168"/>
      <c r="BM608" s="168"/>
      <c r="BN608" s="168"/>
      <c r="BO608" s="168"/>
      <c r="BP608" s="168"/>
      <c r="BQ608" s="168"/>
      <c r="BR608" s="98"/>
      <c r="BS608" s="163">
        <f t="shared" si="196"/>
        <v>400.05183059664716</v>
      </c>
      <c r="BT608" s="170">
        <v>-35</v>
      </c>
      <c r="BU608" s="98"/>
      <c r="BV608" s="98"/>
      <c r="BW608" s="98"/>
      <c r="BX608" s="98"/>
      <c r="BY608" s="98"/>
      <c r="BZ608" s="98"/>
      <c r="CA608" s="142"/>
      <c r="CB608" s="141"/>
      <c r="CC608" s="98"/>
      <c r="CD608" s="98"/>
      <c r="CE608" s="98"/>
      <c r="CF608" s="98"/>
      <c r="CG608" s="98"/>
      <c r="CH608" s="98"/>
      <c r="CI608" s="98"/>
      <c r="CJ608" s="98"/>
      <c r="CK608" s="98"/>
      <c r="CL608" s="98"/>
      <c r="CM608" s="98"/>
      <c r="CN608" s="163">
        <f t="shared" si="199"/>
        <v>400.05183059664716</v>
      </c>
      <c r="CO608" s="170">
        <v>-35</v>
      </c>
      <c r="CP608" s="98"/>
      <c r="CQ608" s="98"/>
      <c r="CR608" s="98"/>
      <c r="CS608" s="98"/>
      <c r="CT608" s="98"/>
      <c r="CU608" s="98"/>
      <c r="CV608" s="142"/>
    </row>
    <row r="609" spans="55:100" x14ac:dyDescent="0.3">
      <c r="BC609" s="141"/>
      <c r="BD609" s="255">
        <v>167</v>
      </c>
      <c r="BE609" s="258">
        <f t="shared" si="188"/>
        <v>65.2550461652705</v>
      </c>
      <c r="BF609" s="257">
        <f t="shared" si="189"/>
        <v>12.849646286923782</v>
      </c>
      <c r="BG609" s="98"/>
      <c r="BH609" s="168"/>
      <c r="BI609" s="168"/>
      <c r="BJ609" s="168"/>
      <c r="BK609" s="168"/>
      <c r="BL609" s="168"/>
      <c r="BM609" s="168"/>
      <c r="BN609" s="168"/>
      <c r="BO609" s="168"/>
      <c r="BP609" s="168"/>
      <c r="BQ609" s="168"/>
      <c r="BR609" s="98"/>
      <c r="BS609" s="163">
        <f t="shared" si="196"/>
        <v>388.62177829388582</v>
      </c>
      <c r="BT609" s="170">
        <v>-34</v>
      </c>
      <c r="BU609" s="98"/>
      <c r="BV609" s="98"/>
      <c r="BW609" s="98"/>
      <c r="BX609" s="98"/>
      <c r="BY609" s="98"/>
      <c r="BZ609" s="98"/>
      <c r="CA609" s="142"/>
      <c r="CB609" s="141"/>
      <c r="CC609" s="98"/>
      <c r="CD609" s="98"/>
      <c r="CE609" s="98"/>
      <c r="CF609" s="98"/>
      <c r="CG609" s="98"/>
      <c r="CH609" s="98"/>
      <c r="CI609" s="98"/>
      <c r="CJ609" s="98"/>
      <c r="CK609" s="98"/>
      <c r="CL609" s="98"/>
      <c r="CM609" s="98"/>
      <c r="CN609" s="163">
        <f t="shared" si="199"/>
        <v>388.62177829388582</v>
      </c>
      <c r="CO609" s="170">
        <v>-34</v>
      </c>
      <c r="CP609" s="98"/>
      <c r="CQ609" s="98"/>
      <c r="CR609" s="98"/>
      <c r="CS609" s="98"/>
      <c r="CT609" s="98"/>
      <c r="CU609" s="98"/>
      <c r="CV609" s="142"/>
    </row>
    <row r="610" spans="55:100" x14ac:dyDescent="0.3">
      <c r="BC610" s="141"/>
      <c r="BD610" s="255">
        <v>168</v>
      </c>
      <c r="BE610" s="258">
        <f t="shared" si="188"/>
        <v>65.168089411395869</v>
      </c>
      <c r="BF610" s="257">
        <f t="shared" si="189"/>
        <v>12.457409717770703</v>
      </c>
      <c r="BG610" s="98"/>
      <c r="BH610" s="168"/>
      <c r="BI610" s="168"/>
      <c r="BJ610" s="168"/>
      <c r="BK610" s="168"/>
      <c r="BL610" s="168"/>
      <c r="BM610" s="168"/>
      <c r="BN610" s="168"/>
      <c r="BO610" s="168"/>
      <c r="BP610" s="168"/>
      <c r="BQ610" s="168"/>
      <c r="BR610" s="98"/>
      <c r="BS610" s="163">
        <f t="shared" si="196"/>
        <v>377.19172599112449</v>
      </c>
      <c r="BT610" s="170">
        <v>-33</v>
      </c>
      <c r="BU610" s="98"/>
      <c r="BV610" s="98"/>
      <c r="BW610" s="98"/>
      <c r="BX610" s="98"/>
      <c r="BY610" s="98"/>
      <c r="BZ610" s="98"/>
      <c r="CA610" s="142"/>
      <c r="CB610" s="141"/>
      <c r="CC610" s="98"/>
      <c r="CD610" s="98"/>
      <c r="CE610" s="98"/>
      <c r="CF610" s="98"/>
      <c r="CG610" s="98"/>
      <c r="CH610" s="98"/>
      <c r="CI610" s="98"/>
      <c r="CJ610" s="98"/>
      <c r="CK610" s="98"/>
      <c r="CL610" s="98"/>
      <c r="CM610" s="98"/>
      <c r="CN610" s="163">
        <f t="shared" si="199"/>
        <v>377.19172599112449</v>
      </c>
      <c r="CO610" s="170">
        <v>-33</v>
      </c>
      <c r="CP610" s="98"/>
      <c r="CQ610" s="98"/>
      <c r="CR610" s="98"/>
      <c r="CS610" s="98"/>
      <c r="CT610" s="98"/>
      <c r="CU610" s="98"/>
      <c r="CV610" s="142"/>
    </row>
    <row r="611" spans="55:100" x14ac:dyDescent="0.3">
      <c r="BC611" s="141"/>
      <c r="BD611" s="255">
        <v>169</v>
      </c>
      <c r="BE611" s="258">
        <f t="shared" si="188"/>
        <v>65.087991373480492</v>
      </c>
      <c r="BF611" s="257">
        <f t="shared" si="189"/>
        <v>12.063715283535858</v>
      </c>
      <c r="BG611" s="98"/>
      <c r="BH611" s="168"/>
      <c r="BI611" s="168"/>
      <c r="BJ611" s="168"/>
      <c r="BK611" s="168"/>
      <c r="BL611" s="168"/>
      <c r="BM611" s="168"/>
      <c r="BN611" s="168"/>
      <c r="BO611" s="168"/>
      <c r="BP611" s="168"/>
      <c r="BQ611" s="168"/>
      <c r="BR611" s="98"/>
      <c r="BS611" s="163">
        <f t="shared" si="196"/>
        <v>365.76167368836315</v>
      </c>
      <c r="BT611" s="170">
        <v>-32</v>
      </c>
      <c r="BU611" s="98"/>
      <c r="BV611" s="98"/>
      <c r="BW611" s="98"/>
      <c r="BX611" s="98"/>
      <c r="BY611" s="98"/>
      <c r="BZ611" s="98"/>
      <c r="CA611" s="142"/>
      <c r="CB611" s="141"/>
      <c r="CC611" s="98"/>
      <c r="CD611" s="98"/>
      <c r="CE611" s="98"/>
      <c r="CF611" s="98"/>
      <c r="CG611" s="98"/>
      <c r="CH611" s="98"/>
      <c r="CI611" s="98"/>
      <c r="CJ611" s="98"/>
      <c r="CK611" s="98"/>
      <c r="CL611" s="98"/>
      <c r="CM611" s="98"/>
      <c r="CN611" s="163">
        <f t="shared" si="199"/>
        <v>365.76167368836315</v>
      </c>
      <c r="CO611" s="170">
        <v>-32</v>
      </c>
      <c r="CP611" s="98"/>
      <c r="CQ611" s="98"/>
      <c r="CR611" s="98"/>
      <c r="CS611" s="98"/>
      <c r="CT611" s="98"/>
      <c r="CU611" s="98"/>
      <c r="CV611" s="142"/>
    </row>
    <row r="612" spans="55:100" x14ac:dyDescent="0.3">
      <c r="BC612" s="141"/>
      <c r="BD612" s="255">
        <v>170</v>
      </c>
      <c r="BE612" s="258">
        <f t="shared" si="188"/>
        <v>65.0147764501626</v>
      </c>
      <c r="BF612" s="257">
        <f t="shared" si="189"/>
        <v>11.668682907357711</v>
      </c>
      <c r="BG612" s="98"/>
      <c r="BH612" s="168"/>
      <c r="BI612" s="168"/>
      <c r="BJ612" s="168"/>
      <c r="BK612" s="168"/>
      <c r="BL612" s="168"/>
      <c r="BM612" s="168"/>
      <c r="BN612" s="168"/>
      <c r="BO612" s="168"/>
      <c r="BP612" s="168"/>
      <c r="BQ612" s="168"/>
      <c r="BR612" s="98"/>
      <c r="BS612" s="163">
        <f t="shared" si="196"/>
        <v>354.33162138560181</v>
      </c>
      <c r="BT612" s="170">
        <v>-31</v>
      </c>
      <c r="BU612" s="98"/>
      <c r="BV612" s="98"/>
      <c r="BW612" s="98"/>
      <c r="BX612" s="98"/>
      <c r="BY612" s="98"/>
      <c r="BZ612" s="98"/>
      <c r="CA612" s="142"/>
      <c r="CB612" s="141"/>
      <c r="CC612" s="98"/>
      <c r="CD612" s="98"/>
      <c r="CE612" s="98"/>
      <c r="CF612" s="98"/>
      <c r="CG612" s="98"/>
      <c r="CH612" s="98"/>
      <c r="CI612" s="98"/>
      <c r="CJ612" s="98"/>
      <c r="CK612" s="98"/>
      <c r="CL612" s="98"/>
      <c r="CM612" s="98"/>
      <c r="CN612" s="163">
        <f t="shared" si="199"/>
        <v>354.33162138560181</v>
      </c>
      <c r="CO612" s="170">
        <v>-31</v>
      </c>
      <c r="CP612" s="98"/>
      <c r="CQ612" s="98"/>
      <c r="CR612" s="98"/>
      <c r="CS612" s="98"/>
      <c r="CT612" s="98"/>
      <c r="CU612" s="98"/>
      <c r="CV612" s="142"/>
    </row>
    <row r="613" spans="55:100" x14ac:dyDescent="0.3">
      <c r="BC613" s="141"/>
      <c r="BD613" s="255">
        <v>171</v>
      </c>
      <c r="BE613" s="258">
        <f t="shared" si="188"/>
        <v>64.948466943417088</v>
      </c>
      <c r="BF613" s="257">
        <f t="shared" si="189"/>
        <v>11.272432919924828</v>
      </c>
      <c r="BG613" s="98"/>
      <c r="BH613" s="168"/>
      <c r="BI613" s="168"/>
      <c r="BJ613" s="168"/>
      <c r="BK613" s="168"/>
      <c r="BL613" s="168"/>
      <c r="BM613" s="168"/>
      <c r="BN613" s="168"/>
      <c r="BO613" s="168"/>
      <c r="BP613" s="168"/>
      <c r="BQ613" s="168"/>
      <c r="BR613" s="98"/>
      <c r="BS613" s="163">
        <f t="shared" si="196"/>
        <v>342.90156908284047</v>
      </c>
      <c r="BT613" s="170">
        <v>-30</v>
      </c>
      <c r="BU613" s="98"/>
      <c r="BV613" s="98"/>
      <c r="BW613" s="98"/>
      <c r="BX613" s="98"/>
      <c r="BY613" s="98"/>
      <c r="BZ613" s="98"/>
      <c r="CA613" s="142"/>
      <c r="CB613" s="141"/>
      <c r="CC613" s="98"/>
      <c r="CD613" s="98"/>
      <c r="CE613" s="98"/>
      <c r="CF613" s="98"/>
      <c r="CG613" s="98"/>
      <c r="CH613" s="98"/>
      <c r="CI613" s="98"/>
      <c r="CJ613" s="98"/>
      <c r="CK613" s="98"/>
      <c r="CL613" s="98"/>
      <c r="CM613" s="98"/>
      <c r="CN613" s="163">
        <f t="shared" si="199"/>
        <v>342.90156908284047</v>
      </c>
      <c r="CO613" s="170">
        <v>-30</v>
      </c>
      <c r="CP613" s="98"/>
      <c r="CQ613" s="98"/>
      <c r="CR613" s="98"/>
      <c r="CS613" s="98"/>
      <c r="CT613" s="98"/>
      <c r="CU613" s="98"/>
      <c r="CV613" s="142"/>
    </row>
    <row r="614" spans="55:100" x14ac:dyDescent="0.3">
      <c r="BC614" s="141"/>
      <c r="BD614" s="255">
        <v>172</v>
      </c>
      <c r="BE614" s="258">
        <f t="shared" si="188"/>
        <v>64.8890830517621</v>
      </c>
      <c r="BF614" s="257">
        <f t="shared" si="189"/>
        <v>10.875086022821936</v>
      </c>
      <c r="BG614" s="98"/>
      <c r="BH614" s="168"/>
      <c r="BI614" s="168"/>
      <c r="BJ614" s="168"/>
      <c r="BK614" s="168"/>
      <c r="BL614" s="168"/>
      <c r="BM614" s="168"/>
      <c r="BN614" s="168"/>
      <c r="BO614" s="168"/>
      <c r="BP614" s="168"/>
      <c r="BQ614" s="168"/>
      <c r="BR614" s="98"/>
      <c r="BS614" s="163">
        <f t="shared" si="196"/>
        <v>331.47151678007913</v>
      </c>
      <c r="BT614" s="170">
        <v>-29</v>
      </c>
      <c r="BU614" s="98"/>
      <c r="BV614" s="98"/>
      <c r="BW614" s="98"/>
      <c r="BX614" s="98"/>
      <c r="BY614" s="98"/>
      <c r="BZ614" s="98"/>
      <c r="CA614" s="142"/>
      <c r="CB614" s="141"/>
      <c r="CC614" s="98"/>
      <c r="CD614" s="98"/>
      <c r="CE614" s="98"/>
      <c r="CF614" s="98"/>
      <c r="CG614" s="98"/>
      <c r="CH614" s="98"/>
      <c r="CI614" s="98"/>
      <c r="CJ614" s="98"/>
      <c r="CK614" s="98"/>
      <c r="CL614" s="98"/>
      <c r="CM614" s="98"/>
      <c r="CN614" s="163">
        <f t="shared" si="199"/>
        <v>331.47151678007913</v>
      </c>
      <c r="CO614" s="170">
        <v>-29</v>
      </c>
      <c r="CP614" s="98"/>
      <c r="CQ614" s="98"/>
      <c r="CR614" s="98"/>
      <c r="CS614" s="98"/>
      <c r="CT614" s="98"/>
      <c r="CU614" s="98"/>
      <c r="CV614" s="142"/>
    </row>
    <row r="615" spans="55:100" x14ac:dyDescent="0.3">
      <c r="BC615" s="141"/>
      <c r="BD615" s="255">
        <v>173</v>
      </c>
      <c r="BE615" s="258">
        <f t="shared" si="188"/>
        <v>64.836642864106267</v>
      </c>
      <c r="BF615" s="257">
        <f t="shared" si="189"/>
        <v>10.476763251763062</v>
      </c>
      <c r="BG615" s="98"/>
      <c r="BH615" s="168"/>
      <c r="BI615" s="168"/>
      <c r="BJ615" s="168"/>
      <c r="BK615" s="168"/>
      <c r="BL615" s="168"/>
      <c r="BM615" s="168"/>
      <c r="BN615" s="168"/>
      <c r="BO615" s="168"/>
      <c r="BP615" s="168"/>
      <c r="BQ615" s="168"/>
      <c r="BR615" s="98"/>
      <c r="BS615" s="163">
        <f t="shared" si="196"/>
        <v>320.04146447731773</v>
      </c>
      <c r="BT615" s="170">
        <v>-28</v>
      </c>
      <c r="BU615" s="98"/>
      <c r="BV615" s="98"/>
      <c r="BW615" s="98"/>
      <c r="BX615" s="98"/>
      <c r="BY615" s="98"/>
      <c r="BZ615" s="98"/>
      <c r="CA615" s="142"/>
      <c r="CB615" s="141"/>
      <c r="CC615" s="98"/>
      <c r="CD615" s="98"/>
      <c r="CE615" s="98"/>
      <c r="CF615" s="98"/>
      <c r="CG615" s="98"/>
      <c r="CH615" s="98"/>
      <c r="CI615" s="98"/>
      <c r="CJ615" s="98"/>
      <c r="CK615" s="98"/>
      <c r="CL615" s="98"/>
      <c r="CM615" s="98"/>
      <c r="CN615" s="163">
        <f t="shared" si="199"/>
        <v>320.04146447731773</v>
      </c>
      <c r="CO615" s="170">
        <v>-28</v>
      </c>
      <c r="CP615" s="98"/>
      <c r="CQ615" s="98"/>
      <c r="CR615" s="98"/>
      <c r="CS615" s="98"/>
      <c r="CT615" s="98"/>
      <c r="CU615" s="98"/>
      <c r="CV615" s="142"/>
    </row>
    <row r="616" spans="55:100" x14ac:dyDescent="0.3">
      <c r="BC616" s="141"/>
      <c r="BD616" s="255">
        <v>174</v>
      </c>
      <c r="BE616" s="258">
        <f t="shared" si="188"/>
        <v>64.791162354238764</v>
      </c>
      <c r="BF616" s="257">
        <f t="shared" si="189"/>
        <v>10.077585939722935</v>
      </c>
      <c r="BG616" s="98"/>
      <c r="BH616" s="168"/>
      <c r="BI616" s="168"/>
      <c r="BJ616" s="168"/>
      <c r="BK616" s="168"/>
      <c r="BL616" s="168"/>
      <c r="BM616" s="168"/>
      <c r="BN616" s="168"/>
      <c r="BO616" s="168"/>
      <c r="BP616" s="168"/>
      <c r="BQ616" s="168"/>
      <c r="BR616" s="98"/>
      <c r="BS616" s="163">
        <f t="shared" si="196"/>
        <v>308.61141217455639</v>
      </c>
      <c r="BT616" s="170">
        <v>-27</v>
      </c>
      <c r="BU616" s="98"/>
      <c r="BV616" s="98"/>
      <c r="BW616" s="98"/>
      <c r="BX616" s="98"/>
      <c r="BY616" s="98"/>
      <c r="BZ616" s="98"/>
      <c r="CA616" s="142"/>
      <c r="CB616" s="141"/>
      <c r="CC616" s="98"/>
      <c r="CD616" s="98"/>
      <c r="CE616" s="98"/>
      <c r="CF616" s="98"/>
      <c r="CG616" s="98"/>
      <c r="CH616" s="98"/>
      <c r="CI616" s="98"/>
      <c r="CJ616" s="98"/>
      <c r="CK616" s="98"/>
      <c r="CL616" s="98"/>
      <c r="CM616" s="98"/>
      <c r="CN616" s="163">
        <f t="shared" si="199"/>
        <v>308.61141217455639</v>
      </c>
      <c r="CO616" s="170">
        <v>-27</v>
      </c>
      <c r="CP616" s="98"/>
      <c r="CQ616" s="98"/>
      <c r="CR616" s="98"/>
      <c r="CS616" s="98"/>
      <c r="CT616" s="98"/>
      <c r="CU616" s="98"/>
      <c r="CV616" s="142"/>
    </row>
    <row r="617" spans="55:100" x14ac:dyDescent="0.3">
      <c r="BC617" s="141"/>
      <c r="BD617" s="255">
        <v>175</v>
      </c>
      <c r="BE617" s="258">
        <f t="shared" si="188"/>
        <v>64.752655375963457</v>
      </c>
      <c r="BF617" s="257">
        <f t="shared" si="189"/>
        <v>9.6776756799777068</v>
      </c>
      <c r="BG617" s="98"/>
      <c r="BH617" s="168"/>
      <c r="BI617" s="168"/>
      <c r="BJ617" s="168"/>
      <c r="BK617" s="168"/>
      <c r="BL617" s="168"/>
      <c r="BM617" s="168"/>
      <c r="BN617" s="168"/>
      <c r="BO617" s="168"/>
      <c r="BP617" s="168"/>
      <c r="BQ617" s="168"/>
      <c r="BR617" s="98"/>
      <c r="BS617" s="163">
        <f t="shared" si="196"/>
        <v>297.18135987179505</v>
      </c>
      <c r="BT617" s="170">
        <v>-26</v>
      </c>
      <c r="BU617" s="98"/>
      <c r="BV617" s="98"/>
      <c r="BW617" s="98"/>
      <c r="BX617" s="98"/>
      <c r="BY617" s="98"/>
      <c r="BZ617" s="98"/>
      <c r="CA617" s="142"/>
      <c r="CB617" s="141"/>
      <c r="CC617" s="98"/>
      <c r="CD617" s="98"/>
      <c r="CE617" s="98"/>
      <c r="CF617" s="98"/>
      <c r="CG617" s="98"/>
      <c r="CH617" s="98"/>
      <c r="CI617" s="98"/>
      <c r="CJ617" s="98"/>
      <c r="CK617" s="98"/>
      <c r="CL617" s="98"/>
      <c r="CM617" s="98"/>
      <c r="CN617" s="163">
        <f t="shared" si="199"/>
        <v>297.18135987179505</v>
      </c>
      <c r="CO617" s="170">
        <v>-26</v>
      </c>
      <c r="CP617" s="98"/>
      <c r="CQ617" s="98"/>
      <c r="CR617" s="98"/>
      <c r="CS617" s="98"/>
      <c r="CT617" s="98"/>
      <c r="CU617" s="98"/>
      <c r="CV617" s="142"/>
    </row>
    <row r="618" spans="55:100" x14ac:dyDescent="0.3">
      <c r="BC618" s="141"/>
      <c r="BD618" s="255">
        <v>176</v>
      </c>
      <c r="BE618" s="258">
        <f t="shared" si="188"/>
        <v>64.721133658878983</v>
      </c>
      <c r="BF618" s="257">
        <f t="shared" si="189"/>
        <v>9.2771542890665053</v>
      </c>
      <c r="BG618" s="98"/>
      <c r="BH618" s="168"/>
      <c r="BI618" s="168"/>
      <c r="BJ618" s="168"/>
      <c r="BK618" s="168"/>
      <c r="BL618" s="168"/>
      <c r="BM618" s="168"/>
      <c r="BN618" s="168"/>
      <c r="BO618" s="168"/>
      <c r="BP618" s="168"/>
      <c r="BQ618" s="168"/>
      <c r="BR618" s="98"/>
      <c r="BS618" s="163">
        <f t="shared" si="196"/>
        <v>285.75130756903371</v>
      </c>
      <c r="BT618" s="170">
        <v>-25</v>
      </c>
      <c r="BU618" s="98"/>
      <c r="BV618" s="98"/>
      <c r="BW618" s="98"/>
      <c r="BX618" s="98"/>
      <c r="BY618" s="98"/>
      <c r="BZ618" s="98"/>
      <c r="CA618" s="142"/>
      <c r="CB618" s="141"/>
      <c r="CC618" s="98"/>
      <c r="CD618" s="98"/>
      <c r="CE618" s="98"/>
      <c r="CF618" s="98"/>
      <c r="CG618" s="98"/>
      <c r="CH618" s="98"/>
      <c r="CI618" s="98"/>
      <c r="CJ618" s="98"/>
      <c r="CK618" s="98"/>
      <c r="CL618" s="98"/>
      <c r="CM618" s="98"/>
      <c r="CN618" s="163">
        <f t="shared" si="199"/>
        <v>285.75130756903371</v>
      </c>
      <c r="CO618" s="170">
        <v>-25</v>
      </c>
      <c r="CP618" s="98"/>
      <c r="CQ618" s="98"/>
      <c r="CR618" s="98"/>
      <c r="CS618" s="98"/>
      <c r="CT618" s="98"/>
      <c r="CU618" s="98"/>
      <c r="CV618" s="142"/>
    </row>
    <row r="619" spans="55:100" x14ac:dyDescent="0.3">
      <c r="BC619" s="141"/>
      <c r="BD619" s="255">
        <v>177</v>
      </c>
      <c r="BE619" s="258">
        <f t="shared" si="188"/>
        <v>64.696606804805697</v>
      </c>
      <c r="BF619" s="257">
        <f t="shared" si="189"/>
        <v>8.8761437696849477</v>
      </c>
      <c r="BG619" s="98"/>
      <c r="BH619" s="168"/>
      <c r="BI619" s="168"/>
      <c r="BJ619" s="168"/>
      <c r="BK619" s="168"/>
      <c r="BL619" s="168"/>
      <c r="BM619" s="168"/>
      <c r="BN619" s="168"/>
      <c r="BO619" s="168"/>
      <c r="BP619" s="168"/>
      <c r="BQ619" s="168"/>
      <c r="BR619" s="98"/>
      <c r="BS619" s="163">
        <f t="shared" si="196"/>
        <v>274.32125526627237</v>
      </c>
      <c r="BT619" s="170">
        <v>-24</v>
      </c>
      <c r="BU619" s="98"/>
      <c r="BV619" s="98"/>
      <c r="BW619" s="98"/>
      <c r="BX619" s="98"/>
      <c r="BY619" s="98"/>
      <c r="BZ619" s="98"/>
      <c r="CA619" s="142"/>
      <c r="CB619" s="141"/>
      <c r="CC619" s="98"/>
      <c r="CD619" s="98"/>
      <c r="CE619" s="98"/>
      <c r="CF619" s="98"/>
      <c r="CG619" s="98"/>
      <c r="CH619" s="98"/>
      <c r="CI619" s="98"/>
      <c r="CJ619" s="98"/>
      <c r="CK619" s="98"/>
      <c r="CL619" s="98"/>
      <c r="CM619" s="98"/>
      <c r="CN619" s="163">
        <f t="shared" si="199"/>
        <v>274.32125526627237</v>
      </c>
      <c r="CO619" s="170">
        <v>-24</v>
      </c>
      <c r="CP619" s="98"/>
      <c r="CQ619" s="98"/>
      <c r="CR619" s="98"/>
      <c r="CS619" s="98"/>
      <c r="CT619" s="98"/>
      <c r="CU619" s="98"/>
      <c r="CV619" s="142"/>
    </row>
    <row r="620" spans="55:100" x14ac:dyDescent="0.3">
      <c r="BC620" s="141"/>
      <c r="BD620" s="255">
        <v>178</v>
      </c>
      <c r="BE620" s="258">
        <f t="shared" si="188"/>
        <v>64.679082284860954</v>
      </c>
      <c r="BF620" s="257">
        <f t="shared" si="189"/>
        <v>8.4747662735219151</v>
      </c>
      <c r="BG620" s="98"/>
      <c r="BH620" s="168"/>
      <c r="BI620" s="168"/>
      <c r="BJ620" s="168"/>
      <c r="BK620" s="168"/>
      <c r="BL620" s="168"/>
      <c r="BM620" s="168"/>
      <c r="BN620" s="168"/>
      <c r="BO620" s="168"/>
      <c r="BP620" s="168"/>
      <c r="BQ620" s="168"/>
      <c r="BR620" s="98"/>
      <c r="BS620" s="163">
        <f t="shared" si="196"/>
        <v>262.89120296351103</v>
      </c>
      <c r="BT620" s="170">
        <v>-23</v>
      </c>
      <c r="BU620" s="98"/>
      <c r="BV620" s="98"/>
      <c r="BW620" s="98"/>
      <c r="BX620" s="98"/>
      <c r="BY620" s="98"/>
      <c r="BZ620" s="98"/>
      <c r="CA620" s="142"/>
      <c r="CB620" s="141"/>
      <c r="CC620" s="98"/>
      <c r="CD620" s="98"/>
      <c r="CE620" s="98"/>
      <c r="CF620" s="98"/>
      <c r="CG620" s="98"/>
      <c r="CH620" s="98"/>
      <c r="CI620" s="98"/>
      <c r="CJ620" s="98"/>
      <c r="CK620" s="98"/>
      <c r="CL620" s="98"/>
      <c r="CM620" s="98"/>
      <c r="CN620" s="163">
        <f t="shared" si="199"/>
        <v>262.89120296351103</v>
      </c>
      <c r="CO620" s="170">
        <v>-23</v>
      </c>
      <c r="CP620" s="98"/>
      <c r="CQ620" s="98"/>
      <c r="CR620" s="98"/>
      <c r="CS620" s="98"/>
      <c r="CT620" s="98"/>
      <c r="CU620" s="98"/>
      <c r="CV620" s="142"/>
    </row>
    <row r="621" spans="55:100" x14ac:dyDescent="0.3">
      <c r="BC621" s="141"/>
      <c r="BD621" s="255">
        <v>179</v>
      </c>
      <c r="BE621" s="258">
        <f t="shared" si="188"/>
        <v>64.668565437183304</v>
      </c>
      <c r="BF621" s="257">
        <f t="shared" si="189"/>
        <v>8.0731440640509806</v>
      </c>
      <c r="BG621" s="98"/>
      <c r="BH621" s="168"/>
      <c r="BI621" s="168"/>
      <c r="BJ621" s="168"/>
      <c r="BK621" s="168"/>
      <c r="BL621" s="168"/>
      <c r="BM621" s="168"/>
      <c r="BN621" s="168"/>
      <c r="BO621" s="168"/>
      <c r="BP621" s="168"/>
      <c r="BQ621" s="168"/>
      <c r="BR621" s="98"/>
      <c r="BS621" s="163">
        <f t="shared" si="196"/>
        <v>251.46115066074967</v>
      </c>
      <c r="BT621" s="170">
        <v>-22</v>
      </c>
      <c r="BU621" s="98"/>
      <c r="BV621" s="98"/>
      <c r="BW621" s="98"/>
      <c r="BX621" s="98"/>
      <c r="BY621" s="98"/>
      <c r="BZ621" s="98"/>
      <c r="CA621" s="142"/>
      <c r="CB621" s="141"/>
      <c r="CC621" s="98"/>
      <c r="CD621" s="98"/>
      <c r="CE621" s="98"/>
      <c r="CF621" s="98"/>
      <c r="CG621" s="98"/>
      <c r="CH621" s="98"/>
      <c r="CI621" s="98"/>
      <c r="CJ621" s="98"/>
      <c r="CK621" s="98"/>
      <c r="CL621" s="98"/>
      <c r="CM621" s="98"/>
      <c r="CN621" s="163">
        <f t="shared" si="199"/>
        <v>251.46115066074967</v>
      </c>
      <c r="CO621" s="170">
        <v>-22</v>
      </c>
      <c r="CP621" s="98"/>
      <c r="CQ621" s="98"/>
      <c r="CR621" s="98"/>
      <c r="CS621" s="98"/>
      <c r="CT621" s="98"/>
      <c r="CU621" s="98"/>
      <c r="CV621" s="142"/>
    </row>
    <row r="622" spans="55:100" x14ac:dyDescent="0.3">
      <c r="BC622" s="141"/>
      <c r="BD622" s="255">
        <v>180</v>
      </c>
      <c r="BE622" s="258">
        <f t="shared" si="188"/>
        <v>64.665059465306427</v>
      </c>
      <c r="BF622" s="257">
        <f t="shared" si="189"/>
        <v>7.6713994792877402</v>
      </c>
      <c r="BG622" s="98"/>
      <c r="BH622" s="168"/>
      <c r="BI622" s="168"/>
      <c r="BJ622" s="168"/>
      <c r="BK622" s="168"/>
      <c r="BL622" s="168"/>
      <c r="BM622" s="168"/>
      <c r="BN622" s="168"/>
      <c r="BO622" s="168"/>
      <c r="BP622" s="168"/>
      <c r="BQ622" s="168"/>
      <c r="BR622" s="98"/>
      <c r="BS622" s="163">
        <f t="shared" si="196"/>
        <v>240.03109835798833</v>
      </c>
      <c r="BT622" s="170">
        <v>-21</v>
      </c>
      <c r="BU622" s="98"/>
      <c r="BV622" s="98"/>
      <c r="BW622" s="98"/>
      <c r="BX622" s="98"/>
      <c r="BY622" s="98"/>
      <c r="BZ622" s="98"/>
      <c r="CA622" s="142"/>
      <c r="CB622" s="141"/>
      <c r="CC622" s="98"/>
      <c r="CD622" s="98"/>
      <c r="CE622" s="98"/>
      <c r="CF622" s="98"/>
      <c r="CG622" s="98"/>
      <c r="CH622" s="98"/>
      <c r="CI622" s="98"/>
      <c r="CJ622" s="98"/>
      <c r="CK622" s="98"/>
      <c r="CL622" s="98"/>
      <c r="CM622" s="98"/>
      <c r="CN622" s="163">
        <f t="shared" si="199"/>
        <v>240.03109835798833</v>
      </c>
      <c r="CO622" s="170">
        <v>-21</v>
      </c>
      <c r="CP622" s="98"/>
      <c r="CQ622" s="98"/>
      <c r="CR622" s="98"/>
      <c r="CS622" s="98"/>
      <c r="CT622" s="98"/>
      <c r="CU622" s="98"/>
      <c r="CV622" s="142"/>
    </row>
    <row r="623" spans="55:100" x14ac:dyDescent="0.3">
      <c r="BC623" s="141"/>
      <c r="BD623" s="255">
        <v>181</v>
      </c>
      <c r="BE623" s="258">
        <f t="shared" si="188"/>
        <v>64.668565437183304</v>
      </c>
      <c r="BF623" s="257">
        <f t="shared" si="189"/>
        <v>7.2696548945244999</v>
      </c>
      <c r="BG623" s="98"/>
      <c r="BH623" s="168"/>
      <c r="BI623" s="168"/>
      <c r="BJ623" s="168"/>
      <c r="BK623" s="168"/>
      <c r="BL623" s="168"/>
      <c r="BM623" s="168"/>
      <c r="BN623" s="168"/>
      <c r="BO623" s="168"/>
      <c r="BP623" s="168"/>
      <c r="BQ623" s="168"/>
      <c r="BR623" s="98"/>
      <c r="BS623" s="163">
        <f t="shared" si="196"/>
        <v>228.60104605522696</v>
      </c>
      <c r="BT623" s="170">
        <v>-20</v>
      </c>
      <c r="BU623" s="98"/>
      <c r="BV623" s="98"/>
      <c r="BW623" s="98"/>
      <c r="BX623" s="98"/>
      <c r="BY623" s="98"/>
      <c r="BZ623" s="98"/>
      <c r="CA623" s="142"/>
      <c r="CB623" s="141"/>
      <c r="CC623" s="98"/>
      <c r="CD623" s="98"/>
      <c r="CE623" s="98"/>
      <c r="CF623" s="98"/>
      <c r="CG623" s="98"/>
      <c r="CH623" s="98"/>
      <c r="CI623" s="98"/>
      <c r="CJ623" s="98"/>
      <c r="CK623" s="98"/>
      <c r="CL623" s="98"/>
      <c r="CM623" s="98"/>
      <c r="CN623" s="163">
        <f t="shared" si="199"/>
        <v>228.60104605522696</v>
      </c>
      <c r="CO623" s="170">
        <v>-20</v>
      </c>
      <c r="CP623" s="98"/>
      <c r="CQ623" s="98"/>
      <c r="CR623" s="98"/>
      <c r="CS623" s="98"/>
      <c r="CT623" s="98"/>
      <c r="CU623" s="98"/>
      <c r="CV623" s="142"/>
    </row>
    <row r="624" spans="55:100" x14ac:dyDescent="0.3">
      <c r="BC624" s="141"/>
      <c r="BD624" s="255">
        <v>182</v>
      </c>
      <c r="BE624" s="258">
        <f t="shared" si="188"/>
        <v>64.679082284860954</v>
      </c>
      <c r="BF624" s="257">
        <f t="shared" si="189"/>
        <v>6.8680326850535547</v>
      </c>
      <c r="BG624" s="98"/>
      <c r="BH624" s="168"/>
      <c r="BI624" s="168"/>
      <c r="BJ624" s="168"/>
      <c r="BK624" s="168"/>
      <c r="BL624" s="168"/>
      <c r="BM624" s="168"/>
      <c r="BN624" s="168"/>
      <c r="BO624" s="168"/>
      <c r="BP624" s="168"/>
      <c r="BQ624" s="168"/>
      <c r="BR624" s="98"/>
      <c r="BS624" s="163">
        <f t="shared" si="196"/>
        <v>217.17099375246562</v>
      </c>
      <c r="BT624" s="170">
        <v>-19</v>
      </c>
      <c r="BU624" s="98"/>
      <c r="BV624" s="98"/>
      <c r="BW624" s="98"/>
      <c r="BX624" s="98"/>
      <c r="BY624" s="98"/>
      <c r="BZ624" s="98"/>
      <c r="CA624" s="142"/>
      <c r="CB624" s="141"/>
      <c r="CC624" s="98"/>
      <c r="CD624" s="98"/>
      <c r="CE624" s="98"/>
      <c r="CF624" s="98"/>
      <c r="CG624" s="98"/>
      <c r="CH624" s="98"/>
      <c r="CI624" s="98"/>
      <c r="CJ624" s="98"/>
      <c r="CK624" s="98"/>
      <c r="CL624" s="98"/>
      <c r="CM624" s="98"/>
      <c r="CN624" s="163">
        <f t="shared" si="199"/>
        <v>217.17099375246562</v>
      </c>
      <c r="CO624" s="170">
        <v>-19</v>
      </c>
      <c r="CP624" s="98"/>
      <c r="CQ624" s="98"/>
      <c r="CR624" s="98"/>
      <c r="CS624" s="98"/>
      <c r="CT624" s="98"/>
      <c r="CU624" s="98"/>
      <c r="CV624" s="142"/>
    </row>
    <row r="625" spans="55:100" x14ac:dyDescent="0.3">
      <c r="BC625" s="141"/>
      <c r="BD625" s="255">
        <v>183</v>
      </c>
      <c r="BE625" s="258">
        <f t="shared" si="188"/>
        <v>64.696606804805697</v>
      </c>
      <c r="BF625" s="257">
        <f t="shared" si="189"/>
        <v>6.4666551888905337</v>
      </c>
      <c r="BG625" s="98"/>
      <c r="BH625" s="168"/>
      <c r="BI625" s="168"/>
      <c r="BJ625" s="168"/>
      <c r="BK625" s="168"/>
      <c r="BL625" s="168"/>
      <c r="BM625" s="168"/>
      <c r="BN625" s="168"/>
      <c r="BO625" s="168"/>
      <c r="BP625" s="168"/>
      <c r="BQ625" s="168"/>
      <c r="BR625" s="98"/>
      <c r="BS625" s="163">
        <f t="shared" si="196"/>
        <v>205.74094144970428</v>
      </c>
      <c r="BT625" s="170">
        <v>-18</v>
      </c>
      <c r="BU625" s="98"/>
      <c r="BV625" s="98"/>
      <c r="BW625" s="98"/>
      <c r="BX625" s="98"/>
      <c r="BY625" s="98"/>
      <c r="BZ625" s="98"/>
      <c r="CA625" s="142"/>
      <c r="CB625" s="141"/>
      <c r="CC625" s="98"/>
      <c r="CD625" s="98"/>
      <c r="CE625" s="98"/>
      <c r="CF625" s="98"/>
      <c r="CG625" s="98"/>
      <c r="CH625" s="98"/>
      <c r="CI625" s="98"/>
      <c r="CJ625" s="98"/>
      <c r="CK625" s="98"/>
      <c r="CL625" s="98"/>
      <c r="CM625" s="98"/>
      <c r="CN625" s="163">
        <f t="shared" si="199"/>
        <v>205.74094144970428</v>
      </c>
      <c r="CO625" s="170">
        <v>-18</v>
      </c>
      <c r="CP625" s="98"/>
      <c r="CQ625" s="98"/>
      <c r="CR625" s="98"/>
      <c r="CS625" s="98"/>
      <c r="CT625" s="98"/>
      <c r="CU625" s="98"/>
      <c r="CV625" s="142"/>
    </row>
    <row r="626" spans="55:100" x14ac:dyDescent="0.3">
      <c r="BC626" s="141"/>
      <c r="BD626" s="255">
        <v>184</v>
      </c>
      <c r="BE626" s="258">
        <f t="shared" si="188"/>
        <v>64.721133658878983</v>
      </c>
      <c r="BF626" s="257">
        <f t="shared" si="189"/>
        <v>6.0656446695089867</v>
      </c>
      <c r="BG626" s="98"/>
      <c r="BH626" s="168"/>
      <c r="BI626" s="168"/>
      <c r="BJ626" s="168"/>
      <c r="BK626" s="168"/>
      <c r="BL626" s="168"/>
      <c r="BM626" s="168"/>
      <c r="BN626" s="168"/>
      <c r="BO626" s="168"/>
      <c r="BP626" s="168"/>
      <c r="BQ626" s="168"/>
      <c r="BR626" s="98"/>
      <c r="BS626" s="163">
        <f t="shared" si="196"/>
        <v>194.31088914694291</v>
      </c>
      <c r="BT626" s="170">
        <v>-17</v>
      </c>
      <c r="BU626" s="98"/>
      <c r="BV626" s="98"/>
      <c r="BW626" s="98"/>
      <c r="BX626" s="98"/>
      <c r="BY626" s="98"/>
      <c r="BZ626" s="98"/>
      <c r="CA626" s="142"/>
      <c r="CB626" s="141"/>
      <c r="CC626" s="98"/>
      <c r="CD626" s="98"/>
      <c r="CE626" s="98"/>
      <c r="CF626" s="98"/>
      <c r="CG626" s="98"/>
      <c r="CH626" s="98"/>
      <c r="CI626" s="98"/>
      <c r="CJ626" s="98"/>
      <c r="CK626" s="98"/>
      <c r="CL626" s="98"/>
      <c r="CM626" s="98"/>
      <c r="CN626" s="163">
        <f t="shared" si="199"/>
        <v>194.31088914694291</v>
      </c>
      <c r="CO626" s="170">
        <v>-17</v>
      </c>
      <c r="CP626" s="98"/>
      <c r="CQ626" s="98"/>
      <c r="CR626" s="98"/>
      <c r="CS626" s="98"/>
      <c r="CT626" s="98"/>
      <c r="CU626" s="98"/>
      <c r="CV626" s="142"/>
    </row>
    <row r="627" spans="55:100" x14ac:dyDescent="0.3">
      <c r="BC627" s="141"/>
      <c r="BD627" s="255">
        <v>185</v>
      </c>
      <c r="BE627" s="258">
        <f t="shared" si="188"/>
        <v>64.752655375963457</v>
      </c>
      <c r="BF627" s="257">
        <f t="shared" si="189"/>
        <v>5.6651232785977843</v>
      </c>
      <c r="BG627" s="98"/>
      <c r="BH627" s="168"/>
      <c r="BI627" s="168"/>
      <c r="BJ627" s="168"/>
      <c r="BK627" s="168"/>
      <c r="BL627" s="168"/>
      <c r="BM627" s="168"/>
      <c r="BN627" s="168"/>
      <c r="BO627" s="168"/>
      <c r="BP627" s="168"/>
      <c r="BQ627" s="168"/>
      <c r="BR627" s="98"/>
      <c r="BS627" s="163">
        <f t="shared" si="196"/>
        <v>182.88083684418157</v>
      </c>
      <c r="BT627" s="170">
        <v>-16</v>
      </c>
      <c r="BU627" s="98"/>
      <c r="BV627" s="98"/>
      <c r="BW627" s="98"/>
      <c r="BX627" s="98"/>
      <c r="BY627" s="98"/>
      <c r="BZ627" s="98"/>
      <c r="CA627" s="142"/>
      <c r="CB627" s="141"/>
      <c r="CC627" s="98"/>
      <c r="CD627" s="98"/>
      <c r="CE627" s="98"/>
      <c r="CF627" s="98"/>
      <c r="CG627" s="98"/>
      <c r="CH627" s="98"/>
      <c r="CI627" s="98"/>
      <c r="CJ627" s="98"/>
      <c r="CK627" s="98"/>
      <c r="CL627" s="98"/>
      <c r="CM627" s="98"/>
      <c r="CN627" s="163">
        <f t="shared" si="199"/>
        <v>182.88083684418157</v>
      </c>
      <c r="CO627" s="170">
        <v>-16</v>
      </c>
      <c r="CP627" s="98"/>
      <c r="CQ627" s="98"/>
      <c r="CR627" s="98"/>
      <c r="CS627" s="98"/>
      <c r="CT627" s="98"/>
      <c r="CU627" s="98"/>
      <c r="CV627" s="142"/>
    </row>
    <row r="628" spans="55:100" x14ac:dyDescent="0.3">
      <c r="BC628" s="141"/>
      <c r="BD628" s="255">
        <v>186</v>
      </c>
      <c r="BE628" s="258">
        <f t="shared" si="188"/>
        <v>64.791162354238764</v>
      </c>
      <c r="BF628" s="257">
        <f t="shared" si="189"/>
        <v>5.2652130188525561</v>
      </c>
      <c r="BG628" s="98"/>
      <c r="BH628" s="168"/>
      <c r="BI628" s="168"/>
      <c r="BJ628" s="168"/>
      <c r="BK628" s="168"/>
      <c r="BL628" s="168"/>
      <c r="BM628" s="168"/>
      <c r="BN628" s="168"/>
      <c r="BO628" s="168"/>
      <c r="BP628" s="168"/>
      <c r="BQ628" s="168"/>
      <c r="BR628" s="98"/>
      <c r="BS628" s="163">
        <f t="shared" si="196"/>
        <v>171.45078454142023</v>
      </c>
      <c r="BT628" s="170">
        <v>-15</v>
      </c>
      <c r="BU628" s="98"/>
      <c r="BV628" s="98"/>
      <c r="BW628" s="98"/>
      <c r="BX628" s="98"/>
      <c r="BY628" s="98"/>
      <c r="BZ628" s="98"/>
      <c r="CA628" s="142"/>
      <c r="CB628" s="141"/>
      <c r="CC628" s="98"/>
      <c r="CD628" s="98"/>
      <c r="CE628" s="98"/>
      <c r="CF628" s="98"/>
      <c r="CG628" s="98"/>
      <c r="CH628" s="98"/>
      <c r="CI628" s="98"/>
      <c r="CJ628" s="98"/>
      <c r="CK628" s="98"/>
      <c r="CL628" s="98"/>
      <c r="CM628" s="98"/>
      <c r="CN628" s="163">
        <f t="shared" si="199"/>
        <v>171.45078454142023</v>
      </c>
      <c r="CO628" s="170">
        <v>-15</v>
      </c>
      <c r="CP628" s="98"/>
      <c r="CQ628" s="98"/>
      <c r="CR628" s="98"/>
      <c r="CS628" s="98"/>
      <c r="CT628" s="98"/>
      <c r="CU628" s="98"/>
      <c r="CV628" s="142"/>
    </row>
    <row r="629" spans="55:100" x14ac:dyDescent="0.3">
      <c r="BC629" s="141"/>
      <c r="BD629" s="255">
        <v>187</v>
      </c>
      <c r="BE629" s="258">
        <f t="shared" si="188"/>
        <v>64.836642864106267</v>
      </c>
      <c r="BF629" s="257">
        <f t="shared" si="189"/>
        <v>4.8660357068124078</v>
      </c>
      <c r="BG629" s="98"/>
      <c r="BH629" s="168"/>
      <c r="BI629" s="168"/>
      <c r="BJ629" s="168"/>
      <c r="BK629" s="168"/>
      <c r="BL629" s="168"/>
      <c r="BM629" s="168"/>
      <c r="BN629" s="168"/>
      <c r="BO629" s="168"/>
      <c r="BP629" s="168"/>
      <c r="BQ629" s="168"/>
      <c r="BR629" s="98"/>
      <c r="BS629" s="163">
        <f t="shared" si="196"/>
        <v>160.02073223865887</v>
      </c>
      <c r="BT629" s="170">
        <v>-14</v>
      </c>
      <c r="BU629" s="98"/>
      <c r="BV629" s="98"/>
      <c r="BW629" s="98"/>
      <c r="BX629" s="98"/>
      <c r="BY629" s="98"/>
      <c r="BZ629" s="98"/>
      <c r="CA629" s="142"/>
      <c r="CB629" s="141"/>
      <c r="CC629" s="98"/>
      <c r="CD629" s="98"/>
      <c r="CE629" s="98"/>
      <c r="CF629" s="98"/>
      <c r="CG629" s="98"/>
      <c r="CH629" s="98"/>
      <c r="CI629" s="98"/>
      <c r="CJ629" s="98"/>
      <c r="CK629" s="98"/>
      <c r="CL629" s="98"/>
      <c r="CM629" s="98"/>
      <c r="CN629" s="163">
        <f t="shared" si="199"/>
        <v>160.02073223865887</v>
      </c>
      <c r="CO629" s="170">
        <v>-14</v>
      </c>
      <c r="CP629" s="98"/>
      <c r="CQ629" s="98"/>
      <c r="CR629" s="98"/>
      <c r="CS629" s="98"/>
      <c r="CT629" s="98"/>
      <c r="CU629" s="98"/>
      <c r="CV629" s="142"/>
    </row>
    <row r="630" spans="55:100" x14ac:dyDescent="0.3">
      <c r="BC630" s="141"/>
      <c r="BD630" s="255">
        <v>188</v>
      </c>
      <c r="BE630" s="258">
        <f t="shared" si="188"/>
        <v>64.8890830517621</v>
      </c>
      <c r="BF630" s="257">
        <f t="shared" si="189"/>
        <v>4.4677129357535446</v>
      </c>
      <c r="BG630" s="98"/>
      <c r="BH630" s="168"/>
      <c r="BI630" s="168"/>
      <c r="BJ630" s="168"/>
      <c r="BK630" s="168"/>
      <c r="BL630" s="168"/>
      <c r="BM630" s="168"/>
      <c r="BN630" s="168"/>
      <c r="BO630" s="168"/>
      <c r="BP630" s="168"/>
      <c r="BQ630" s="168"/>
      <c r="BR630" s="98"/>
      <c r="BS630" s="163">
        <f t="shared" si="196"/>
        <v>148.59067993589753</v>
      </c>
      <c r="BT630" s="170">
        <v>-13</v>
      </c>
      <c r="BU630" s="98"/>
      <c r="BV630" s="98"/>
      <c r="BW630" s="98"/>
      <c r="BX630" s="98"/>
      <c r="BY630" s="98"/>
      <c r="BZ630" s="98"/>
      <c r="CA630" s="142"/>
      <c r="CB630" s="141"/>
      <c r="CC630" s="98"/>
      <c r="CD630" s="98"/>
      <c r="CE630" s="98"/>
      <c r="CF630" s="98"/>
      <c r="CG630" s="98"/>
      <c r="CH630" s="98"/>
      <c r="CI630" s="98"/>
      <c r="CJ630" s="98"/>
      <c r="CK630" s="98"/>
      <c r="CL630" s="98"/>
      <c r="CM630" s="98"/>
      <c r="CN630" s="163">
        <f t="shared" si="199"/>
        <v>148.59067993589753</v>
      </c>
      <c r="CO630" s="170">
        <v>-13</v>
      </c>
      <c r="CP630" s="98"/>
      <c r="CQ630" s="98"/>
      <c r="CR630" s="98"/>
      <c r="CS630" s="98"/>
      <c r="CT630" s="98"/>
      <c r="CU630" s="98"/>
      <c r="CV630" s="142"/>
    </row>
    <row r="631" spans="55:100" x14ac:dyDescent="0.3">
      <c r="BC631" s="141"/>
      <c r="BD631" s="255">
        <v>189</v>
      </c>
      <c r="BE631" s="258">
        <f t="shared" si="188"/>
        <v>64.948466943417088</v>
      </c>
      <c r="BF631" s="257">
        <f t="shared" si="189"/>
        <v>4.0703660386506524</v>
      </c>
      <c r="BG631" s="98"/>
      <c r="BH631" s="168"/>
      <c r="BI631" s="168"/>
      <c r="BJ631" s="168"/>
      <c r="BK631" s="168"/>
      <c r="BL631" s="168"/>
      <c r="BM631" s="168"/>
      <c r="BN631" s="168"/>
      <c r="BO631" s="168"/>
      <c r="BP631" s="168"/>
      <c r="BQ631" s="168"/>
      <c r="BR631" s="98"/>
      <c r="BS631" s="163">
        <f t="shared" si="196"/>
        <v>137.16062763313619</v>
      </c>
      <c r="BT631" s="170">
        <v>-12</v>
      </c>
      <c r="BU631" s="98"/>
      <c r="BV631" s="98"/>
      <c r="BW631" s="98"/>
      <c r="BX631" s="98"/>
      <c r="BY631" s="98"/>
      <c r="BZ631" s="98"/>
      <c r="CA631" s="142"/>
      <c r="CB631" s="141"/>
      <c r="CC631" s="98"/>
      <c r="CD631" s="98"/>
      <c r="CE631" s="98"/>
      <c r="CF631" s="98"/>
      <c r="CG631" s="98"/>
      <c r="CH631" s="98"/>
      <c r="CI631" s="98"/>
      <c r="CJ631" s="98"/>
      <c r="CK631" s="98"/>
      <c r="CL631" s="98"/>
      <c r="CM631" s="98"/>
      <c r="CN631" s="163">
        <f t="shared" si="199"/>
        <v>137.16062763313619</v>
      </c>
      <c r="CO631" s="170">
        <v>-12</v>
      </c>
      <c r="CP631" s="98"/>
      <c r="CQ631" s="98"/>
      <c r="CR631" s="98"/>
      <c r="CS631" s="98"/>
      <c r="CT631" s="98"/>
      <c r="CU631" s="98"/>
      <c r="CV631" s="142"/>
    </row>
    <row r="632" spans="55:100" x14ac:dyDescent="0.3">
      <c r="BC632" s="141"/>
      <c r="BD632" s="255">
        <v>190</v>
      </c>
      <c r="BE632" s="258">
        <f t="shared" si="188"/>
        <v>65.0147764501626</v>
      </c>
      <c r="BF632" s="257">
        <f t="shared" si="189"/>
        <v>3.67411605121776</v>
      </c>
      <c r="BG632" s="98"/>
      <c r="BH632" s="168"/>
      <c r="BI632" s="168"/>
      <c r="BJ632" s="168"/>
      <c r="BK632" s="168"/>
      <c r="BL632" s="168"/>
      <c r="BM632" s="168"/>
      <c r="BN632" s="168"/>
      <c r="BO632" s="168"/>
      <c r="BP632" s="168"/>
      <c r="BQ632" s="168"/>
      <c r="BR632" s="98"/>
      <c r="BS632" s="163">
        <f t="shared" si="196"/>
        <v>125.73057533037483</v>
      </c>
      <c r="BT632" s="170">
        <v>-11</v>
      </c>
      <c r="BU632" s="98"/>
      <c r="BV632" s="98"/>
      <c r="BW632" s="98"/>
      <c r="BX632" s="98"/>
      <c r="BY632" s="98"/>
      <c r="BZ632" s="98"/>
      <c r="CA632" s="142"/>
      <c r="CB632" s="141"/>
      <c r="CC632" s="98"/>
      <c r="CD632" s="98"/>
      <c r="CE632" s="98"/>
      <c r="CF632" s="98"/>
      <c r="CG632" s="98"/>
      <c r="CH632" s="98"/>
      <c r="CI632" s="98"/>
      <c r="CJ632" s="98"/>
      <c r="CK632" s="98"/>
      <c r="CL632" s="98"/>
      <c r="CM632" s="98"/>
      <c r="CN632" s="163">
        <f t="shared" si="199"/>
        <v>125.73057533037483</v>
      </c>
      <c r="CO632" s="170">
        <v>-11</v>
      </c>
      <c r="CP632" s="98"/>
      <c r="CQ632" s="98"/>
      <c r="CR632" s="98"/>
      <c r="CS632" s="98"/>
      <c r="CT632" s="98"/>
      <c r="CU632" s="98"/>
      <c r="CV632" s="142"/>
    </row>
    <row r="633" spans="55:100" x14ac:dyDescent="0.3">
      <c r="BC633" s="141"/>
      <c r="BD633" s="255">
        <v>191</v>
      </c>
      <c r="BE633" s="258">
        <f t="shared" si="188"/>
        <v>65.087991373480492</v>
      </c>
      <c r="BF633" s="257">
        <f t="shared" si="189"/>
        <v>3.2790836750396233</v>
      </c>
      <c r="BG633" s="98"/>
      <c r="BH633" s="168"/>
      <c r="BI633" s="168"/>
      <c r="BJ633" s="168"/>
      <c r="BK633" s="168"/>
      <c r="BL633" s="168"/>
      <c r="BM633" s="168"/>
      <c r="BN633" s="168"/>
      <c r="BO633" s="168"/>
      <c r="BP633" s="168"/>
      <c r="BQ633" s="168"/>
      <c r="BR633" s="98"/>
      <c r="BS633" s="163">
        <f t="shared" si="196"/>
        <v>114.30052302761348</v>
      </c>
      <c r="BT633" s="170">
        <v>-10</v>
      </c>
      <c r="BU633" s="98"/>
      <c r="BV633" s="98"/>
      <c r="BW633" s="98"/>
      <c r="BX633" s="98"/>
      <c r="BY633" s="98"/>
      <c r="BZ633" s="98"/>
      <c r="CA633" s="142"/>
      <c r="CB633" s="141"/>
      <c r="CC633" s="98"/>
      <c r="CD633" s="98"/>
      <c r="CE633" s="98"/>
      <c r="CF633" s="98"/>
      <c r="CG633" s="98"/>
      <c r="CH633" s="98"/>
      <c r="CI633" s="98"/>
      <c r="CJ633" s="98"/>
      <c r="CK633" s="98"/>
      <c r="CL633" s="98"/>
      <c r="CM633" s="98"/>
      <c r="CN633" s="163">
        <f t="shared" si="199"/>
        <v>114.30052302761348</v>
      </c>
      <c r="CO633" s="170">
        <v>-10</v>
      </c>
      <c r="CP633" s="98"/>
      <c r="CQ633" s="98"/>
      <c r="CR633" s="98"/>
      <c r="CS633" s="98"/>
      <c r="CT633" s="98"/>
      <c r="CU633" s="98"/>
      <c r="CV633" s="142"/>
    </row>
    <row r="634" spans="55:100" x14ac:dyDescent="0.3">
      <c r="BC634" s="141"/>
      <c r="BD634" s="255">
        <v>192</v>
      </c>
      <c r="BE634" s="258">
        <f t="shared" si="188"/>
        <v>65.168089411395869</v>
      </c>
      <c r="BF634" s="257">
        <f t="shared" si="189"/>
        <v>2.8853892408047779</v>
      </c>
      <c r="BG634" s="98"/>
      <c r="BH634" s="98"/>
      <c r="BI634" s="98"/>
      <c r="BJ634" s="98"/>
      <c r="BK634" s="98"/>
      <c r="BL634" s="98"/>
      <c r="BM634" s="98"/>
      <c r="BN634" s="98"/>
      <c r="BO634" s="98"/>
      <c r="BP634" s="98"/>
      <c r="BQ634" s="98"/>
      <c r="BR634" s="98"/>
      <c r="BS634" s="163">
        <f t="shared" si="196"/>
        <v>102.87047072485214</v>
      </c>
      <c r="BT634" s="170">
        <v>-9</v>
      </c>
      <c r="BU634" s="98"/>
      <c r="BV634" s="98"/>
      <c r="BW634" s="98"/>
      <c r="BX634" s="98"/>
      <c r="BY634" s="98"/>
      <c r="BZ634" s="98"/>
      <c r="CA634" s="142"/>
      <c r="CB634" s="141"/>
      <c r="CC634" s="98"/>
      <c r="CD634" s="98"/>
      <c r="CE634" s="98"/>
      <c r="CF634" s="98"/>
      <c r="CG634" s="98"/>
      <c r="CH634" s="98"/>
      <c r="CI634" s="98"/>
      <c r="CJ634" s="98"/>
      <c r="CK634" s="98"/>
      <c r="CL634" s="98"/>
      <c r="CM634" s="98"/>
      <c r="CN634" s="163">
        <f t="shared" si="199"/>
        <v>102.87047072485214</v>
      </c>
      <c r="CO634" s="170">
        <v>-9</v>
      </c>
      <c r="CP634" s="98"/>
      <c r="CQ634" s="98"/>
      <c r="CR634" s="98"/>
      <c r="CS634" s="98"/>
      <c r="CT634" s="98"/>
      <c r="CU634" s="98"/>
      <c r="CV634" s="142"/>
    </row>
    <row r="635" spans="55:100" x14ac:dyDescent="0.3">
      <c r="BC635" s="141"/>
      <c r="BD635" s="255">
        <v>193</v>
      </c>
      <c r="BE635" s="258">
        <f t="shared" ref="BE635:BE698" si="200">$BF$436*COS($BD635*PI()/180)+$BF$437</f>
        <v>65.2550461652705</v>
      </c>
      <c r="BF635" s="257">
        <f t="shared" ref="BF635:BF698" si="201">$BF$436*SIN($BD635*PI()/180)+$BF$438</f>
        <v>2.4931526716516874</v>
      </c>
      <c r="BG635" s="98"/>
      <c r="BH635" s="98"/>
      <c r="BI635" s="98"/>
      <c r="BJ635" s="98"/>
      <c r="BK635" s="98"/>
      <c r="BL635" s="98"/>
      <c r="BM635" s="98"/>
      <c r="BN635" s="98"/>
      <c r="BO635" s="98"/>
      <c r="BP635" s="98"/>
      <c r="BQ635" s="98"/>
      <c r="BR635" s="98"/>
      <c r="BS635" s="163">
        <f t="shared" si="196"/>
        <v>91.440418422090787</v>
      </c>
      <c r="BT635" s="170">
        <v>-8</v>
      </c>
      <c r="BU635" s="98"/>
      <c r="BV635" s="98"/>
      <c r="BW635" s="98"/>
      <c r="BX635" s="98"/>
      <c r="BY635" s="98"/>
      <c r="BZ635" s="98"/>
      <c r="CA635" s="142"/>
      <c r="CB635" s="141"/>
      <c r="CC635" s="98"/>
      <c r="CD635" s="98"/>
      <c r="CE635" s="98"/>
      <c r="CF635" s="98"/>
      <c r="CG635" s="98"/>
      <c r="CH635" s="98"/>
      <c r="CI635" s="98"/>
      <c r="CJ635" s="98"/>
      <c r="CK635" s="98"/>
      <c r="CL635" s="98"/>
      <c r="CM635" s="98"/>
      <c r="CN635" s="163">
        <f t="shared" si="199"/>
        <v>91.440418422090787</v>
      </c>
      <c r="CO635" s="170">
        <v>-8</v>
      </c>
      <c r="CP635" s="98"/>
      <c r="CQ635" s="98"/>
      <c r="CR635" s="98"/>
      <c r="CS635" s="98"/>
      <c r="CT635" s="98"/>
      <c r="CU635" s="98"/>
      <c r="CV635" s="142"/>
    </row>
    <row r="636" spans="55:100" x14ac:dyDescent="0.3">
      <c r="BC636" s="141"/>
      <c r="BD636" s="255">
        <v>194</v>
      </c>
      <c r="BE636" s="258">
        <f t="shared" si="200"/>
        <v>65.348835147234738</v>
      </c>
      <c r="BF636" s="257">
        <f t="shared" si="201"/>
        <v>2.1024934466390155</v>
      </c>
      <c r="BG636" s="98"/>
      <c r="BH636" s="98"/>
      <c r="BI636" s="98"/>
      <c r="BJ636" s="98"/>
      <c r="BK636" s="98"/>
      <c r="BL636" s="98"/>
      <c r="BM636" s="98"/>
      <c r="BN636" s="98"/>
      <c r="BO636" s="98"/>
      <c r="BP636" s="98"/>
      <c r="BQ636" s="98"/>
      <c r="BR636" s="98"/>
      <c r="BS636" s="163">
        <f t="shared" si="196"/>
        <v>80.010366119329433</v>
      </c>
      <c r="BT636" s="170">
        <v>-7</v>
      </c>
      <c r="BU636" s="98"/>
      <c r="BV636" s="98"/>
      <c r="BW636" s="98"/>
      <c r="BX636" s="98"/>
      <c r="BY636" s="98"/>
      <c r="BZ636" s="98"/>
      <c r="CA636" s="142"/>
      <c r="CB636" s="141"/>
      <c r="CC636" s="98"/>
      <c r="CD636" s="98"/>
      <c r="CE636" s="98"/>
      <c r="CF636" s="98"/>
      <c r="CG636" s="98"/>
      <c r="CH636" s="98"/>
      <c r="CI636" s="98"/>
      <c r="CJ636" s="98"/>
      <c r="CK636" s="98"/>
      <c r="CL636" s="98"/>
      <c r="CM636" s="98"/>
      <c r="CN636" s="163">
        <f t="shared" si="199"/>
        <v>80.010366119329433</v>
      </c>
      <c r="CO636" s="170">
        <v>-7</v>
      </c>
      <c r="CP636" s="98"/>
      <c r="CQ636" s="98"/>
      <c r="CR636" s="98"/>
      <c r="CS636" s="98"/>
      <c r="CT636" s="98"/>
      <c r="CU636" s="98"/>
      <c r="CV636" s="142"/>
    </row>
    <row r="637" spans="55:100" x14ac:dyDescent="0.3">
      <c r="BC637" s="141"/>
      <c r="BD637" s="255">
        <v>195</v>
      </c>
      <c r="BE637" s="258">
        <f t="shared" si="200"/>
        <v>65.449427788256145</v>
      </c>
      <c r="BF637" s="257">
        <f t="shared" si="201"/>
        <v>1.7135305643510925</v>
      </c>
      <c r="BG637" s="98"/>
      <c r="BH637" s="98"/>
      <c r="BI637" s="98"/>
      <c r="BJ637" s="98"/>
      <c r="BK637" s="98"/>
      <c r="BL637" s="98"/>
      <c r="BM637" s="98"/>
      <c r="BN637" s="98"/>
      <c r="BO637" s="98"/>
      <c r="BP637" s="98"/>
      <c r="BQ637" s="98"/>
      <c r="BR637" s="98"/>
      <c r="BS637" s="163">
        <f t="shared" ref="BS637:BS700" si="202">$BT$436*$BT637+$BV$436</f>
        <v>68.580313816568093</v>
      </c>
      <c r="BT637" s="170">
        <v>-6</v>
      </c>
      <c r="BU637" s="98"/>
      <c r="BV637" s="98"/>
      <c r="BW637" s="98"/>
      <c r="BX637" s="98"/>
      <c r="BY637" s="98"/>
      <c r="BZ637" s="98"/>
      <c r="CA637" s="142"/>
      <c r="CB637" s="141"/>
      <c r="CC637" s="98"/>
      <c r="CD637" s="98"/>
      <c r="CE637" s="98"/>
      <c r="CF637" s="98"/>
      <c r="CG637" s="98"/>
      <c r="CH637" s="98"/>
      <c r="CI637" s="98"/>
      <c r="CJ637" s="98"/>
      <c r="CK637" s="98"/>
      <c r="CL637" s="98"/>
      <c r="CM637" s="98"/>
      <c r="CN637" s="163">
        <f t="shared" si="199"/>
        <v>68.580313816568093</v>
      </c>
      <c r="CO637" s="170">
        <v>-6</v>
      </c>
      <c r="CP637" s="98"/>
      <c r="CQ637" s="98"/>
      <c r="CR637" s="98"/>
      <c r="CS637" s="98"/>
      <c r="CT637" s="98"/>
      <c r="CU637" s="98"/>
      <c r="CV637" s="142"/>
    </row>
    <row r="638" spans="55:100" x14ac:dyDescent="0.3">
      <c r="BC638" s="141"/>
      <c r="BD638" s="255">
        <v>196</v>
      </c>
      <c r="BE638" s="258">
        <f t="shared" si="200"/>
        <v>65.556793446841795</v>
      </c>
      <c r="BF638" s="257">
        <f t="shared" si="201"/>
        <v>1.3263825066498223</v>
      </c>
      <c r="BG638" s="98"/>
      <c r="BH638" s="98"/>
      <c r="BI638" s="98"/>
      <c r="BJ638" s="98"/>
      <c r="BK638" s="98"/>
      <c r="BL638" s="98"/>
      <c r="BM638" s="98"/>
      <c r="BN638" s="98"/>
      <c r="BO638" s="98"/>
      <c r="BP638" s="98"/>
      <c r="BQ638" s="98"/>
      <c r="BR638" s="98"/>
      <c r="BS638" s="163">
        <f t="shared" si="202"/>
        <v>57.15026151380674</v>
      </c>
      <c r="BT638" s="170">
        <v>-5</v>
      </c>
      <c r="BU638" s="98"/>
      <c r="BV638" s="98"/>
      <c r="BW638" s="98"/>
      <c r="BX638" s="98"/>
      <c r="BY638" s="98"/>
      <c r="BZ638" s="98"/>
      <c r="CA638" s="142"/>
      <c r="CB638" s="141"/>
      <c r="CC638" s="98"/>
      <c r="CD638" s="98"/>
      <c r="CE638" s="98"/>
      <c r="CF638" s="98"/>
      <c r="CG638" s="98"/>
      <c r="CH638" s="98"/>
      <c r="CI638" s="98"/>
      <c r="CJ638" s="98"/>
      <c r="CK638" s="98"/>
      <c r="CL638" s="98"/>
      <c r="CM638" s="98"/>
      <c r="CN638" s="163">
        <f t="shared" ref="CN638:CN701" si="203">$CO$436*$CO638+$CQ$436</f>
        <v>57.15026151380674</v>
      </c>
      <c r="CO638" s="170">
        <v>-5</v>
      </c>
      <c r="CP638" s="98"/>
      <c r="CQ638" s="98"/>
      <c r="CR638" s="98"/>
      <c r="CS638" s="98"/>
      <c r="CT638" s="98"/>
      <c r="CU638" s="98"/>
      <c r="CV638" s="142"/>
    </row>
    <row r="639" spans="55:100" x14ac:dyDescent="0.3">
      <c r="BC639" s="141"/>
      <c r="BD639" s="255">
        <v>197</v>
      </c>
      <c r="BE639" s="258">
        <f t="shared" si="200"/>
        <v>65.670899418372016</v>
      </c>
      <c r="BF639" s="257">
        <f t="shared" si="201"/>
        <v>0.94116720258398612</v>
      </c>
      <c r="BG639" s="98"/>
      <c r="BH639" s="98"/>
      <c r="BI639" s="98"/>
      <c r="BJ639" s="98"/>
      <c r="BK639" s="98"/>
      <c r="BL639" s="98"/>
      <c r="BM639" s="98"/>
      <c r="BN639" s="98"/>
      <c r="BO639" s="98"/>
      <c r="BP639" s="98"/>
      <c r="BQ639" s="98"/>
      <c r="BR639" s="98"/>
      <c r="BS639" s="163">
        <f t="shared" si="202"/>
        <v>45.720209211045393</v>
      </c>
      <c r="BT639" s="170">
        <v>-4</v>
      </c>
      <c r="BU639" s="98"/>
      <c r="BV639" s="98"/>
      <c r="BW639" s="98"/>
      <c r="BX639" s="98"/>
      <c r="BY639" s="98"/>
      <c r="BZ639" s="98"/>
      <c r="CA639" s="142"/>
      <c r="CB639" s="141"/>
      <c r="CC639" s="98"/>
      <c r="CD639" s="98"/>
      <c r="CE639" s="98"/>
      <c r="CF639" s="98"/>
      <c r="CG639" s="98"/>
      <c r="CH639" s="98"/>
      <c r="CI639" s="98"/>
      <c r="CJ639" s="98"/>
      <c r="CK639" s="98"/>
      <c r="CL639" s="98"/>
      <c r="CM639" s="98"/>
      <c r="CN639" s="163">
        <f t="shared" si="203"/>
        <v>45.720209211045393</v>
      </c>
      <c r="CO639" s="170">
        <v>-4</v>
      </c>
      <c r="CP639" s="98"/>
      <c r="CQ639" s="98"/>
      <c r="CR639" s="98"/>
      <c r="CS639" s="98"/>
      <c r="CT639" s="98"/>
      <c r="CU639" s="98"/>
      <c r="CV639" s="142"/>
    </row>
    <row r="640" spans="55:100" x14ac:dyDescent="0.3">
      <c r="BC640" s="141"/>
      <c r="BD640" s="255">
        <v>198</v>
      </c>
      <c r="BE640" s="258">
        <f t="shared" si="200"/>
        <v>65.791710945062519</v>
      </c>
      <c r="BF640" s="257">
        <f t="shared" si="201"/>
        <v>0.55800199246683935</v>
      </c>
      <c r="BG640" s="98"/>
      <c r="BH640" s="98"/>
      <c r="BI640" s="98"/>
      <c r="BJ640" s="98"/>
      <c r="BK640" s="98"/>
      <c r="BL640" s="98"/>
      <c r="BM640" s="98"/>
      <c r="BN640" s="98"/>
      <c r="BO640" s="98"/>
      <c r="BP640" s="98"/>
      <c r="BQ640" s="98"/>
      <c r="BR640" s="98"/>
      <c r="BS640" s="163">
        <f t="shared" si="202"/>
        <v>34.290156908284047</v>
      </c>
      <c r="BT640" s="170">
        <v>-3</v>
      </c>
      <c r="BU640" s="98"/>
      <c r="BV640" s="98"/>
      <c r="BW640" s="98"/>
      <c r="BX640" s="98"/>
      <c r="BY640" s="98"/>
      <c r="BZ640" s="98"/>
      <c r="CA640" s="142"/>
      <c r="CB640" s="141"/>
      <c r="CC640" s="98"/>
      <c r="CD640" s="98"/>
      <c r="CE640" s="98"/>
      <c r="CF640" s="98"/>
      <c r="CG640" s="98"/>
      <c r="CH640" s="98"/>
      <c r="CI640" s="98"/>
      <c r="CJ640" s="98"/>
      <c r="CK640" s="98"/>
      <c r="CL640" s="98"/>
      <c r="CM640" s="98"/>
      <c r="CN640" s="163">
        <f t="shared" si="203"/>
        <v>34.290156908284047</v>
      </c>
      <c r="CO640" s="170">
        <v>-3</v>
      </c>
      <c r="CP640" s="98"/>
      <c r="CQ640" s="98"/>
      <c r="CR640" s="98"/>
      <c r="CS640" s="98"/>
      <c r="CT640" s="98"/>
      <c r="CU640" s="98"/>
      <c r="CV640" s="142"/>
    </row>
    <row r="641" spans="55:100" x14ac:dyDescent="0.3">
      <c r="BC641" s="141"/>
      <c r="BD641" s="255">
        <v>199</v>
      </c>
      <c r="BE641" s="258">
        <f t="shared" si="200"/>
        <v>65.919191226551931</v>
      </c>
      <c r="BF641" s="257">
        <f t="shared" si="201"/>
        <v>0.17700359213322603</v>
      </c>
      <c r="BG641" s="98"/>
      <c r="BH641" s="98"/>
      <c r="BI641" s="98"/>
      <c r="BJ641" s="98"/>
      <c r="BK641" s="98"/>
      <c r="BL641" s="98"/>
      <c r="BM641" s="98"/>
      <c r="BN641" s="98"/>
      <c r="BO641" s="98"/>
      <c r="BP641" s="98"/>
      <c r="BQ641" s="98"/>
      <c r="BR641" s="98"/>
      <c r="BS641" s="163">
        <f t="shared" si="202"/>
        <v>22.860104605522697</v>
      </c>
      <c r="BT641" s="170">
        <v>-2</v>
      </c>
      <c r="BU641" s="98"/>
      <c r="BV641" s="98"/>
      <c r="BW641" s="98"/>
      <c r="BX641" s="98"/>
      <c r="BY641" s="98"/>
      <c r="BZ641" s="98"/>
      <c r="CA641" s="142"/>
      <c r="CB641" s="141"/>
      <c r="CC641" s="98"/>
      <c r="CD641" s="98"/>
      <c r="CE641" s="98"/>
      <c r="CF641" s="98"/>
      <c r="CG641" s="98"/>
      <c r="CH641" s="98"/>
      <c r="CI641" s="98"/>
      <c r="CJ641" s="98"/>
      <c r="CK641" s="98"/>
      <c r="CL641" s="98"/>
      <c r="CM641" s="98"/>
      <c r="CN641" s="163">
        <f t="shared" si="203"/>
        <v>22.860104605522697</v>
      </c>
      <c r="CO641" s="170">
        <v>-2</v>
      </c>
      <c r="CP641" s="98"/>
      <c r="CQ641" s="98"/>
      <c r="CR641" s="98"/>
      <c r="CS641" s="98"/>
      <c r="CT641" s="98"/>
      <c r="CU641" s="98"/>
      <c r="CV641" s="142"/>
    </row>
    <row r="642" spans="55:100" ht="15" thickBot="1" x14ac:dyDescent="0.35">
      <c r="BC642" s="141"/>
      <c r="BD642" s="255">
        <v>200</v>
      </c>
      <c r="BE642" s="258">
        <f t="shared" si="200"/>
        <v>66.053301431111578</v>
      </c>
      <c r="BF642" s="257">
        <f t="shared" si="201"/>
        <v>-0.20171194261331671</v>
      </c>
      <c r="BG642" s="98"/>
      <c r="BH642" s="98"/>
      <c r="BI642" s="98"/>
      <c r="BJ642" s="98"/>
      <c r="BK642" s="98"/>
      <c r="BL642" s="98"/>
      <c r="BM642" s="98"/>
      <c r="BN642" s="98"/>
      <c r="BO642" s="98"/>
      <c r="BP642" s="98"/>
      <c r="BQ642" s="98"/>
      <c r="BR642" s="98"/>
      <c r="BS642" s="163">
        <f t="shared" si="202"/>
        <v>11.430052302761348</v>
      </c>
      <c r="BT642" s="170">
        <v>-1</v>
      </c>
      <c r="BU642" s="98"/>
      <c r="BV642" s="98"/>
      <c r="BW642" s="98"/>
      <c r="BX642" s="98"/>
      <c r="BY642" s="98"/>
      <c r="BZ642" s="98"/>
      <c r="CA642" s="142"/>
      <c r="CB642" s="141"/>
      <c r="CC642" s="98"/>
      <c r="CD642" s="98"/>
      <c r="CE642" s="98"/>
      <c r="CF642" s="98"/>
      <c r="CG642" s="98"/>
      <c r="CH642" s="98"/>
      <c r="CI642" s="98"/>
      <c r="CJ642" s="98"/>
      <c r="CK642" s="98"/>
      <c r="CL642" s="98"/>
      <c r="CM642" s="98"/>
      <c r="CN642" s="163">
        <f t="shared" si="203"/>
        <v>11.430052302761348</v>
      </c>
      <c r="CO642" s="170">
        <v>-1</v>
      </c>
      <c r="CP642" s="98"/>
      <c r="CQ642" s="98"/>
      <c r="CR642" s="98"/>
      <c r="CS642" s="98"/>
      <c r="CT642" s="98"/>
      <c r="CU642" s="98"/>
      <c r="CV642" s="142"/>
    </row>
    <row r="643" spans="55:100" ht="15" thickBot="1" x14ac:dyDescent="0.35">
      <c r="BC643" s="141"/>
      <c r="BD643" s="255">
        <v>201</v>
      </c>
      <c r="BE643" s="258">
        <f t="shared" si="200"/>
        <v>66.194000707474004</v>
      </c>
      <c r="BF643" s="257">
        <f t="shared" si="201"/>
        <v>-0.57802925135221628</v>
      </c>
      <c r="BG643" s="98"/>
      <c r="BH643" s="98"/>
      <c r="BI643" s="98"/>
      <c r="BJ643" s="98"/>
      <c r="BK643" s="98"/>
      <c r="BL643" s="98"/>
      <c r="BM643" s="98"/>
      <c r="BN643" s="98"/>
      <c r="BO643" s="98"/>
      <c r="BP643" s="98"/>
      <c r="BQ643" s="98"/>
      <c r="BR643" s="98"/>
      <c r="BS643" s="163">
        <f t="shared" si="202"/>
        <v>0</v>
      </c>
      <c r="BT643" s="165">
        <f>BT443</f>
        <v>0</v>
      </c>
      <c r="BU643" s="98"/>
      <c r="BV643" s="98"/>
      <c r="BW643" s="98"/>
      <c r="BX643" s="98"/>
      <c r="BY643" s="98"/>
      <c r="BZ643" s="98"/>
      <c r="CA643" s="142"/>
      <c r="CB643" s="141"/>
      <c r="CC643" s="98"/>
      <c r="CD643" s="98"/>
      <c r="CE643" s="98"/>
      <c r="CF643" s="98"/>
      <c r="CG643" s="98"/>
      <c r="CH643" s="98"/>
      <c r="CI643" s="98"/>
      <c r="CJ643" s="98"/>
      <c r="CK643" s="98"/>
      <c r="CL643" s="98"/>
      <c r="CM643" s="98"/>
      <c r="CN643" s="163">
        <f t="shared" si="203"/>
        <v>0</v>
      </c>
      <c r="CO643" s="165">
        <f>CO443</f>
        <v>0</v>
      </c>
      <c r="CP643" s="98"/>
      <c r="CQ643" s="98"/>
      <c r="CR643" s="98"/>
      <c r="CS643" s="98"/>
      <c r="CT643" s="98"/>
      <c r="CU643" s="98"/>
      <c r="CV643" s="142"/>
    </row>
    <row r="644" spans="55:100" x14ac:dyDescent="0.3">
      <c r="BC644" s="141"/>
      <c r="BD644" s="255">
        <v>202</v>
      </c>
      <c r="BE644" s="258">
        <f t="shared" si="200"/>
        <v>66.341246197276632</v>
      </c>
      <c r="BF644" s="257">
        <f t="shared" si="201"/>
        <v>-0.95183370418574142</v>
      </c>
      <c r="BG644" s="98"/>
      <c r="BH644" s="98"/>
      <c r="BI644" s="98"/>
      <c r="BJ644" s="98"/>
      <c r="BK644" s="98"/>
      <c r="BL644" s="98"/>
      <c r="BM644" s="98"/>
      <c r="BN644" s="98"/>
      <c r="BO644" s="98"/>
      <c r="BP644" s="98"/>
      <c r="BQ644" s="98"/>
      <c r="BR644" s="98"/>
      <c r="BS644" s="163">
        <f t="shared" si="202"/>
        <v>-11.430052302761348</v>
      </c>
      <c r="BT644" s="161">
        <v>1</v>
      </c>
      <c r="BU644" s="98"/>
      <c r="BV644" s="98"/>
      <c r="BW644" s="98"/>
      <c r="BX644" s="98"/>
      <c r="BY644" s="98"/>
      <c r="BZ644" s="98"/>
      <c r="CA644" s="142"/>
      <c r="CB644" s="141"/>
      <c r="CC644" s="98"/>
      <c r="CD644" s="98"/>
      <c r="CE644" s="98"/>
      <c r="CF644" s="98"/>
      <c r="CG644" s="98"/>
      <c r="CH644" s="98"/>
      <c r="CI644" s="98"/>
      <c r="CJ644" s="98"/>
      <c r="CK644" s="98"/>
      <c r="CL644" s="98"/>
      <c r="CM644" s="98"/>
      <c r="CN644" s="163">
        <f t="shared" si="203"/>
        <v>-11.430052302761348</v>
      </c>
      <c r="CO644" s="161">
        <v>1</v>
      </c>
      <c r="CP644" s="98"/>
      <c r="CQ644" s="98"/>
      <c r="CR644" s="98"/>
      <c r="CS644" s="98"/>
      <c r="CT644" s="98"/>
      <c r="CU644" s="98"/>
      <c r="CV644" s="142"/>
    </row>
    <row r="645" spans="55:100" x14ac:dyDescent="0.3">
      <c r="BC645" s="141"/>
      <c r="BD645" s="255">
        <v>203</v>
      </c>
      <c r="BE645" s="258">
        <f t="shared" si="200"/>
        <v>66.494993048116896</v>
      </c>
      <c r="BF645" s="257">
        <f t="shared" si="201"/>
        <v>-1.3230114366564454</v>
      </c>
      <c r="BG645" s="98"/>
      <c r="BH645" s="98"/>
      <c r="BI645" s="98"/>
      <c r="BJ645" s="98"/>
      <c r="BK645" s="98"/>
      <c r="BL645" s="98"/>
      <c r="BM645" s="98"/>
      <c r="BN645" s="98"/>
      <c r="BO645" s="98"/>
      <c r="BP645" s="98"/>
      <c r="BQ645" s="98"/>
      <c r="BR645" s="98"/>
      <c r="BS645" s="163">
        <f t="shared" si="202"/>
        <v>-22.860104605522697</v>
      </c>
      <c r="BT645" s="161">
        <v>2</v>
      </c>
      <c r="BU645" s="98"/>
      <c r="BV645" s="98"/>
      <c r="BW645" s="98"/>
      <c r="BX645" s="98"/>
      <c r="BY645" s="98"/>
      <c r="BZ645" s="98"/>
      <c r="CA645" s="142"/>
      <c r="CB645" s="141"/>
      <c r="CC645" s="98"/>
      <c r="CD645" s="98"/>
      <c r="CE645" s="98"/>
      <c r="CF645" s="98"/>
      <c r="CG645" s="98"/>
      <c r="CH645" s="98"/>
      <c r="CI645" s="98"/>
      <c r="CJ645" s="98"/>
      <c r="CK645" s="98"/>
      <c r="CL645" s="98"/>
      <c r="CM645" s="98"/>
      <c r="CN645" s="163">
        <f t="shared" si="203"/>
        <v>-22.860104605522697</v>
      </c>
      <c r="CO645" s="161">
        <v>2</v>
      </c>
      <c r="CP645" s="98"/>
      <c r="CQ645" s="98"/>
      <c r="CR645" s="98"/>
      <c r="CS645" s="98"/>
      <c r="CT645" s="98"/>
      <c r="CU645" s="98"/>
      <c r="CV645" s="142"/>
    </row>
    <row r="646" spans="55:100" x14ac:dyDescent="0.3">
      <c r="BC646" s="141"/>
      <c r="BD646" s="255">
        <v>204</v>
      </c>
      <c r="BE646" s="258">
        <f t="shared" si="200"/>
        <v>66.655194427214624</v>
      </c>
      <c r="BF646" s="257">
        <f t="shared" si="201"/>
        <v>-1.691449384431337</v>
      </c>
      <c r="BG646" s="98"/>
      <c r="BH646" s="98"/>
      <c r="BI646" s="98"/>
      <c r="BJ646" s="98"/>
      <c r="BK646" s="98"/>
      <c r="BL646" s="98"/>
      <c r="BM646" s="98"/>
      <c r="BN646" s="98"/>
      <c r="BO646" s="98"/>
      <c r="BP646" s="98"/>
      <c r="BQ646" s="98"/>
      <c r="BR646" s="98"/>
      <c r="BS646" s="163">
        <f t="shared" si="202"/>
        <v>-34.290156908284047</v>
      </c>
      <c r="BT646" s="161">
        <v>3</v>
      </c>
      <c r="BU646" s="98"/>
      <c r="BV646" s="98"/>
      <c r="BW646" s="98"/>
      <c r="BX646" s="98"/>
      <c r="BY646" s="98"/>
      <c r="BZ646" s="98"/>
      <c r="CA646" s="142"/>
      <c r="CB646" s="141"/>
      <c r="CC646" s="98"/>
      <c r="CD646" s="98"/>
      <c r="CE646" s="98"/>
      <c r="CF646" s="98"/>
      <c r="CG646" s="98"/>
      <c r="CH646" s="98"/>
      <c r="CI646" s="98"/>
      <c r="CJ646" s="98"/>
      <c r="CK646" s="98"/>
      <c r="CL646" s="98"/>
      <c r="CM646" s="98"/>
      <c r="CN646" s="163">
        <f t="shared" si="203"/>
        <v>-34.290156908284047</v>
      </c>
      <c r="CO646" s="161">
        <v>3</v>
      </c>
      <c r="CP646" s="98"/>
      <c r="CQ646" s="98"/>
      <c r="CR646" s="98"/>
      <c r="CS646" s="98"/>
      <c r="CT646" s="98"/>
      <c r="CU646" s="98"/>
      <c r="CV646" s="142"/>
    </row>
    <row r="647" spans="55:100" x14ac:dyDescent="0.3">
      <c r="BC647" s="141"/>
      <c r="BD647" s="255">
        <v>205</v>
      </c>
      <c r="BE647" s="258">
        <f t="shared" si="200"/>
        <v>66.821801535677864</v>
      </c>
      <c r="BF647" s="257">
        <f t="shared" si="201"/>
        <v>-2.0570353177423968</v>
      </c>
      <c r="BG647" s="98"/>
      <c r="BH647" s="98"/>
      <c r="BI647" s="98"/>
      <c r="BJ647" s="98"/>
      <c r="BK647" s="98"/>
      <c r="BL647" s="98"/>
      <c r="BM647" s="98"/>
      <c r="BN647" s="98"/>
      <c r="BO647" s="98"/>
      <c r="BP647" s="98"/>
      <c r="BQ647" s="98"/>
      <c r="BR647" s="98"/>
      <c r="BS647" s="163">
        <f t="shared" si="202"/>
        <v>-45.720209211045393</v>
      </c>
      <c r="BT647" s="161">
        <v>4</v>
      </c>
      <c r="BU647" s="98"/>
      <c r="BV647" s="98"/>
      <c r="BW647" s="98"/>
      <c r="BX647" s="98"/>
      <c r="BY647" s="98"/>
      <c r="BZ647" s="98"/>
      <c r="CA647" s="142"/>
      <c r="CB647" s="141"/>
      <c r="CC647" s="98"/>
      <c r="CD647" s="98"/>
      <c r="CE647" s="98"/>
      <c r="CF647" s="98"/>
      <c r="CG647" s="98"/>
      <c r="CH647" s="98"/>
      <c r="CI647" s="98"/>
      <c r="CJ647" s="98"/>
      <c r="CK647" s="98"/>
      <c r="CL647" s="98"/>
      <c r="CM647" s="98"/>
      <c r="CN647" s="163">
        <f t="shared" si="203"/>
        <v>-45.720209211045393</v>
      </c>
      <c r="CO647" s="161">
        <v>4</v>
      </c>
      <c r="CP647" s="98"/>
      <c r="CQ647" s="98"/>
      <c r="CR647" s="98"/>
      <c r="CS647" s="98"/>
      <c r="CT647" s="98"/>
      <c r="CU647" s="98"/>
      <c r="CV647" s="142"/>
    </row>
    <row r="648" spans="55:100" x14ac:dyDescent="0.3">
      <c r="BC648" s="141"/>
      <c r="BD648" s="255">
        <v>206</v>
      </c>
      <c r="BE648" s="258">
        <f t="shared" si="200"/>
        <v>66.99476362336739</v>
      </c>
      <c r="BF648" s="257">
        <f t="shared" si="201"/>
        <v>-2.419657875572808</v>
      </c>
      <c r="BG648" s="98"/>
      <c r="BH648" s="98"/>
      <c r="BI648" s="98"/>
      <c r="BJ648" s="98"/>
      <c r="BK648" s="98"/>
      <c r="BL648" s="98"/>
      <c r="BM648" s="98"/>
      <c r="BN648" s="98"/>
      <c r="BO648" s="98"/>
      <c r="BP648" s="98"/>
      <c r="BQ648" s="98"/>
      <c r="BR648" s="98"/>
      <c r="BS648" s="163">
        <f t="shared" si="202"/>
        <v>-57.15026151380674</v>
      </c>
      <c r="BT648" s="161">
        <v>5</v>
      </c>
      <c r="BU648" s="98"/>
      <c r="BV648" s="98"/>
      <c r="BW648" s="98"/>
      <c r="BX648" s="98"/>
      <c r="BY648" s="98"/>
      <c r="BZ648" s="98"/>
      <c r="CA648" s="142"/>
      <c r="CB648" s="141"/>
      <c r="CC648" s="98"/>
      <c r="CD648" s="98"/>
      <c r="CE648" s="98"/>
      <c r="CF648" s="98"/>
      <c r="CG648" s="98"/>
      <c r="CH648" s="98"/>
      <c r="CI648" s="98"/>
      <c r="CJ648" s="98"/>
      <c r="CK648" s="98"/>
      <c r="CL648" s="98"/>
      <c r="CM648" s="98"/>
      <c r="CN648" s="163">
        <f t="shared" si="203"/>
        <v>-57.15026151380674</v>
      </c>
      <c r="CO648" s="161">
        <v>5</v>
      </c>
      <c r="CP648" s="98"/>
      <c r="CQ648" s="98"/>
      <c r="CR648" s="98"/>
      <c r="CS648" s="98"/>
      <c r="CT648" s="98"/>
      <c r="CU648" s="98"/>
      <c r="CV648" s="142"/>
    </row>
    <row r="649" spans="55:100" x14ac:dyDescent="0.3">
      <c r="BC649" s="141"/>
      <c r="BD649" s="255">
        <v>207</v>
      </c>
      <c r="BE649" s="258">
        <f t="shared" si="200"/>
        <v>67.17402800435579</v>
      </c>
      <c r="BF649" s="257">
        <f t="shared" si="201"/>
        <v>-2.779206599578659</v>
      </c>
      <c r="BG649" s="98"/>
      <c r="BH649" s="98"/>
      <c r="BI649" s="98"/>
      <c r="BJ649" s="98"/>
      <c r="BK649" s="98"/>
      <c r="BL649" s="98"/>
      <c r="BM649" s="98"/>
      <c r="BN649" s="98"/>
      <c r="BO649" s="98"/>
      <c r="BP649" s="98"/>
      <c r="BQ649" s="98"/>
      <c r="BR649" s="98"/>
      <c r="BS649" s="163">
        <f t="shared" si="202"/>
        <v>-68.580313816568093</v>
      </c>
      <c r="BT649" s="161">
        <v>6</v>
      </c>
      <c r="BU649" s="98"/>
      <c r="BV649" s="98"/>
      <c r="BW649" s="98"/>
      <c r="BX649" s="98"/>
      <c r="BY649" s="98"/>
      <c r="BZ649" s="98"/>
      <c r="CA649" s="142"/>
      <c r="CB649" s="141"/>
      <c r="CC649" s="98"/>
      <c r="CD649" s="98"/>
      <c r="CE649" s="98"/>
      <c r="CF649" s="98"/>
      <c r="CG649" s="98"/>
      <c r="CH649" s="98"/>
      <c r="CI649" s="98"/>
      <c r="CJ649" s="98"/>
      <c r="CK649" s="98"/>
      <c r="CL649" s="98"/>
      <c r="CM649" s="98"/>
      <c r="CN649" s="163">
        <f t="shared" si="203"/>
        <v>-68.580313816568093</v>
      </c>
      <c r="CO649" s="161">
        <v>6</v>
      </c>
      <c r="CP649" s="98"/>
      <c r="CQ649" s="98"/>
      <c r="CR649" s="98"/>
      <c r="CS649" s="98"/>
      <c r="CT649" s="98"/>
      <c r="CU649" s="98"/>
      <c r="CV649" s="142"/>
    </row>
    <row r="650" spans="55:100" x14ac:dyDescent="0.3">
      <c r="BC650" s="141"/>
      <c r="BD650" s="255">
        <v>208</v>
      </c>
      <c r="BE650" s="258">
        <f t="shared" si="200"/>
        <v>67.359540072976046</v>
      </c>
      <c r="BF650" s="257">
        <f t="shared" si="201"/>
        <v>-3.1355719677356131</v>
      </c>
      <c r="BG650" s="98"/>
      <c r="BH650" s="98"/>
      <c r="BI650" s="98"/>
      <c r="BJ650" s="98"/>
      <c r="BK650" s="98"/>
      <c r="BL650" s="98"/>
      <c r="BM650" s="98"/>
      <c r="BN650" s="98"/>
      <c r="BO650" s="98"/>
      <c r="BP650" s="98"/>
      <c r="BQ650" s="98"/>
      <c r="BR650" s="98"/>
      <c r="BS650" s="163">
        <f t="shared" si="202"/>
        <v>-80.010366119329433</v>
      </c>
      <c r="BT650" s="161">
        <v>7</v>
      </c>
      <c r="BU650" s="98"/>
      <c r="BV650" s="98"/>
      <c r="BW650" s="98"/>
      <c r="BX650" s="98"/>
      <c r="BY650" s="98"/>
      <c r="BZ650" s="98"/>
      <c r="CA650" s="142"/>
      <c r="CB650" s="141"/>
      <c r="CC650" s="98"/>
      <c r="CD650" s="98"/>
      <c r="CE650" s="98"/>
      <c r="CF650" s="98"/>
      <c r="CG650" s="98"/>
      <c r="CH650" s="98"/>
      <c r="CI650" s="98"/>
      <c r="CJ650" s="98"/>
      <c r="CK650" s="98"/>
      <c r="CL650" s="98"/>
      <c r="CM650" s="98"/>
      <c r="CN650" s="163">
        <f t="shared" si="203"/>
        <v>-80.010366119329433</v>
      </c>
      <c r="CO650" s="161">
        <v>7</v>
      </c>
      <c r="CP650" s="98"/>
      <c r="CQ650" s="98"/>
      <c r="CR650" s="98"/>
      <c r="CS650" s="98"/>
      <c r="CT650" s="98"/>
      <c r="CU650" s="98"/>
      <c r="CV650" s="142"/>
    </row>
    <row r="651" spans="55:100" x14ac:dyDescent="0.3">
      <c r="BC651" s="141"/>
      <c r="BD651" s="255">
        <v>209</v>
      </c>
      <c r="BE651" s="258">
        <f t="shared" si="200"/>
        <v>67.55124332045493</v>
      </c>
      <c r="BF651" s="257">
        <f t="shared" si="201"/>
        <v>-3.4886454277003036</v>
      </c>
      <c r="BG651" s="98"/>
      <c r="BH651" s="98"/>
      <c r="BI651" s="98"/>
      <c r="BJ651" s="98"/>
      <c r="BK651" s="98"/>
      <c r="BL651" s="98"/>
      <c r="BM651" s="98"/>
      <c r="BN651" s="98"/>
      <c r="BO651" s="98"/>
      <c r="BP651" s="98"/>
      <c r="BQ651" s="98"/>
      <c r="BR651" s="98"/>
      <c r="BS651" s="163">
        <f t="shared" si="202"/>
        <v>-91.440418422090787</v>
      </c>
      <c r="BT651" s="161">
        <v>8</v>
      </c>
      <c r="BU651" s="98"/>
      <c r="BV651" s="98"/>
      <c r="BW651" s="98"/>
      <c r="BX651" s="98"/>
      <c r="BY651" s="98"/>
      <c r="BZ651" s="98"/>
      <c r="CA651" s="142"/>
      <c r="CB651" s="141"/>
      <c r="CC651" s="98"/>
      <c r="CD651" s="98"/>
      <c r="CE651" s="98"/>
      <c r="CF651" s="98"/>
      <c r="CG651" s="98"/>
      <c r="CH651" s="98"/>
      <c r="CI651" s="98"/>
      <c r="CJ651" s="98"/>
      <c r="CK651" s="98"/>
      <c r="CL651" s="98"/>
      <c r="CM651" s="98"/>
      <c r="CN651" s="163">
        <f t="shared" si="203"/>
        <v>-91.440418422090787</v>
      </c>
      <c r="CO651" s="161">
        <v>8</v>
      </c>
      <c r="CP651" s="98"/>
      <c r="CQ651" s="98"/>
      <c r="CR651" s="98"/>
      <c r="CS651" s="98"/>
      <c r="CT651" s="98"/>
      <c r="CU651" s="98"/>
      <c r="CV651" s="142"/>
    </row>
    <row r="652" spans="55:100" x14ac:dyDescent="0.3">
      <c r="BC652" s="141"/>
      <c r="BD652" s="255">
        <v>210</v>
      </c>
      <c r="BE652" s="258">
        <f t="shared" si="200"/>
        <v>67.749079352126216</v>
      </c>
      <c r="BF652" s="257">
        <f t="shared" si="201"/>
        <v>-3.8383194298765488</v>
      </c>
      <c r="BG652" s="98"/>
      <c r="BH652" s="98"/>
      <c r="BI652" s="98"/>
      <c r="BJ652" s="98"/>
      <c r="BK652" s="98"/>
      <c r="BL652" s="98"/>
      <c r="BM652" s="98"/>
      <c r="BN652" s="98"/>
      <c r="BO652" s="98"/>
      <c r="BP652" s="98"/>
      <c r="BQ652" s="98"/>
      <c r="BR652" s="98"/>
      <c r="BS652" s="163">
        <f t="shared" si="202"/>
        <v>-102.87047072485214</v>
      </c>
      <c r="BT652" s="161">
        <v>9</v>
      </c>
      <c r="BU652" s="98"/>
      <c r="BV652" s="98"/>
      <c r="BW652" s="98"/>
      <c r="BX652" s="98"/>
      <c r="BY652" s="98"/>
      <c r="BZ652" s="98"/>
      <c r="CA652" s="142"/>
      <c r="CB652" s="141"/>
      <c r="CC652" s="98"/>
      <c r="CD652" s="98"/>
      <c r="CE652" s="98"/>
      <c r="CF652" s="98"/>
      <c r="CG652" s="98"/>
      <c r="CH652" s="98"/>
      <c r="CI652" s="98"/>
      <c r="CJ652" s="98"/>
      <c r="CK652" s="98"/>
      <c r="CL652" s="98"/>
      <c r="CM652" s="98"/>
      <c r="CN652" s="163">
        <f t="shared" si="203"/>
        <v>-102.87047072485214</v>
      </c>
      <c r="CO652" s="161">
        <v>9</v>
      </c>
      <c r="CP652" s="98"/>
      <c r="CQ652" s="98"/>
      <c r="CR652" s="98"/>
      <c r="CS652" s="98"/>
      <c r="CT652" s="98"/>
      <c r="CU652" s="98"/>
      <c r="CV652" s="142"/>
    </row>
    <row r="653" spans="55:100" x14ac:dyDescent="0.3">
      <c r="BC653" s="141"/>
      <c r="BD653" s="255">
        <v>211</v>
      </c>
      <c r="BE653" s="258">
        <f t="shared" si="200"/>
        <v>67.95298790521818</v>
      </c>
      <c r="BF653" s="257">
        <f t="shared" si="201"/>
        <v>-4.1844874601759052</v>
      </c>
      <c r="BG653" s="98"/>
      <c r="BH653" s="98"/>
      <c r="BI653" s="98"/>
      <c r="BJ653" s="98"/>
      <c r="BK653" s="98"/>
      <c r="BL653" s="98"/>
      <c r="BM653" s="98"/>
      <c r="BN653" s="98"/>
      <c r="BO653" s="98"/>
      <c r="BP653" s="98"/>
      <c r="BQ653" s="98"/>
      <c r="BR653" s="98"/>
      <c r="BS653" s="163">
        <f t="shared" si="202"/>
        <v>-114.30052302761348</v>
      </c>
      <c r="BT653" s="161">
        <v>10</v>
      </c>
      <c r="BU653" s="98"/>
      <c r="BV653" s="98"/>
      <c r="BW653" s="98"/>
      <c r="BX653" s="98"/>
      <c r="BY653" s="98"/>
      <c r="BZ653" s="98"/>
      <c r="CA653" s="142"/>
      <c r="CB653" s="141"/>
      <c r="CC653" s="98"/>
      <c r="CD653" s="98"/>
      <c r="CE653" s="98"/>
      <c r="CF653" s="98"/>
      <c r="CG653" s="98"/>
      <c r="CH653" s="98"/>
      <c r="CI653" s="98"/>
      <c r="CJ653" s="98"/>
      <c r="CK653" s="98"/>
      <c r="CL653" s="98"/>
      <c r="CM653" s="98"/>
      <c r="CN653" s="163">
        <f t="shared" si="203"/>
        <v>-114.30052302761348</v>
      </c>
      <c r="CO653" s="161">
        <v>10</v>
      </c>
      <c r="CP653" s="98"/>
      <c r="CQ653" s="98"/>
      <c r="CR653" s="98"/>
      <c r="CS653" s="98"/>
      <c r="CT653" s="98"/>
      <c r="CU653" s="98"/>
      <c r="CV653" s="142"/>
    </row>
    <row r="654" spans="55:100" x14ac:dyDescent="0.3">
      <c r="BC654" s="141"/>
      <c r="BD654" s="255">
        <v>212</v>
      </c>
      <c r="BE654" s="258">
        <f t="shared" si="200"/>
        <v>68.162906867210211</v>
      </c>
      <c r="BF654" s="257">
        <f t="shared" si="201"/>
        <v>-4.5270440724629459</v>
      </c>
      <c r="BG654" s="98"/>
      <c r="BH654" s="98"/>
      <c r="BI654" s="98"/>
      <c r="BJ654" s="98"/>
      <c r="BK654" s="98"/>
      <c r="BL654" s="98"/>
      <c r="BM654" s="98"/>
      <c r="BN654" s="98"/>
      <c r="BO654" s="98"/>
      <c r="BP654" s="98"/>
      <c r="BQ654" s="98"/>
      <c r="BR654" s="98"/>
      <c r="BS654" s="163">
        <f t="shared" si="202"/>
        <v>-125.73057533037483</v>
      </c>
      <c r="BT654" s="161">
        <v>11</v>
      </c>
      <c r="BU654" s="98"/>
      <c r="BV654" s="98"/>
      <c r="BW654" s="98"/>
      <c r="BX654" s="98"/>
      <c r="BY654" s="98"/>
      <c r="BZ654" s="98"/>
      <c r="CA654" s="142"/>
      <c r="CB654" s="141"/>
      <c r="CC654" s="98"/>
      <c r="CD654" s="98"/>
      <c r="CE654" s="98"/>
      <c r="CF654" s="98"/>
      <c r="CG654" s="98"/>
      <c r="CH654" s="98"/>
      <c r="CI654" s="98"/>
      <c r="CJ654" s="98"/>
      <c r="CK654" s="98"/>
      <c r="CL654" s="98"/>
      <c r="CM654" s="98"/>
      <c r="CN654" s="163">
        <f t="shared" si="203"/>
        <v>-125.73057533037483</v>
      </c>
      <c r="CO654" s="161">
        <v>11</v>
      </c>
      <c r="CP654" s="98"/>
      <c r="CQ654" s="98"/>
      <c r="CR654" s="98"/>
      <c r="CS654" s="98"/>
      <c r="CT654" s="98"/>
      <c r="CU654" s="98"/>
      <c r="CV654" s="142"/>
    </row>
    <row r="655" spans="55:100" x14ac:dyDescent="0.3">
      <c r="BC655" s="141"/>
      <c r="BD655" s="255">
        <v>213</v>
      </c>
      <c r="BE655" s="258">
        <f t="shared" si="200"/>
        <v>68.378772294753006</v>
      </c>
      <c r="BF655" s="257">
        <f t="shared" si="201"/>
        <v>-4.8658849206751551</v>
      </c>
      <c r="BG655" s="98"/>
      <c r="BH655" s="98"/>
      <c r="BI655" s="98"/>
      <c r="BJ655" s="98"/>
      <c r="BK655" s="98"/>
      <c r="BL655" s="98"/>
      <c r="BM655" s="98"/>
      <c r="BN655" s="98"/>
      <c r="BO655" s="98"/>
      <c r="BP655" s="98"/>
      <c r="BQ655" s="98"/>
      <c r="BR655" s="98"/>
      <c r="BS655" s="163">
        <f t="shared" si="202"/>
        <v>-137.16062763313619</v>
      </c>
      <c r="BT655" s="161">
        <v>12</v>
      </c>
      <c r="BU655" s="98"/>
      <c r="BV655" s="98"/>
      <c r="BW655" s="98"/>
      <c r="BX655" s="98"/>
      <c r="BY655" s="98"/>
      <c r="BZ655" s="98"/>
      <c r="CA655" s="142"/>
      <c r="CB655" s="141"/>
      <c r="CC655" s="98"/>
      <c r="CD655" s="98"/>
      <c r="CE655" s="98"/>
      <c r="CF655" s="98"/>
      <c r="CG655" s="98"/>
      <c r="CH655" s="98"/>
      <c r="CI655" s="98"/>
      <c r="CJ655" s="98"/>
      <c r="CK655" s="98"/>
      <c r="CL655" s="98"/>
      <c r="CM655" s="98"/>
      <c r="CN655" s="163">
        <f t="shared" si="203"/>
        <v>-137.16062763313619</v>
      </c>
      <c r="CO655" s="161">
        <v>12</v>
      </c>
      <c r="CP655" s="98"/>
      <c r="CQ655" s="98"/>
      <c r="CR655" s="98"/>
      <c r="CS655" s="98"/>
      <c r="CT655" s="98"/>
      <c r="CU655" s="98"/>
      <c r="CV655" s="142"/>
    </row>
    <row r="656" spans="55:100" x14ac:dyDescent="0.3">
      <c r="BC656" s="141"/>
      <c r="BD656" s="255">
        <v>214</v>
      </c>
      <c r="BE656" s="258">
        <f t="shared" si="200"/>
        <v>68.600518433146149</v>
      </c>
      <c r="BF656" s="257">
        <f t="shared" si="201"/>
        <v>-5.2009067906077249</v>
      </c>
      <c r="BG656" s="98"/>
      <c r="BH656" s="98"/>
      <c r="BI656" s="98"/>
      <c r="BJ656" s="98"/>
      <c r="BK656" s="98"/>
      <c r="BL656" s="98"/>
      <c r="BM656" s="98"/>
      <c r="BN656" s="98"/>
      <c r="BO656" s="98"/>
      <c r="BP656" s="98"/>
      <c r="BQ656" s="98"/>
      <c r="BR656" s="98"/>
      <c r="BS656" s="163">
        <f t="shared" si="202"/>
        <v>-148.59067993589753</v>
      </c>
      <c r="BT656" s="161">
        <v>13</v>
      </c>
      <c r="BU656" s="98"/>
      <c r="BV656" s="98"/>
      <c r="BW656" s="98"/>
      <c r="BX656" s="98"/>
      <c r="BY656" s="98"/>
      <c r="BZ656" s="98"/>
      <c r="CA656" s="142"/>
      <c r="CB656" s="141"/>
      <c r="CC656" s="98"/>
      <c r="CD656" s="98"/>
      <c r="CE656" s="98"/>
      <c r="CF656" s="98"/>
      <c r="CG656" s="98"/>
      <c r="CH656" s="98"/>
      <c r="CI656" s="98"/>
      <c r="CJ656" s="98"/>
      <c r="CK656" s="98"/>
      <c r="CL656" s="98"/>
      <c r="CM656" s="98"/>
      <c r="CN656" s="163">
        <f t="shared" si="203"/>
        <v>-148.59067993589753</v>
      </c>
      <c r="CO656" s="161">
        <v>13</v>
      </c>
      <c r="CP656" s="98"/>
      <c r="CQ656" s="98"/>
      <c r="CR656" s="98"/>
      <c r="CS656" s="98"/>
      <c r="CT656" s="98"/>
      <c r="CU656" s="98"/>
      <c r="CV656" s="142"/>
    </row>
    <row r="657" spans="55:100" x14ac:dyDescent="0.3">
      <c r="BC657" s="141"/>
      <c r="BD657" s="255">
        <v>215</v>
      </c>
      <c r="BE657" s="258">
        <f t="shared" si="200"/>
        <v>68.828077736367817</v>
      </c>
      <c r="BF657" s="257">
        <f t="shared" si="201"/>
        <v>-5.5320076313536557</v>
      </c>
      <c r="BG657" s="98"/>
      <c r="BH657" s="98"/>
      <c r="BI657" s="98"/>
      <c r="BJ657" s="98"/>
      <c r="BK657" s="98"/>
      <c r="BL657" s="98"/>
      <c r="BM657" s="98"/>
      <c r="BN657" s="98"/>
      <c r="BO657" s="98"/>
      <c r="BP657" s="98"/>
      <c r="BQ657" s="98"/>
      <c r="BR657" s="98"/>
      <c r="BS657" s="163">
        <f t="shared" si="202"/>
        <v>-160.02073223865887</v>
      </c>
      <c r="BT657" s="161">
        <v>14</v>
      </c>
      <c r="BU657" s="98"/>
      <c r="BV657" s="98"/>
      <c r="BW657" s="98"/>
      <c r="BX657" s="98"/>
      <c r="BY657" s="98"/>
      <c r="BZ657" s="98"/>
      <c r="CA657" s="142"/>
      <c r="CB657" s="141"/>
      <c r="CC657" s="98"/>
      <c r="CD657" s="98"/>
      <c r="CE657" s="98"/>
      <c r="CF657" s="98"/>
      <c r="CG657" s="98"/>
      <c r="CH657" s="98"/>
      <c r="CI657" s="98"/>
      <c r="CJ657" s="98"/>
      <c r="CK657" s="98"/>
      <c r="CL657" s="98"/>
      <c r="CM657" s="98"/>
      <c r="CN657" s="163">
        <f t="shared" si="203"/>
        <v>-160.02073223865887</v>
      </c>
      <c r="CO657" s="161">
        <v>14</v>
      </c>
      <c r="CP657" s="98"/>
      <c r="CQ657" s="98"/>
      <c r="CR657" s="98"/>
      <c r="CS657" s="98"/>
      <c r="CT657" s="98"/>
      <c r="CU657" s="98"/>
      <c r="CV657" s="142"/>
    </row>
    <row r="658" spans="55:100" x14ac:dyDescent="0.3">
      <c r="BC658" s="141"/>
      <c r="BD658" s="255">
        <v>216</v>
      </c>
      <c r="BE658" s="258">
        <f t="shared" si="200"/>
        <v>69.061380887649818</v>
      </c>
      <c r="BF658" s="257">
        <f t="shared" si="201"/>
        <v>-5.8590865863894148</v>
      </c>
      <c r="BG658" s="98"/>
      <c r="BH658" s="98"/>
      <c r="BI658" s="98"/>
      <c r="BJ658" s="98"/>
      <c r="BK658" s="98"/>
      <c r="BL658" s="98"/>
      <c r="BM658" s="98"/>
      <c r="BN658" s="98"/>
      <c r="BO658" s="98"/>
      <c r="BP658" s="98"/>
      <c r="BQ658" s="98"/>
      <c r="BR658" s="98"/>
      <c r="BS658" s="163">
        <f t="shared" si="202"/>
        <v>-171.45078454142023</v>
      </c>
      <c r="BT658" s="161">
        <v>15</v>
      </c>
      <c r="BU658" s="98"/>
      <c r="BV658" s="98"/>
      <c r="BW658" s="98"/>
      <c r="BX658" s="98"/>
      <c r="BY658" s="98"/>
      <c r="BZ658" s="98"/>
      <c r="CA658" s="142"/>
      <c r="CB658" s="141"/>
      <c r="CC658" s="98"/>
      <c r="CD658" s="98"/>
      <c r="CE658" s="98"/>
      <c r="CF658" s="98"/>
      <c r="CG658" s="98"/>
      <c r="CH658" s="98"/>
      <c r="CI658" s="98"/>
      <c r="CJ658" s="98"/>
      <c r="CK658" s="98"/>
      <c r="CL658" s="98"/>
      <c r="CM658" s="98"/>
      <c r="CN658" s="163">
        <f t="shared" si="203"/>
        <v>-171.45078454142023</v>
      </c>
      <c r="CO658" s="161">
        <v>15</v>
      </c>
      <c r="CP658" s="98"/>
      <c r="CQ658" s="98"/>
      <c r="CR658" s="98"/>
      <c r="CS658" s="98"/>
      <c r="CT658" s="98"/>
      <c r="CU658" s="98"/>
      <c r="CV658" s="142"/>
    </row>
    <row r="659" spans="55:100" x14ac:dyDescent="0.3">
      <c r="BC659" s="141"/>
      <c r="BD659" s="255">
        <v>217</v>
      </c>
      <c r="BE659" s="258">
        <f t="shared" si="200"/>
        <v>69.300356820592214</v>
      </c>
      <c r="BF659" s="257">
        <f t="shared" si="201"/>
        <v>-6.1820440242968004</v>
      </c>
      <c r="BG659" s="98"/>
      <c r="BH659" s="98"/>
      <c r="BI659" s="98"/>
      <c r="BJ659" s="98"/>
      <c r="BK659" s="98"/>
      <c r="BL659" s="98"/>
      <c r="BM659" s="98"/>
      <c r="BN659" s="98"/>
      <c r="BO659" s="98"/>
      <c r="BP659" s="98"/>
      <c r="BQ659" s="98"/>
      <c r="BR659" s="98"/>
      <c r="BS659" s="163">
        <f t="shared" si="202"/>
        <v>-182.88083684418157</v>
      </c>
      <c r="BT659" s="161">
        <v>16</v>
      </c>
      <c r="BU659" s="98"/>
      <c r="BV659" s="98"/>
      <c r="BW659" s="98"/>
      <c r="BX659" s="98"/>
      <c r="BY659" s="98"/>
      <c r="BZ659" s="98"/>
      <c r="CA659" s="142"/>
      <c r="CB659" s="141"/>
      <c r="CC659" s="98"/>
      <c r="CD659" s="98"/>
      <c r="CE659" s="98"/>
      <c r="CF659" s="98"/>
      <c r="CG659" s="98"/>
      <c r="CH659" s="98"/>
      <c r="CI659" s="98"/>
      <c r="CJ659" s="98"/>
      <c r="CK659" s="98"/>
      <c r="CL659" s="98"/>
      <c r="CM659" s="98"/>
      <c r="CN659" s="163">
        <f t="shared" si="203"/>
        <v>-182.88083684418157</v>
      </c>
      <c r="CO659" s="161">
        <v>16</v>
      </c>
      <c r="CP659" s="98"/>
      <c r="CQ659" s="98"/>
      <c r="CR659" s="98"/>
      <c r="CS659" s="98"/>
      <c r="CT659" s="98"/>
      <c r="CU659" s="98"/>
      <c r="CV659" s="142"/>
    </row>
    <row r="660" spans="55:100" x14ac:dyDescent="0.3">
      <c r="BC660" s="141"/>
      <c r="BD660" s="255">
        <v>218</v>
      </c>
      <c r="BE660" s="258">
        <f t="shared" si="200"/>
        <v>69.544932740810822</v>
      </c>
      <c r="BF660" s="257">
        <f t="shared" si="201"/>
        <v>-6.5007815691116715</v>
      </c>
      <c r="BG660" s="98"/>
      <c r="BH660" s="98"/>
      <c r="BI660" s="98"/>
      <c r="BJ660" s="98"/>
      <c r="BK660" s="98"/>
      <c r="BL660" s="98"/>
      <c r="BM660" s="98"/>
      <c r="BN660" s="98"/>
      <c r="BO660" s="98"/>
      <c r="BP660" s="98"/>
      <c r="BQ660" s="98"/>
      <c r="BR660" s="98"/>
      <c r="BS660" s="163">
        <f t="shared" si="202"/>
        <v>-194.31088914694291</v>
      </c>
      <c r="BT660" s="161">
        <v>17</v>
      </c>
      <c r="BU660" s="98"/>
      <c r="BV660" s="98"/>
      <c r="BW660" s="98"/>
      <c r="BX660" s="98"/>
      <c r="BY660" s="98"/>
      <c r="BZ660" s="98"/>
      <c r="CA660" s="142"/>
      <c r="CB660" s="141"/>
      <c r="CC660" s="98"/>
      <c r="CD660" s="98"/>
      <c r="CE660" s="98"/>
      <c r="CF660" s="98"/>
      <c r="CG660" s="98"/>
      <c r="CH660" s="98"/>
      <c r="CI660" s="98"/>
      <c r="CJ660" s="98"/>
      <c r="CK660" s="98"/>
      <c r="CL660" s="98"/>
      <c r="CM660" s="98"/>
      <c r="CN660" s="163">
        <f t="shared" si="203"/>
        <v>-194.31088914694291</v>
      </c>
      <c r="CO660" s="161">
        <v>17</v>
      </c>
      <c r="CP660" s="98"/>
      <c r="CQ660" s="98"/>
      <c r="CR660" s="98"/>
      <c r="CS660" s="98"/>
      <c r="CT660" s="98"/>
      <c r="CU660" s="98"/>
      <c r="CV660" s="142"/>
    </row>
    <row r="661" spans="55:100" x14ac:dyDescent="0.3">
      <c r="BC661" s="141"/>
      <c r="BD661" s="255">
        <v>219</v>
      </c>
      <c r="BE661" s="258">
        <f t="shared" si="200"/>
        <v>69.795034148111085</v>
      </c>
      <c r="BF661" s="257">
        <f t="shared" si="201"/>
        <v>-6.8152021302902188</v>
      </c>
      <c r="BG661" s="98"/>
      <c r="BH661" s="98"/>
      <c r="BI661" s="98"/>
      <c r="BJ661" s="98"/>
      <c r="BK661" s="98"/>
      <c r="BL661" s="98"/>
      <c r="BM661" s="98"/>
      <c r="BN661" s="98"/>
      <c r="BO661" s="98"/>
      <c r="BP661" s="98"/>
      <c r="BQ661" s="98"/>
      <c r="BR661" s="98"/>
      <c r="BS661" s="163">
        <f t="shared" si="202"/>
        <v>-205.74094144970428</v>
      </c>
      <c r="BT661" s="161">
        <v>18</v>
      </c>
      <c r="BU661" s="98"/>
      <c r="BV661" s="98"/>
      <c r="BW661" s="98"/>
      <c r="BX661" s="98"/>
      <c r="BY661" s="98"/>
      <c r="BZ661" s="98"/>
      <c r="CA661" s="142"/>
      <c r="CB661" s="141"/>
      <c r="CC661" s="98"/>
      <c r="CD661" s="98"/>
      <c r="CE661" s="98"/>
      <c r="CF661" s="98"/>
      <c r="CG661" s="98"/>
      <c r="CH661" s="98"/>
      <c r="CI661" s="98"/>
      <c r="CJ661" s="98"/>
      <c r="CK661" s="98"/>
      <c r="CL661" s="98"/>
      <c r="CM661" s="98"/>
      <c r="CN661" s="163">
        <f t="shared" si="203"/>
        <v>-205.74094144970428</v>
      </c>
      <c r="CO661" s="161">
        <v>18</v>
      </c>
      <c r="CP661" s="98"/>
      <c r="CQ661" s="98"/>
      <c r="CR661" s="98"/>
      <c r="CS661" s="98"/>
      <c r="CT661" s="98"/>
      <c r="CU661" s="98"/>
      <c r="CV661" s="142"/>
    </row>
    <row r="662" spans="55:100" x14ac:dyDescent="0.3">
      <c r="BC662" s="141"/>
      <c r="BD662" s="255">
        <v>220</v>
      </c>
      <c r="BE662" s="258">
        <f t="shared" si="200"/>
        <v>70.050584859181541</v>
      </c>
      <c r="BF662" s="257">
        <f t="shared" si="201"/>
        <v>-7.1252099322836067</v>
      </c>
      <c r="BG662" s="98"/>
      <c r="BH662" s="98"/>
      <c r="BI662" s="98"/>
      <c r="BJ662" s="98"/>
      <c r="BK662" s="98"/>
      <c r="BL662" s="98"/>
      <c r="BM662" s="98"/>
      <c r="BN662" s="98"/>
      <c r="BO662" s="98"/>
      <c r="BP662" s="98"/>
      <c r="BQ662" s="98"/>
      <c r="BR662" s="98"/>
      <c r="BS662" s="163">
        <f t="shared" si="202"/>
        <v>-217.17099375246562</v>
      </c>
      <c r="BT662" s="161">
        <v>19</v>
      </c>
      <c r="BU662" s="98"/>
      <c r="BV662" s="98"/>
      <c r="BW662" s="98"/>
      <c r="BX662" s="98"/>
      <c r="BY662" s="98"/>
      <c r="BZ662" s="98"/>
      <c r="CA662" s="142"/>
      <c r="CB662" s="141"/>
      <c r="CC662" s="98"/>
      <c r="CD662" s="98"/>
      <c r="CE662" s="98"/>
      <c r="CF662" s="98"/>
      <c r="CG662" s="98"/>
      <c r="CH662" s="98"/>
      <c r="CI662" s="98"/>
      <c r="CJ662" s="98"/>
      <c r="CK662" s="98"/>
      <c r="CL662" s="98"/>
      <c r="CM662" s="98"/>
      <c r="CN662" s="163">
        <f t="shared" si="203"/>
        <v>-217.17099375246562</v>
      </c>
      <c r="CO662" s="161">
        <v>19</v>
      </c>
      <c r="CP662" s="98"/>
      <c r="CQ662" s="98"/>
      <c r="CR662" s="98"/>
      <c r="CS662" s="98"/>
      <c r="CT662" s="98"/>
      <c r="CU662" s="98"/>
      <c r="CV662" s="142"/>
    </row>
    <row r="663" spans="55:100" x14ac:dyDescent="0.3">
      <c r="BC663" s="141"/>
      <c r="BD663" s="255">
        <v>221</v>
      </c>
      <c r="BE663" s="258">
        <f t="shared" si="200"/>
        <v>70.311507030800044</v>
      </c>
      <c r="BF663" s="257">
        <f t="shared" si="201"/>
        <v>-7.4307105437122676</v>
      </c>
      <c r="BG663" s="98"/>
      <c r="BH663" s="98"/>
      <c r="BI663" s="98"/>
      <c r="BJ663" s="98"/>
      <c r="BK663" s="98"/>
      <c r="BL663" s="98"/>
      <c r="BM663" s="98"/>
      <c r="BN663" s="98"/>
      <c r="BO663" s="98"/>
      <c r="BP663" s="98"/>
      <c r="BQ663" s="98"/>
      <c r="BR663" s="98"/>
      <c r="BS663" s="163">
        <f t="shared" si="202"/>
        <v>-228.60104605522696</v>
      </c>
      <c r="BT663" s="161">
        <v>20</v>
      </c>
      <c r="BU663" s="98"/>
      <c r="BV663" s="98"/>
      <c r="BW663" s="98"/>
      <c r="BX663" s="98"/>
      <c r="BY663" s="98"/>
      <c r="BZ663" s="98"/>
      <c r="CA663" s="142"/>
      <c r="CB663" s="141"/>
      <c r="CC663" s="98"/>
      <c r="CD663" s="98"/>
      <c r="CE663" s="98"/>
      <c r="CF663" s="98"/>
      <c r="CG663" s="98"/>
      <c r="CH663" s="98"/>
      <c r="CI663" s="98"/>
      <c r="CJ663" s="98"/>
      <c r="CK663" s="98"/>
      <c r="CL663" s="98"/>
      <c r="CM663" s="98"/>
      <c r="CN663" s="163">
        <f t="shared" si="203"/>
        <v>-228.60104605522696</v>
      </c>
      <c r="CO663" s="161">
        <v>20</v>
      </c>
      <c r="CP663" s="98"/>
      <c r="CQ663" s="98"/>
      <c r="CR663" s="98"/>
      <c r="CS663" s="98"/>
      <c r="CT663" s="98"/>
      <c r="CU663" s="98"/>
      <c r="CV663" s="142"/>
    </row>
    <row r="664" spans="55:100" x14ac:dyDescent="0.3">
      <c r="BC664" s="141"/>
      <c r="BD664" s="255">
        <v>222</v>
      </c>
      <c r="BE664" s="258">
        <f t="shared" si="200"/>
        <v>70.577721183545492</v>
      </c>
      <c r="BF664" s="257">
        <f t="shared" si="201"/>
        <v>-7.7316109061304914</v>
      </c>
      <c r="BG664" s="98"/>
      <c r="BH664" s="98"/>
      <c r="BI664" s="98"/>
      <c r="BJ664" s="98"/>
      <c r="BK664" s="98"/>
      <c r="BL664" s="98"/>
      <c r="BM664" s="98"/>
      <c r="BN664" s="98"/>
      <c r="BO664" s="98"/>
      <c r="BP664" s="98"/>
      <c r="BQ664" s="98"/>
      <c r="BR664" s="98"/>
      <c r="BS664" s="163">
        <f t="shared" si="202"/>
        <v>-240.03109835798833</v>
      </c>
      <c r="BT664" s="161">
        <v>21</v>
      </c>
      <c r="BU664" s="98"/>
      <c r="BV664" s="98"/>
      <c r="BW664" s="98"/>
      <c r="BX664" s="98"/>
      <c r="BY664" s="98"/>
      <c r="BZ664" s="98"/>
      <c r="CA664" s="142"/>
      <c r="CB664" s="141"/>
      <c r="CC664" s="98"/>
      <c r="CD664" s="98"/>
      <c r="CE664" s="98"/>
      <c r="CF664" s="98"/>
      <c r="CG664" s="98"/>
      <c r="CH664" s="98"/>
      <c r="CI664" s="98"/>
      <c r="CJ664" s="98"/>
      <c r="CK664" s="98"/>
      <c r="CL664" s="98"/>
      <c r="CM664" s="98"/>
      <c r="CN664" s="163">
        <f t="shared" si="203"/>
        <v>-240.03109835798833</v>
      </c>
      <c r="CO664" s="161">
        <v>21</v>
      </c>
      <c r="CP664" s="98"/>
      <c r="CQ664" s="98"/>
      <c r="CR664" s="98"/>
      <c r="CS664" s="98"/>
      <c r="CT664" s="98"/>
      <c r="CU664" s="98"/>
      <c r="CV664" s="142"/>
    </row>
    <row r="665" spans="55:100" x14ac:dyDescent="0.3">
      <c r="BC665" s="141"/>
      <c r="BD665" s="255">
        <v>223</v>
      </c>
      <c r="BE665" s="258">
        <f t="shared" si="200"/>
        <v>70.849146226008074</v>
      </c>
      <c r="BF665" s="257">
        <f t="shared" si="201"/>
        <v>-8.0278193623730019</v>
      </c>
      <c r="BG665" s="98"/>
      <c r="BH665" s="98"/>
      <c r="BI665" s="98"/>
      <c r="BJ665" s="98"/>
      <c r="BK665" s="98"/>
      <c r="BL665" s="98"/>
      <c r="BM665" s="98"/>
      <c r="BN665" s="98"/>
      <c r="BO665" s="98"/>
      <c r="BP665" s="98"/>
      <c r="BQ665" s="98"/>
      <c r="BR665" s="98"/>
      <c r="BS665" s="163">
        <f t="shared" si="202"/>
        <v>-251.46115066074967</v>
      </c>
      <c r="BT665" s="161">
        <v>22</v>
      </c>
      <c r="BU665" s="98"/>
      <c r="BV665" s="98"/>
      <c r="BW665" s="98"/>
      <c r="BX665" s="98"/>
      <c r="BY665" s="98"/>
      <c r="BZ665" s="98"/>
      <c r="CA665" s="142"/>
      <c r="CB665" s="141"/>
      <c r="CC665" s="98"/>
      <c r="CD665" s="98"/>
      <c r="CE665" s="98"/>
      <c r="CF665" s="98"/>
      <c r="CG665" s="98"/>
      <c r="CH665" s="98"/>
      <c r="CI665" s="98"/>
      <c r="CJ665" s="98"/>
      <c r="CK665" s="98"/>
      <c r="CL665" s="98"/>
      <c r="CM665" s="98"/>
      <c r="CN665" s="163">
        <f t="shared" si="203"/>
        <v>-251.46115066074967</v>
      </c>
      <c r="CO665" s="161">
        <v>22</v>
      </c>
      <c r="CP665" s="98"/>
      <c r="CQ665" s="98"/>
      <c r="CR665" s="98"/>
      <c r="CS665" s="98"/>
      <c r="CT665" s="98"/>
      <c r="CU665" s="98"/>
      <c r="CV665" s="142"/>
    </row>
    <row r="666" spans="55:100" x14ac:dyDescent="0.3">
      <c r="BC666" s="141"/>
      <c r="BD666" s="255">
        <v>224</v>
      </c>
      <c r="BE666" s="258">
        <f t="shared" si="200"/>
        <v>71.125699479490521</v>
      </c>
      <c r="BF666" s="257">
        <f t="shared" si="201"/>
        <v>-8.3192456844746037</v>
      </c>
      <c r="BG666" s="98"/>
      <c r="BH666" s="98"/>
      <c r="BI666" s="98"/>
      <c r="BJ666" s="98"/>
      <c r="BK666" s="98"/>
      <c r="BL666" s="98"/>
      <c r="BM666" s="98"/>
      <c r="BN666" s="98"/>
      <c r="BO666" s="98"/>
      <c r="BP666" s="98"/>
      <c r="BQ666" s="98"/>
      <c r="BR666" s="98"/>
      <c r="BS666" s="163">
        <f t="shared" si="202"/>
        <v>-262.89120296351103</v>
      </c>
      <c r="BT666" s="161">
        <v>23</v>
      </c>
      <c r="BU666" s="98"/>
      <c r="BV666" s="98"/>
      <c r="BW666" s="98"/>
      <c r="BX666" s="98"/>
      <c r="BY666" s="98"/>
      <c r="BZ666" s="98"/>
      <c r="CA666" s="142"/>
      <c r="CB666" s="141"/>
      <c r="CC666" s="98"/>
      <c r="CD666" s="98"/>
      <c r="CE666" s="98"/>
      <c r="CF666" s="98"/>
      <c r="CG666" s="98"/>
      <c r="CH666" s="98"/>
      <c r="CI666" s="98"/>
      <c r="CJ666" s="98"/>
      <c r="CK666" s="98"/>
      <c r="CL666" s="98"/>
      <c r="CM666" s="98"/>
      <c r="CN666" s="163">
        <f t="shared" si="203"/>
        <v>-262.89120296351103</v>
      </c>
      <c r="CO666" s="161">
        <v>23</v>
      </c>
      <c r="CP666" s="98"/>
      <c r="CQ666" s="98"/>
      <c r="CR666" s="98"/>
      <c r="CS666" s="98"/>
      <c r="CT666" s="98"/>
      <c r="CU666" s="98"/>
      <c r="CV666" s="142"/>
    </row>
    <row r="667" spans="55:100" x14ac:dyDescent="0.3">
      <c r="BC667" s="141"/>
      <c r="BD667" s="255">
        <v>225</v>
      </c>
      <c r="BE667" s="258">
        <f t="shared" si="200"/>
        <v>71.407296703192799</v>
      </c>
      <c r="BF667" s="257">
        <f t="shared" si="201"/>
        <v>-8.6058011011544568</v>
      </c>
      <c r="BG667" s="98"/>
      <c r="BH667" s="98"/>
      <c r="BI667" s="98"/>
      <c r="BJ667" s="98"/>
      <c r="BK667" s="98"/>
      <c r="BL667" s="98"/>
      <c r="BM667" s="98"/>
      <c r="BN667" s="98"/>
      <c r="BO667" s="98"/>
      <c r="BP667" s="98"/>
      <c r="BQ667" s="98"/>
      <c r="BR667" s="98"/>
      <c r="BS667" s="163">
        <f t="shared" si="202"/>
        <v>-274.32125526627237</v>
      </c>
      <c r="BT667" s="161">
        <v>24</v>
      </c>
      <c r="BU667" s="98"/>
      <c r="BV667" s="98"/>
      <c r="BW667" s="98"/>
      <c r="BX667" s="98"/>
      <c r="BY667" s="98"/>
      <c r="BZ667" s="98"/>
      <c r="CA667" s="142"/>
      <c r="CB667" s="141"/>
      <c r="CC667" s="98"/>
      <c r="CD667" s="98"/>
      <c r="CE667" s="98"/>
      <c r="CF667" s="98"/>
      <c r="CG667" s="98"/>
      <c r="CH667" s="98"/>
      <c r="CI667" s="98"/>
      <c r="CJ667" s="98"/>
      <c r="CK667" s="98"/>
      <c r="CL667" s="98"/>
      <c r="CM667" s="98"/>
      <c r="CN667" s="163">
        <f t="shared" si="203"/>
        <v>-274.32125526627237</v>
      </c>
      <c r="CO667" s="161">
        <v>24</v>
      </c>
      <c r="CP667" s="98"/>
      <c r="CQ667" s="98"/>
      <c r="CR667" s="98"/>
      <c r="CS667" s="98"/>
      <c r="CT667" s="98"/>
      <c r="CU667" s="98"/>
      <c r="CV667" s="142"/>
    </row>
    <row r="668" spans="55:100" x14ac:dyDescent="0.3">
      <c r="BC668" s="141"/>
      <c r="BD668" s="255">
        <v>226</v>
      </c>
      <c r="BE668" s="258">
        <f t="shared" si="200"/>
        <v>71.693852119872645</v>
      </c>
      <c r="BF668" s="257">
        <f t="shared" si="201"/>
        <v>-8.8873983248567239</v>
      </c>
      <c r="BG668" s="98"/>
      <c r="BH668" s="98"/>
      <c r="BI668" s="98"/>
      <c r="BJ668" s="98"/>
      <c r="BK668" s="98"/>
      <c r="BL668" s="98"/>
      <c r="BM668" s="98"/>
      <c r="BN668" s="98"/>
      <c r="BO668" s="98"/>
      <c r="BP668" s="98"/>
      <c r="BQ668" s="98"/>
      <c r="BR668" s="98"/>
      <c r="BS668" s="163">
        <f t="shared" si="202"/>
        <v>-285.75130756903371</v>
      </c>
      <c r="BT668" s="161">
        <v>25</v>
      </c>
      <c r="BU668" s="98"/>
      <c r="BV668" s="98"/>
      <c r="BW668" s="98"/>
      <c r="BX668" s="98"/>
      <c r="BY668" s="98"/>
      <c r="BZ668" s="98"/>
      <c r="CA668" s="142"/>
      <c r="CB668" s="141"/>
      <c r="CC668" s="98"/>
      <c r="CD668" s="98"/>
      <c r="CE668" s="98"/>
      <c r="CF668" s="98"/>
      <c r="CG668" s="98"/>
      <c r="CH668" s="98"/>
      <c r="CI668" s="98"/>
      <c r="CJ668" s="98"/>
      <c r="CK668" s="98"/>
      <c r="CL668" s="98"/>
      <c r="CM668" s="98"/>
      <c r="CN668" s="163">
        <f t="shared" si="203"/>
        <v>-285.75130756903371</v>
      </c>
      <c r="CO668" s="161">
        <v>25</v>
      </c>
      <c r="CP668" s="98"/>
      <c r="CQ668" s="98"/>
      <c r="CR668" s="98"/>
      <c r="CS668" s="98"/>
      <c r="CT668" s="98"/>
      <c r="CU668" s="98"/>
      <c r="CV668" s="142"/>
    </row>
    <row r="669" spans="55:100" x14ac:dyDescent="0.3">
      <c r="BC669" s="141"/>
      <c r="BD669" s="255">
        <v>227</v>
      </c>
      <c r="BE669" s="258">
        <f t="shared" si="200"/>
        <v>71.985278441974245</v>
      </c>
      <c r="BF669" s="257">
        <f t="shared" si="201"/>
        <v>-9.1639515783391747</v>
      </c>
      <c r="BG669" s="98"/>
      <c r="BH669" s="98"/>
      <c r="BI669" s="98"/>
      <c r="BJ669" s="98"/>
      <c r="BK669" s="98"/>
      <c r="BL669" s="98"/>
      <c r="BM669" s="98"/>
      <c r="BN669" s="98"/>
      <c r="BO669" s="98"/>
      <c r="BP669" s="98"/>
      <c r="BQ669" s="98"/>
      <c r="BR669" s="98"/>
      <c r="BS669" s="163">
        <f t="shared" si="202"/>
        <v>-297.18135987179505</v>
      </c>
      <c r="BT669" s="161">
        <v>26</v>
      </c>
      <c r="BU669" s="98"/>
      <c r="BV669" s="98"/>
      <c r="BW669" s="98"/>
      <c r="BX669" s="98"/>
      <c r="BY669" s="98"/>
      <c r="BZ669" s="98"/>
      <c r="CA669" s="142"/>
      <c r="CB669" s="141"/>
      <c r="CC669" s="98"/>
      <c r="CD669" s="98"/>
      <c r="CE669" s="98"/>
      <c r="CF669" s="98"/>
      <c r="CG669" s="98"/>
      <c r="CH669" s="98"/>
      <c r="CI669" s="98"/>
      <c r="CJ669" s="98"/>
      <c r="CK669" s="98"/>
      <c r="CL669" s="98"/>
      <c r="CM669" s="98"/>
      <c r="CN669" s="163">
        <f t="shared" si="203"/>
        <v>-297.18135987179505</v>
      </c>
      <c r="CO669" s="161">
        <v>26</v>
      </c>
      <c r="CP669" s="98"/>
      <c r="CQ669" s="98"/>
      <c r="CR669" s="98"/>
      <c r="CS669" s="98"/>
      <c r="CT669" s="98"/>
      <c r="CU669" s="98"/>
      <c r="CV669" s="142"/>
    </row>
    <row r="670" spans="55:100" x14ac:dyDescent="0.3">
      <c r="BC670" s="141"/>
      <c r="BD670" s="255">
        <v>228</v>
      </c>
      <c r="BE670" s="258">
        <f t="shared" si="200"/>
        <v>72.28148689821677</v>
      </c>
      <c r="BF670" s="257">
        <f t="shared" si="201"/>
        <v>-9.4353766208017706</v>
      </c>
      <c r="BG670" s="98"/>
      <c r="BH670" s="98"/>
      <c r="BI670" s="98"/>
      <c r="BJ670" s="98"/>
      <c r="BK670" s="98"/>
      <c r="BL670" s="98"/>
      <c r="BM670" s="98"/>
      <c r="BN670" s="98"/>
      <c r="BO670" s="98"/>
      <c r="BP670" s="98"/>
      <c r="BQ670" s="98"/>
      <c r="BR670" s="98"/>
      <c r="BS670" s="163">
        <f t="shared" si="202"/>
        <v>-308.61141217455639</v>
      </c>
      <c r="BT670" s="161">
        <v>27</v>
      </c>
      <c r="BU670" s="98"/>
      <c r="BV670" s="98"/>
      <c r="BW670" s="98"/>
      <c r="BX670" s="98"/>
      <c r="BY670" s="98"/>
      <c r="BZ670" s="98"/>
      <c r="CA670" s="142"/>
      <c r="CB670" s="141"/>
      <c r="CC670" s="98"/>
      <c r="CD670" s="98"/>
      <c r="CE670" s="98"/>
      <c r="CF670" s="98"/>
      <c r="CG670" s="98"/>
      <c r="CH670" s="98"/>
      <c r="CI670" s="98"/>
      <c r="CJ670" s="98"/>
      <c r="CK670" s="98"/>
      <c r="CL670" s="98"/>
      <c r="CM670" s="98"/>
      <c r="CN670" s="163">
        <f t="shared" si="203"/>
        <v>-308.61141217455639</v>
      </c>
      <c r="CO670" s="161">
        <v>27</v>
      </c>
      <c r="CP670" s="98"/>
      <c r="CQ670" s="98"/>
      <c r="CR670" s="98"/>
      <c r="CS670" s="98"/>
      <c r="CT670" s="98"/>
      <c r="CU670" s="98"/>
      <c r="CV670" s="142"/>
    </row>
    <row r="671" spans="55:100" x14ac:dyDescent="0.3">
      <c r="BC671" s="141"/>
      <c r="BD671" s="255">
        <v>229</v>
      </c>
      <c r="BE671" s="258">
        <f t="shared" si="200"/>
        <v>72.582387260634988</v>
      </c>
      <c r="BF671" s="257">
        <f t="shared" si="201"/>
        <v>-9.7015907735472116</v>
      </c>
      <c r="BG671" s="98"/>
      <c r="BH671" s="98"/>
      <c r="BI671" s="98"/>
      <c r="BJ671" s="98"/>
      <c r="BK671" s="98"/>
      <c r="BL671" s="98"/>
      <c r="BM671" s="98"/>
      <c r="BN671" s="98"/>
      <c r="BO671" s="98"/>
      <c r="BP671" s="98"/>
      <c r="BQ671" s="98"/>
      <c r="BR671" s="98"/>
      <c r="BS671" s="163">
        <f t="shared" si="202"/>
        <v>-320.04146447731773</v>
      </c>
      <c r="BT671" s="161">
        <v>28</v>
      </c>
      <c r="BU671" s="98"/>
      <c r="BV671" s="98"/>
      <c r="BW671" s="98"/>
      <c r="BX671" s="98"/>
      <c r="BY671" s="98"/>
      <c r="BZ671" s="98"/>
      <c r="CA671" s="142"/>
      <c r="CB671" s="141"/>
      <c r="CC671" s="98"/>
      <c r="CD671" s="98"/>
      <c r="CE671" s="98"/>
      <c r="CF671" s="98"/>
      <c r="CG671" s="98"/>
      <c r="CH671" s="98"/>
      <c r="CI671" s="98"/>
      <c r="CJ671" s="98"/>
      <c r="CK671" s="98"/>
      <c r="CL671" s="98"/>
      <c r="CM671" s="98"/>
      <c r="CN671" s="163">
        <f t="shared" si="203"/>
        <v>-320.04146447731773</v>
      </c>
      <c r="CO671" s="161">
        <v>28</v>
      </c>
      <c r="CP671" s="98"/>
      <c r="CQ671" s="98"/>
      <c r="CR671" s="98"/>
      <c r="CS671" s="98"/>
      <c r="CT671" s="98"/>
      <c r="CU671" s="98"/>
      <c r="CV671" s="142"/>
    </row>
    <row r="672" spans="55:100" x14ac:dyDescent="0.3">
      <c r="BC672" s="141"/>
      <c r="BD672" s="255">
        <v>230</v>
      </c>
      <c r="BE672" s="258">
        <f t="shared" si="200"/>
        <v>72.887887872063644</v>
      </c>
      <c r="BF672" s="257">
        <f t="shared" si="201"/>
        <v>-9.9625129451657113</v>
      </c>
      <c r="BG672" s="98"/>
      <c r="BH672" s="98"/>
      <c r="BI672" s="98"/>
      <c r="BJ672" s="98"/>
      <c r="BK672" s="98"/>
      <c r="BL672" s="98"/>
      <c r="BM672" s="98"/>
      <c r="BN672" s="98"/>
      <c r="BO672" s="98"/>
      <c r="BP672" s="98"/>
      <c r="BQ672" s="98"/>
      <c r="BR672" s="98"/>
      <c r="BS672" s="163">
        <f t="shared" si="202"/>
        <v>-331.47151678007913</v>
      </c>
      <c r="BT672" s="161">
        <v>29</v>
      </c>
      <c r="BU672" s="98"/>
      <c r="BV672" s="98"/>
      <c r="BW672" s="98"/>
      <c r="BX672" s="98"/>
      <c r="BY672" s="98"/>
      <c r="BZ672" s="98"/>
      <c r="CA672" s="142"/>
      <c r="CB672" s="141"/>
      <c r="CC672" s="98"/>
      <c r="CD672" s="98"/>
      <c r="CE672" s="98"/>
      <c r="CF672" s="98"/>
      <c r="CG672" s="98"/>
      <c r="CH672" s="98"/>
      <c r="CI672" s="98"/>
      <c r="CJ672" s="98"/>
      <c r="CK672" s="98"/>
      <c r="CL672" s="98"/>
      <c r="CM672" s="98"/>
      <c r="CN672" s="163">
        <f t="shared" si="203"/>
        <v>-331.47151678007913</v>
      </c>
      <c r="CO672" s="161">
        <v>29</v>
      </c>
      <c r="CP672" s="98"/>
      <c r="CQ672" s="98"/>
      <c r="CR672" s="98"/>
      <c r="CS672" s="98"/>
      <c r="CT672" s="98"/>
      <c r="CU672" s="98"/>
      <c r="CV672" s="142"/>
    </row>
    <row r="673" spans="55:100" x14ac:dyDescent="0.3">
      <c r="BC673" s="141"/>
      <c r="BD673" s="255">
        <v>231</v>
      </c>
      <c r="BE673" s="258">
        <f t="shared" si="200"/>
        <v>73.197895674057051</v>
      </c>
      <c r="BF673" s="257">
        <f t="shared" si="201"/>
        <v>-10.218063656236181</v>
      </c>
      <c r="BG673" s="98"/>
      <c r="BH673" s="98"/>
      <c r="BI673" s="98"/>
      <c r="BJ673" s="98"/>
      <c r="BK673" s="98"/>
      <c r="BL673" s="98"/>
      <c r="BM673" s="98"/>
      <c r="BN673" s="98"/>
      <c r="BO673" s="98"/>
      <c r="BP673" s="98"/>
      <c r="BQ673" s="98"/>
      <c r="BR673" s="98"/>
      <c r="BS673" s="163">
        <f t="shared" si="202"/>
        <v>-342.90156908284047</v>
      </c>
      <c r="BT673" s="161">
        <v>30</v>
      </c>
      <c r="BU673" s="98"/>
      <c r="BV673" s="98"/>
      <c r="BW673" s="98"/>
      <c r="BX673" s="98"/>
      <c r="BY673" s="98"/>
      <c r="BZ673" s="98"/>
      <c r="CA673" s="142"/>
      <c r="CB673" s="141"/>
      <c r="CC673" s="98"/>
      <c r="CD673" s="98"/>
      <c r="CE673" s="98"/>
      <c r="CF673" s="98"/>
      <c r="CG673" s="98"/>
      <c r="CH673" s="98"/>
      <c r="CI673" s="98"/>
      <c r="CJ673" s="98"/>
      <c r="CK673" s="98"/>
      <c r="CL673" s="98"/>
      <c r="CM673" s="98"/>
      <c r="CN673" s="163">
        <f t="shared" si="203"/>
        <v>-342.90156908284047</v>
      </c>
      <c r="CO673" s="161">
        <v>30</v>
      </c>
      <c r="CP673" s="98"/>
      <c r="CQ673" s="98"/>
      <c r="CR673" s="98"/>
      <c r="CS673" s="98"/>
      <c r="CT673" s="98"/>
      <c r="CU673" s="98"/>
      <c r="CV673" s="142"/>
    </row>
    <row r="674" spans="55:100" x14ac:dyDescent="0.3">
      <c r="BC674" s="141"/>
      <c r="BD674" s="255">
        <v>232</v>
      </c>
      <c r="BE674" s="258">
        <f t="shared" si="200"/>
        <v>73.512316235235588</v>
      </c>
      <c r="BF674" s="257">
        <f t="shared" si="201"/>
        <v>-10.468165063536437</v>
      </c>
      <c r="BG674" s="98"/>
      <c r="BH674" s="98"/>
      <c r="BI674" s="98"/>
      <c r="BJ674" s="98"/>
      <c r="BK674" s="98"/>
      <c r="BL674" s="98"/>
      <c r="BM674" s="98"/>
      <c r="BN674" s="98"/>
      <c r="BO674" s="98"/>
      <c r="BP674" s="98"/>
      <c r="BQ674" s="98"/>
      <c r="BR674" s="98"/>
      <c r="BS674" s="163">
        <f t="shared" si="202"/>
        <v>-354.33162138560181</v>
      </c>
      <c r="BT674" s="161">
        <v>31</v>
      </c>
      <c r="BU674" s="98"/>
      <c r="BV674" s="98"/>
      <c r="BW674" s="98"/>
      <c r="BX674" s="98"/>
      <c r="BY674" s="98"/>
      <c r="BZ674" s="98"/>
      <c r="CA674" s="142"/>
      <c r="CB674" s="141"/>
      <c r="CC674" s="98"/>
      <c r="CD674" s="98"/>
      <c r="CE674" s="98"/>
      <c r="CF674" s="98"/>
      <c r="CG674" s="98"/>
      <c r="CH674" s="98"/>
      <c r="CI674" s="98"/>
      <c r="CJ674" s="98"/>
      <c r="CK674" s="98"/>
      <c r="CL674" s="98"/>
      <c r="CM674" s="98"/>
      <c r="CN674" s="163">
        <f t="shared" si="203"/>
        <v>-354.33162138560181</v>
      </c>
      <c r="CO674" s="161">
        <v>31</v>
      </c>
      <c r="CP674" s="98"/>
      <c r="CQ674" s="98"/>
      <c r="CR674" s="98"/>
      <c r="CS674" s="98"/>
      <c r="CT674" s="98"/>
      <c r="CU674" s="98"/>
      <c r="CV674" s="142"/>
    </row>
    <row r="675" spans="55:100" x14ac:dyDescent="0.3">
      <c r="BC675" s="141"/>
      <c r="BD675" s="255">
        <v>233</v>
      </c>
      <c r="BE675" s="258">
        <f t="shared" si="200"/>
        <v>73.831053780050453</v>
      </c>
      <c r="BF675" s="257">
        <f t="shared" si="201"/>
        <v>-10.712740983755042</v>
      </c>
      <c r="BG675" s="98"/>
      <c r="BH675" s="98"/>
      <c r="BI675" s="98"/>
      <c r="BJ675" s="98"/>
      <c r="BK675" s="98"/>
      <c r="BL675" s="98"/>
      <c r="BM675" s="98"/>
      <c r="BN675" s="98"/>
      <c r="BO675" s="98"/>
      <c r="BP675" s="98"/>
      <c r="BQ675" s="98"/>
      <c r="BR675" s="98"/>
      <c r="BS675" s="163">
        <f t="shared" si="202"/>
        <v>-365.76167368836315</v>
      </c>
      <c r="BT675" s="161">
        <v>32</v>
      </c>
      <c r="BU675" s="98"/>
      <c r="BV675" s="98"/>
      <c r="BW675" s="98"/>
      <c r="BX675" s="98"/>
      <c r="BY675" s="98"/>
      <c r="BZ675" s="98"/>
      <c r="CA675" s="142"/>
      <c r="CB675" s="141"/>
      <c r="CC675" s="98"/>
      <c r="CD675" s="98"/>
      <c r="CE675" s="98"/>
      <c r="CF675" s="98"/>
      <c r="CG675" s="98"/>
      <c r="CH675" s="98"/>
      <c r="CI675" s="98"/>
      <c r="CJ675" s="98"/>
      <c r="CK675" s="98"/>
      <c r="CL675" s="98"/>
      <c r="CM675" s="98"/>
      <c r="CN675" s="163">
        <f t="shared" si="203"/>
        <v>-365.76167368836315</v>
      </c>
      <c r="CO675" s="161">
        <v>32</v>
      </c>
      <c r="CP675" s="98"/>
      <c r="CQ675" s="98"/>
      <c r="CR675" s="98"/>
      <c r="CS675" s="98"/>
      <c r="CT675" s="98"/>
      <c r="CU675" s="98"/>
      <c r="CV675" s="142"/>
    </row>
    <row r="676" spans="55:100" x14ac:dyDescent="0.3">
      <c r="BC676" s="141"/>
      <c r="BD676" s="255">
        <v>234</v>
      </c>
      <c r="BE676" s="258">
        <f t="shared" si="200"/>
        <v>74.154011217957844</v>
      </c>
      <c r="BF676" s="257">
        <f t="shared" si="201"/>
        <v>-10.951716916697437</v>
      </c>
      <c r="BG676" s="98"/>
      <c r="BH676" s="98"/>
      <c r="BI676" s="98"/>
      <c r="BJ676" s="98"/>
      <c r="BK676" s="98"/>
      <c r="BL676" s="98"/>
      <c r="BM676" s="98"/>
      <c r="BN676" s="98"/>
      <c r="BO676" s="98"/>
      <c r="BP676" s="98"/>
      <c r="BQ676" s="98"/>
      <c r="BR676" s="98"/>
      <c r="BS676" s="163">
        <f t="shared" si="202"/>
        <v>-377.19172599112449</v>
      </c>
      <c r="BT676" s="161">
        <v>33</v>
      </c>
      <c r="BU676" s="98"/>
      <c r="BV676" s="98"/>
      <c r="BW676" s="98"/>
      <c r="BX676" s="98"/>
      <c r="BY676" s="98"/>
      <c r="BZ676" s="98"/>
      <c r="CA676" s="142"/>
      <c r="CB676" s="141"/>
      <c r="CC676" s="98"/>
      <c r="CD676" s="98"/>
      <c r="CE676" s="98"/>
      <c r="CF676" s="98"/>
      <c r="CG676" s="98"/>
      <c r="CH676" s="98"/>
      <c r="CI676" s="98"/>
      <c r="CJ676" s="98"/>
      <c r="CK676" s="98"/>
      <c r="CL676" s="98"/>
      <c r="CM676" s="98"/>
      <c r="CN676" s="163">
        <f t="shared" si="203"/>
        <v>-377.19172599112449</v>
      </c>
      <c r="CO676" s="161">
        <v>33</v>
      </c>
      <c r="CP676" s="98"/>
      <c r="CQ676" s="98"/>
      <c r="CR676" s="98"/>
      <c r="CS676" s="98"/>
      <c r="CT676" s="98"/>
      <c r="CU676" s="98"/>
      <c r="CV676" s="142"/>
    </row>
    <row r="677" spans="55:100" x14ac:dyDescent="0.3">
      <c r="BC677" s="141"/>
      <c r="BD677" s="255">
        <v>235</v>
      </c>
      <c r="BE677" s="258">
        <f t="shared" si="200"/>
        <v>74.481090172993589</v>
      </c>
      <c r="BF677" s="257">
        <f t="shared" si="201"/>
        <v>-11.185020067979435</v>
      </c>
      <c r="BG677" s="98"/>
      <c r="BH677" s="98"/>
      <c r="BI677" s="98"/>
      <c r="BJ677" s="98"/>
      <c r="BK677" s="98"/>
      <c r="BL677" s="98"/>
      <c r="BM677" s="98"/>
      <c r="BN677" s="98"/>
      <c r="BO677" s="98"/>
      <c r="BP677" s="98"/>
      <c r="BQ677" s="98"/>
      <c r="BR677" s="98"/>
      <c r="BS677" s="163">
        <f t="shared" si="202"/>
        <v>-388.62177829388582</v>
      </c>
      <c r="BT677" s="161">
        <v>34</v>
      </c>
      <c r="BU677" s="98"/>
      <c r="BV677" s="98"/>
      <c r="BW677" s="98"/>
      <c r="BX677" s="98"/>
      <c r="BY677" s="98"/>
      <c r="BZ677" s="98"/>
      <c r="CA677" s="142"/>
      <c r="CB677" s="141"/>
      <c r="CC677" s="98"/>
      <c r="CD677" s="98"/>
      <c r="CE677" s="98"/>
      <c r="CF677" s="98"/>
      <c r="CG677" s="98"/>
      <c r="CH677" s="98"/>
      <c r="CI677" s="98"/>
      <c r="CJ677" s="98"/>
      <c r="CK677" s="98"/>
      <c r="CL677" s="98"/>
      <c r="CM677" s="98"/>
      <c r="CN677" s="163">
        <f t="shared" si="203"/>
        <v>-388.62177829388582</v>
      </c>
      <c r="CO677" s="161">
        <v>34</v>
      </c>
      <c r="CP677" s="98"/>
      <c r="CQ677" s="98"/>
      <c r="CR677" s="98"/>
      <c r="CS677" s="98"/>
      <c r="CT677" s="98"/>
      <c r="CU677" s="98"/>
      <c r="CV677" s="142"/>
    </row>
    <row r="678" spans="55:100" x14ac:dyDescent="0.3">
      <c r="BC678" s="141"/>
      <c r="BD678" s="255">
        <v>236</v>
      </c>
      <c r="BE678" s="258">
        <f t="shared" si="200"/>
        <v>74.812191013739522</v>
      </c>
      <c r="BF678" s="257">
        <f t="shared" si="201"/>
        <v>-11.412579371201099</v>
      </c>
      <c r="BG678" s="98"/>
      <c r="BH678" s="98"/>
      <c r="BI678" s="98"/>
      <c r="BJ678" s="98"/>
      <c r="BK678" s="98"/>
      <c r="BL678" s="98"/>
      <c r="BM678" s="98"/>
      <c r="BN678" s="98"/>
      <c r="BO678" s="98"/>
      <c r="BP678" s="98"/>
      <c r="BQ678" s="98"/>
      <c r="BR678" s="98"/>
      <c r="BS678" s="163">
        <f t="shared" si="202"/>
        <v>-400.05183059664716</v>
      </c>
      <c r="BT678" s="161">
        <v>35</v>
      </c>
      <c r="BU678" s="98"/>
      <c r="BV678" s="98"/>
      <c r="BW678" s="98"/>
      <c r="BX678" s="98"/>
      <c r="BY678" s="98"/>
      <c r="BZ678" s="98"/>
      <c r="CA678" s="142"/>
      <c r="CB678" s="141"/>
      <c r="CC678" s="98"/>
      <c r="CD678" s="98"/>
      <c r="CE678" s="98"/>
      <c r="CF678" s="98"/>
      <c r="CG678" s="98"/>
      <c r="CH678" s="98"/>
      <c r="CI678" s="98"/>
      <c r="CJ678" s="98"/>
      <c r="CK678" s="98"/>
      <c r="CL678" s="98"/>
      <c r="CM678" s="98"/>
      <c r="CN678" s="163">
        <f t="shared" si="203"/>
        <v>-400.05183059664716</v>
      </c>
      <c r="CO678" s="161">
        <v>35</v>
      </c>
      <c r="CP678" s="98"/>
      <c r="CQ678" s="98"/>
      <c r="CR678" s="98"/>
      <c r="CS678" s="98"/>
      <c r="CT678" s="98"/>
      <c r="CU678" s="98"/>
      <c r="CV678" s="142"/>
    </row>
    <row r="679" spans="55:100" x14ac:dyDescent="0.3">
      <c r="BC679" s="141"/>
      <c r="BD679" s="255">
        <v>237</v>
      </c>
      <c r="BE679" s="258">
        <f t="shared" si="200"/>
        <v>75.147212883672111</v>
      </c>
      <c r="BF679" s="257">
        <f t="shared" si="201"/>
        <v>-11.634325509594257</v>
      </c>
      <c r="BG679" s="98"/>
      <c r="BH679" s="98"/>
      <c r="BI679" s="98"/>
      <c r="BJ679" s="98"/>
      <c r="BK679" s="98"/>
      <c r="BL679" s="98"/>
      <c r="BM679" s="98"/>
      <c r="BN679" s="98"/>
      <c r="BO679" s="98"/>
      <c r="BP679" s="98"/>
      <c r="BQ679" s="98"/>
      <c r="BR679" s="98"/>
      <c r="BS679" s="163">
        <f t="shared" si="202"/>
        <v>-411.48188289940856</v>
      </c>
      <c r="BT679" s="161">
        <v>36</v>
      </c>
      <c r="BU679" s="98"/>
      <c r="BV679" s="98"/>
      <c r="BW679" s="98"/>
      <c r="BX679" s="98"/>
      <c r="BY679" s="98"/>
      <c r="BZ679" s="98"/>
      <c r="CA679" s="142"/>
      <c r="CB679" s="141"/>
      <c r="CC679" s="98"/>
      <c r="CD679" s="98"/>
      <c r="CE679" s="98"/>
      <c r="CF679" s="98"/>
      <c r="CG679" s="98"/>
      <c r="CH679" s="98"/>
      <c r="CI679" s="98"/>
      <c r="CJ679" s="98"/>
      <c r="CK679" s="98"/>
      <c r="CL679" s="98"/>
      <c r="CM679" s="98"/>
      <c r="CN679" s="163">
        <f t="shared" si="203"/>
        <v>-411.48188289940856</v>
      </c>
      <c r="CO679" s="161">
        <v>36</v>
      </c>
      <c r="CP679" s="98"/>
      <c r="CQ679" s="98"/>
      <c r="CR679" s="98"/>
      <c r="CS679" s="98"/>
      <c r="CT679" s="98"/>
      <c r="CU679" s="98"/>
      <c r="CV679" s="142"/>
    </row>
    <row r="680" spans="55:100" x14ac:dyDescent="0.3">
      <c r="BC680" s="141"/>
      <c r="BD680" s="255">
        <v>238</v>
      </c>
      <c r="BE680" s="258">
        <f t="shared" si="200"/>
        <v>75.486053731884311</v>
      </c>
      <c r="BF680" s="257">
        <f t="shared" si="201"/>
        <v>-11.850190937137038</v>
      </c>
      <c r="BG680" s="98"/>
      <c r="BH680" s="98"/>
      <c r="BI680" s="98"/>
      <c r="BJ680" s="98"/>
      <c r="BK680" s="98"/>
      <c r="BL680" s="98"/>
      <c r="BM680" s="98"/>
      <c r="BN680" s="98"/>
      <c r="BO680" s="98"/>
      <c r="BP680" s="98"/>
      <c r="BQ680" s="98"/>
      <c r="BR680" s="98"/>
      <c r="BS680" s="163">
        <f t="shared" si="202"/>
        <v>-422.9119352021699</v>
      </c>
      <c r="BT680" s="161">
        <v>37</v>
      </c>
      <c r="BU680" s="98"/>
      <c r="BV680" s="98"/>
      <c r="BW680" s="98"/>
      <c r="BX680" s="98"/>
      <c r="BY680" s="98"/>
      <c r="BZ680" s="98"/>
      <c r="CA680" s="142"/>
      <c r="CB680" s="141"/>
      <c r="CC680" s="98"/>
      <c r="CD680" s="98"/>
      <c r="CE680" s="98"/>
      <c r="CF680" s="98"/>
      <c r="CG680" s="98"/>
      <c r="CH680" s="98"/>
      <c r="CI680" s="98"/>
      <c r="CJ680" s="98"/>
      <c r="CK680" s="98"/>
      <c r="CL680" s="98"/>
      <c r="CM680" s="98"/>
      <c r="CN680" s="163">
        <f t="shared" si="203"/>
        <v>-422.9119352021699</v>
      </c>
      <c r="CO680" s="161">
        <v>37</v>
      </c>
      <c r="CP680" s="98"/>
      <c r="CQ680" s="98"/>
      <c r="CR680" s="98"/>
      <c r="CS680" s="98"/>
      <c r="CT680" s="98"/>
      <c r="CU680" s="98"/>
      <c r="CV680" s="142"/>
    </row>
    <row r="681" spans="55:100" x14ac:dyDescent="0.3">
      <c r="BC681" s="141"/>
      <c r="BD681" s="255">
        <v>239</v>
      </c>
      <c r="BE681" s="258">
        <f t="shared" si="200"/>
        <v>75.828610344171352</v>
      </c>
      <c r="BF681" s="257">
        <f t="shared" si="201"/>
        <v>-12.060109899129079</v>
      </c>
      <c r="BG681" s="98"/>
      <c r="BH681" s="98"/>
      <c r="BI681" s="98"/>
      <c r="BJ681" s="98"/>
      <c r="BK681" s="98"/>
      <c r="BL681" s="98"/>
      <c r="BM681" s="98"/>
      <c r="BN681" s="98"/>
      <c r="BO681" s="98"/>
      <c r="BP681" s="98"/>
      <c r="BQ681" s="98"/>
      <c r="BR681" s="98"/>
      <c r="BS681" s="163">
        <f t="shared" si="202"/>
        <v>-434.34198750493124</v>
      </c>
      <c r="BT681" s="161">
        <v>38</v>
      </c>
      <c r="BU681" s="98"/>
      <c r="BV681" s="98"/>
      <c r="BW681" s="98"/>
      <c r="BX681" s="98"/>
      <c r="BY681" s="98"/>
      <c r="BZ681" s="98"/>
      <c r="CA681" s="142"/>
      <c r="CB681" s="141"/>
      <c r="CC681" s="98"/>
      <c r="CD681" s="98"/>
      <c r="CE681" s="98"/>
      <c r="CF681" s="98"/>
      <c r="CG681" s="98"/>
      <c r="CH681" s="98"/>
      <c r="CI681" s="98"/>
      <c r="CJ681" s="98"/>
      <c r="CK681" s="98"/>
      <c r="CL681" s="98"/>
      <c r="CM681" s="98"/>
      <c r="CN681" s="163">
        <f t="shared" si="203"/>
        <v>-434.34198750493124</v>
      </c>
      <c r="CO681" s="161">
        <v>38</v>
      </c>
      <c r="CP681" s="98"/>
      <c r="CQ681" s="98"/>
      <c r="CR681" s="98"/>
      <c r="CS681" s="98"/>
      <c r="CT681" s="98"/>
      <c r="CU681" s="98"/>
      <c r="CV681" s="142"/>
    </row>
    <row r="682" spans="55:100" x14ac:dyDescent="0.3">
      <c r="BC682" s="141"/>
      <c r="BD682" s="255">
        <v>240</v>
      </c>
      <c r="BE682" s="258">
        <f t="shared" si="200"/>
        <v>76.174778374470705</v>
      </c>
      <c r="BF682" s="257">
        <f t="shared" si="201"/>
        <v>-12.264018452221032</v>
      </c>
      <c r="BG682" s="98"/>
      <c r="BH682" s="98"/>
      <c r="BI682" s="98"/>
      <c r="BJ682" s="98"/>
      <c r="BK682" s="98"/>
      <c r="BL682" s="98"/>
      <c r="BM682" s="98"/>
      <c r="BN682" s="98"/>
      <c r="BO682" s="98"/>
      <c r="BP682" s="98"/>
      <c r="BQ682" s="98"/>
      <c r="BR682" s="98"/>
      <c r="BS682" s="163">
        <f t="shared" si="202"/>
        <v>-445.77203980769258</v>
      </c>
      <c r="BT682" s="161">
        <v>39</v>
      </c>
      <c r="BU682" s="98"/>
      <c r="BV682" s="98"/>
      <c r="BW682" s="98"/>
      <c r="BX682" s="98"/>
      <c r="BY682" s="98"/>
      <c r="BZ682" s="98"/>
      <c r="CA682" s="142"/>
      <c r="CB682" s="141"/>
      <c r="CC682" s="98"/>
      <c r="CD682" s="98"/>
      <c r="CE682" s="98"/>
      <c r="CF682" s="98"/>
      <c r="CG682" s="98"/>
      <c r="CH682" s="98"/>
      <c r="CI682" s="98"/>
      <c r="CJ682" s="98"/>
      <c r="CK682" s="98"/>
      <c r="CL682" s="98"/>
      <c r="CM682" s="98"/>
      <c r="CN682" s="163">
        <f t="shared" si="203"/>
        <v>-445.77203980769258</v>
      </c>
      <c r="CO682" s="161">
        <v>39</v>
      </c>
      <c r="CP682" s="98"/>
      <c r="CQ682" s="98"/>
      <c r="CR682" s="98"/>
      <c r="CS682" s="98"/>
      <c r="CT682" s="98"/>
      <c r="CU682" s="98"/>
      <c r="CV682" s="142"/>
    </row>
    <row r="683" spans="55:100" x14ac:dyDescent="0.3">
      <c r="BC683" s="141"/>
      <c r="BD683" s="255">
        <v>241</v>
      </c>
      <c r="BE683" s="258">
        <f t="shared" si="200"/>
        <v>76.524452376646963</v>
      </c>
      <c r="BF683" s="257">
        <f t="shared" si="201"/>
        <v>-12.461854483892333</v>
      </c>
      <c r="BG683" s="98"/>
      <c r="BH683" s="98"/>
      <c r="BI683" s="98"/>
      <c r="BJ683" s="98"/>
      <c r="BK683" s="98"/>
      <c r="BL683" s="98"/>
      <c r="BM683" s="98"/>
      <c r="BN683" s="98"/>
      <c r="BO683" s="98"/>
      <c r="BP683" s="98"/>
      <c r="BQ683" s="98"/>
      <c r="BR683" s="98"/>
      <c r="BS683" s="163">
        <f t="shared" si="202"/>
        <v>-457.20209211045392</v>
      </c>
      <c r="BT683" s="161">
        <v>40</v>
      </c>
      <c r="BU683" s="98"/>
      <c r="BV683" s="98"/>
      <c r="BW683" s="98"/>
      <c r="BX683" s="98"/>
      <c r="BY683" s="98"/>
      <c r="BZ683" s="98"/>
      <c r="CA683" s="142"/>
      <c r="CB683" s="141"/>
      <c r="CC683" s="98"/>
      <c r="CD683" s="98"/>
      <c r="CE683" s="98"/>
      <c r="CF683" s="98"/>
      <c r="CG683" s="98"/>
      <c r="CH683" s="98"/>
      <c r="CI683" s="98"/>
      <c r="CJ683" s="98"/>
      <c r="CK683" s="98"/>
      <c r="CL683" s="98"/>
      <c r="CM683" s="98"/>
      <c r="CN683" s="163">
        <f t="shared" si="203"/>
        <v>-457.20209211045392</v>
      </c>
      <c r="CO683" s="161">
        <v>40</v>
      </c>
      <c r="CP683" s="98"/>
      <c r="CQ683" s="98"/>
      <c r="CR683" s="98"/>
      <c r="CS683" s="98"/>
      <c r="CT683" s="98"/>
      <c r="CU683" s="98"/>
      <c r="CV683" s="142"/>
    </row>
    <row r="684" spans="55:100" x14ac:dyDescent="0.3">
      <c r="BC684" s="141"/>
      <c r="BD684" s="255">
        <v>242</v>
      </c>
      <c r="BE684" s="258">
        <f t="shared" si="200"/>
        <v>76.877525836611653</v>
      </c>
      <c r="BF684" s="257">
        <f t="shared" si="201"/>
        <v>-12.653557731371224</v>
      </c>
      <c r="BG684" s="98"/>
      <c r="BH684" s="98"/>
      <c r="BI684" s="98"/>
      <c r="BJ684" s="98"/>
      <c r="BK684" s="98"/>
      <c r="BL684" s="98"/>
      <c r="BM684" s="98"/>
      <c r="BN684" s="98"/>
      <c r="BO684" s="98"/>
      <c r="BP684" s="98"/>
      <c r="BQ684" s="98"/>
      <c r="BR684" s="98"/>
      <c r="BS684" s="163">
        <f t="shared" si="202"/>
        <v>-468.63214441321526</v>
      </c>
      <c r="BT684" s="161">
        <v>41</v>
      </c>
      <c r="BU684" s="98"/>
      <c r="BV684" s="98"/>
      <c r="BW684" s="98"/>
      <c r="BX684" s="98"/>
      <c r="BY684" s="98"/>
      <c r="BZ684" s="98"/>
      <c r="CA684" s="142"/>
      <c r="CB684" s="141"/>
      <c r="CC684" s="98"/>
      <c r="CD684" s="98"/>
      <c r="CE684" s="98"/>
      <c r="CF684" s="98"/>
      <c r="CG684" s="98"/>
      <c r="CH684" s="98"/>
      <c r="CI684" s="98"/>
      <c r="CJ684" s="98"/>
      <c r="CK684" s="98"/>
      <c r="CL684" s="98"/>
      <c r="CM684" s="98"/>
      <c r="CN684" s="163">
        <f t="shared" si="203"/>
        <v>-468.63214441321526</v>
      </c>
      <c r="CO684" s="161">
        <v>41</v>
      </c>
      <c r="CP684" s="98"/>
      <c r="CQ684" s="98"/>
      <c r="CR684" s="98"/>
      <c r="CS684" s="98"/>
      <c r="CT684" s="98"/>
      <c r="CU684" s="98"/>
      <c r="CV684" s="142"/>
    </row>
    <row r="685" spans="55:100" x14ac:dyDescent="0.3">
      <c r="BC685" s="141"/>
      <c r="BD685" s="255">
        <v>243</v>
      </c>
      <c r="BE685" s="258">
        <f t="shared" si="200"/>
        <v>77.233891204768582</v>
      </c>
      <c r="BF685" s="257">
        <f t="shared" si="201"/>
        <v>-12.839069799991465</v>
      </c>
      <c r="BG685" s="98"/>
      <c r="BH685" s="98"/>
      <c r="BI685" s="98"/>
      <c r="BJ685" s="98"/>
      <c r="BK685" s="98"/>
      <c r="BL685" s="98"/>
      <c r="BM685" s="98"/>
      <c r="BN685" s="98"/>
      <c r="BO685" s="98"/>
      <c r="BP685" s="98"/>
      <c r="BQ685" s="98"/>
      <c r="BR685" s="98"/>
      <c r="BS685" s="163">
        <f t="shared" si="202"/>
        <v>-480.06219671597665</v>
      </c>
      <c r="BT685" s="161">
        <v>42</v>
      </c>
      <c r="BU685" s="98"/>
      <c r="BV685" s="98"/>
      <c r="BW685" s="98"/>
      <c r="BX685" s="98"/>
      <c r="BY685" s="98"/>
      <c r="BZ685" s="98"/>
      <c r="CA685" s="142"/>
      <c r="CB685" s="141"/>
      <c r="CC685" s="98"/>
      <c r="CD685" s="98"/>
      <c r="CE685" s="98"/>
      <c r="CF685" s="98"/>
      <c r="CG685" s="98"/>
      <c r="CH685" s="98"/>
      <c r="CI685" s="98"/>
      <c r="CJ685" s="98"/>
      <c r="CK685" s="98"/>
      <c r="CL685" s="98"/>
      <c r="CM685" s="98"/>
      <c r="CN685" s="163">
        <f t="shared" si="203"/>
        <v>-480.06219671597665</v>
      </c>
      <c r="CO685" s="161">
        <v>42</v>
      </c>
      <c r="CP685" s="98"/>
      <c r="CQ685" s="98"/>
      <c r="CR685" s="98"/>
      <c r="CS685" s="98"/>
      <c r="CT685" s="98"/>
      <c r="CU685" s="98"/>
      <c r="CV685" s="142"/>
    </row>
    <row r="686" spans="55:100" x14ac:dyDescent="0.3">
      <c r="BC686" s="141"/>
      <c r="BD686" s="255">
        <v>244</v>
      </c>
      <c r="BE686" s="258">
        <f t="shared" si="200"/>
        <v>77.593439928774444</v>
      </c>
      <c r="BF686" s="257">
        <f t="shared" si="201"/>
        <v>-13.018334180979862</v>
      </c>
      <c r="BG686" s="98"/>
      <c r="BH686" s="98"/>
      <c r="BI686" s="98"/>
      <c r="BJ686" s="98"/>
      <c r="BK686" s="98"/>
      <c r="BL686" s="98"/>
      <c r="BM686" s="98"/>
      <c r="BN686" s="98"/>
      <c r="BO686" s="98"/>
      <c r="BP686" s="98"/>
      <c r="BQ686" s="98"/>
      <c r="BR686" s="98"/>
      <c r="BS686" s="163">
        <f t="shared" si="202"/>
        <v>-491.49224901873799</v>
      </c>
      <c r="BT686" s="161">
        <v>43</v>
      </c>
      <c r="BU686" s="98"/>
      <c r="BV686" s="98"/>
      <c r="BW686" s="98"/>
      <c r="BX686" s="98"/>
      <c r="BY686" s="98"/>
      <c r="BZ686" s="98"/>
      <c r="CA686" s="142"/>
      <c r="CB686" s="141"/>
      <c r="CC686" s="98"/>
      <c r="CD686" s="98"/>
      <c r="CE686" s="98"/>
      <c r="CF686" s="98"/>
      <c r="CG686" s="98"/>
      <c r="CH686" s="98"/>
      <c r="CI686" s="98"/>
      <c r="CJ686" s="98"/>
      <c r="CK686" s="98"/>
      <c r="CL686" s="98"/>
      <c r="CM686" s="98"/>
      <c r="CN686" s="163">
        <f t="shared" si="203"/>
        <v>-491.49224901873799</v>
      </c>
      <c r="CO686" s="161">
        <v>43</v>
      </c>
      <c r="CP686" s="98"/>
      <c r="CQ686" s="98"/>
      <c r="CR686" s="98"/>
      <c r="CS686" s="98"/>
      <c r="CT686" s="98"/>
      <c r="CU686" s="98"/>
      <c r="CV686" s="142"/>
    </row>
    <row r="687" spans="55:100" x14ac:dyDescent="0.3">
      <c r="BC687" s="141"/>
      <c r="BD687" s="255">
        <v>245</v>
      </c>
      <c r="BE687" s="258">
        <f t="shared" si="200"/>
        <v>77.95606248660485</v>
      </c>
      <c r="BF687" s="257">
        <f t="shared" si="201"/>
        <v>-13.191296268669392</v>
      </c>
      <c r="BG687" s="98"/>
      <c r="BH687" s="98"/>
      <c r="BI687" s="98"/>
      <c r="BJ687" s="98"/>
      <c r="BK687" s="98"/>
      <c r="BL687" s="98"/>
      <c r="BM687" s="98"/>
      <c r="BN687" s="98"/>
      <c r="BO687" s="98"/>
      <c r="BP687" s="98"/>
      <c r="BQ687" s="98"/>
      <c r="BR687" s="98"/>
      <c r="BS687" s="163">
        <f t="shared" si="202"/>
        <v>-502.92230132149933</v>
      </c>
      <c r="BT687" s="161">
        <v>44</v>
      </c>
      <c r="BU687" s="98"/>
      <c r="BV687" s="98"/>
      <c r="BW687" s="98"/>
      <c r="BX687" s="98"/>
      <c r="BY687" s="98"/>
      <c r="BZ687" s="98"/>
      <c r="CA687" s="142"/>
      <c r="CB687" s="141"/>
      <c r="CC687" s="98"/>
      <c r="CD687" s="98"/>
      <c r="CE687" s="98"/>
      <c r="CF687" s="98"/>
      <c r="CG687" s="98"/>
      <c r="CH687" s="98"/>
      <c r="CI687" s="98"/>
      <c r="CJ687" s="98"/>
      <c r="CK687" s="98"/>
      <c r="CL687" s="98"/>
      <c r="CM687" s="98"/>
      <c r="CN687" s="163">
        <f t="shared" si="203"/>
        <v>-502.92230132149933</v>
      </c>
      <c r="CO687" s="161">
        <v>44</v>
      </c>
      <c r="CP687" s="98"/>
      <c r="CQ687" s="98"/>
      <c r="CR687" s="98"/>
      <c r="CS687" s="98"/>
      <c r="CT687" s="98"/>
      <c r="CU687" s="98"/>
      <c r="CV687" s="142"/>
    </row>
    <row r="688" spans="55:100" x14ac:dyDescent="0.3">
      <c r="BC688" s="141"/>
      <c r="BD688" s="255">
        <v>246</v>
      </c>
      <c r="BE688" s="258">
        <f t="shared" si="200"/>
        <v>78.321648419915917</v>
      </c>
      <c r="BF688" s="257">
        <f t="shared" si="201"/>
        <v>-13.357903377132631</v>
      </c>
      <c r="BG688" s="98"/>
      <c r="BH688" s="98"/>
      <c r="BI688" s="98"/>
      <c r="BJ688" s="98"/>
      <c r="BK688" s="98"/>
      <c r="BL688" s="98"/>
      <c r="BM688" s="98"/>
      <c r="BN688" s="98"/>
      <c r="BO688" s="98"/>
      <c r="BP688" s="98"/>
      <c r="BQ688" s="98"/>
      <c r="BR688" s="98"/>
      <c r="BS688" s="163">
        <f t="shared" si="202"/>
        <v>-514.35235362426067</v>
      </c>
      <c r="BT688" s="161">
        <v>45</v>
      </c>
      <c r="BU688" s="98"/>
      <c r="BV688" s="98"/>
      <c r="BW688" s="98"/>
      <c r="BX688" s="98"/>
      <c r="BY688" s="98"/>
      <c r="BZ688" s="98"/>
      <c r="CA688" s="142"/>
      <c r="CB688" s="141"/>
      <c r="CC688" s="98"/>
      <c r="CD688" s="98"/>
      <c r="CE688" s="98"/>
      <c r="CF688" s="98"/>
      <c r="CG688" s="98"/>
      <c r="CH688" s="98"/>
      <c r="CI688" s="98"/>
      <c r="CJ688" s="98"/>
      <c r="CK688" s="98"/>
      <c r="CL688" s="98"/>
      <c r="CM688" s="98"/>
      <c r="CN688" s="163">
        <f t="shared" si="203"/>
        <v>-514.35235362426067</v>
      </c>
      <c r="CO688" s="161">
        <v>45</v>
      </c>
      <c r="CP688" s="98"/>
      <c r="CQ688" s="98"/>
      <c r="CR688" s="98"/>
      <c r="CS688" s="98"/>
      <c r="CT688" s="98"/>
      <c r="CU688" s="98"/>
      <c r="CV688" s="142"/>
    </row>
    <row r="689" spans="55:100" x14ac:dyDescent="0.3">
      <c r="BC689" s="141"/>
      <c r="BD689" s="255">
        <v>247</v>
      </c>
      <c r="BE689" s="258">
        <f t="shared" si="200"/>
        <v>78.69008636769081</v>
      </c>
      <c r="BF689" s="257">
        <f t="shared" si="201"/>
        <v>-13.518104756230363</v>
      </c>
      <c r="BG689" s="98"/>
      <c r="BH689" s="98"/>
      <c r="BI689" s="98"/>
      <c r="BJ689" s="98"/>
      <c r="BK689" s="98"/>
      <c r="BL689" s="98"/>
      <c r="BM689" s="98"/>
      <c r="BN689" s="98"/>
      <c r="BO689" s="98"/>
      <c r="BP689" s="98"/>
      <c r="BQ689" s="98"/>
      <c r="BR689" s="98"/>
      <c r="BS689" s="163">
        <f t="shared" si="202"/>
        <v>-525.78240592702207</v>
      </c>
      <c r="BT689" s="161">
        <v>46</v>
      </c>
      <c r="BU689" s="98"/>
      <c r="BV689" s="98"/>
      <c r="BW689" s="98"/>
      <c r="BX689" s="98"/>
      <c r="BY689" s="98"/>
      <c r="BZ689" s="98"/>
      <c r="CA689" s="142"/>
      <c r="CB689" s="141"/>
      <c r="CC689" s="98"/>
      <c r="CD689" s="98"/>
      <c r="CE689" s="98"/>
      <c r="CF689" s="98"/>
      <c r="CG689" s="98"/>
      <c r="CH689" s="98"/>
      <c r="CI689" s="98"/>
      <c r="CJ689" s="98"/>
      <c r="CK689" s="98"/>
      <c r="CL689" s="98"/>
      <c r="CM689" s="98"/>
      <c r="CN689" s="163">
        <f t="shared" si="203"/>
        <v>-525.78240592702207</v>
      </c>
      <c r="CO689" s="161">
        <v>46</v>
      </c>
      <c r="CP689" s="98"/>
      <c r="CQ689" s="98"/>
      <c r="CR689" s="98"/>
      <c r="CS689" s="98"/>
      <c r="CT689" s="98"/>
      <c r="CU689" s="98"/>
      <c r="CV689" s="142"/>
    </row>
    <row r="690" spans="55:100" x14ac:dyDescent="0.3">
      <c r="BC690" s="141"/>
      <c r="BD690" s="255">
        <v>248</v>
      </c>
      <c r="BE690" s="258">
        <f t="shared" si="200"/>
        <v>79.061264100161509</v>
      </c>
      <c r="BF690" s="257">
        <f t="shared" si="201"/>
        <v>-13.671851607070623</v>
      </c>
      <c r="BG690" s="98"/>
      <c r="BH690" s="98"/>
      <c r="BI690" s="98"/>
      <c r="BJ690" s="98"/>
      <c r="BK690" s="98"/>
      <c r="BL690" s="98"/>
      <c r="BM690" s="98"/>
      <c r="BN690" s="98"/>
      <c r="BO690" s="98"/>
      <c r="BP690" s="98"/>
      <c r="BQ690" s="98"/>
      <c r="BR690" s="98"/>
      <c r="BS690" s="163">
        <f t="shared" si="202"/>
        <v>-537.21245822978335</v>
      </c>
      <c r="BT690" s="161">
        <v>47</v>
      </c>
      <c r="BU690" s="98"/>
      <c r="BV690" s="98"/>
      <c r="BW690" s="98"/>
      <c r="BX690" s="98"/>
      <c r="BY690" s="98"/>
      <c r="BZ690" s="98"/>
      <c r="CA690" s="142"/>
      <c r="CB690" s="141"/>
      <c r="CC690" s="98"/>
      <c r="CD690" s="98"/>
      <c r="CE690" s="98"/>
      <c r="CF690" s="98"/>
      <c r="CG690" s="98"/>
      <c r="CH690" s="98"/>
      <c r="CI690" s="98"/>
      <c r="CJ690" s="98"/>
      <c r="CK690" s="98"/>
      <c r="CL690" s="98"/>
      <c r="CM690" s="98"/>
      <c r="CN690" s="163">
        <f t="shared" si="203"/>
        <v>-537.21245822978335</v>
      </c>
      <c r="CO690" s="161">
        <v>47</v>
      </c>
      <c r="CP690" s="98"/>
      <c r="CQ690" s="98"/>
      <c r="CR690" s="98"/>
      <c r="CS690" s="98"/>
      <c r="CT690" s="98"/>
      <c r="CU690" s="98"/>
      <c r="CV690" s="142"/>
    </row>
    <row r="691" spans="55:100" x14ac:dyDescent="0.3">
      <c r="BC691" s="141"/>
      <c r="BD691" s="255">
        <v>249</v>
      </c>
      <c r="BE691" s="258">
        <f t="shared" si="200"/>
        <v>79.435068552995034</v>
      </c>
      <c r="BF691" s="257">
        <f t="shared" si="201"/>
        <v>-13.819097096873262</v>
      </c>
      <c r="BG691" s="98"/>
      <c r="BH691" s="98"/>
      <c r="BI691" s="98"/>
      <c r="BJ691" s="98"/>
      <c r="BK691" s="98"/>
      <c r="BL691" s="98"/>
      <c r="BM691" s="98"/>
      <c r="BN691" s="98"/>
      <c r="BO691" s="98"/>
      <c r="BP691" s="98"/>
      <c r="BQ691" s="98"/>
      <c r="BR691" s="98"/>
      <c r="BS691" s="163">
        <f t="shared" si="202"/>
        <v>-548.64251053254475</v>
      </c>
      <c r="BT691" s="161">
        <v>48</v>
      </c>
      <c r="BU691" s="98"/>
      <c r="BV691" s="98"/>
      <c r="BW691" s="98"/>
      <c r="BX691" s="98"/>
      <c r="BY691" s="98"/>
      <c r="BZ691" s="98"/>
      <c r="CA691" s="142"/>
      <c r="CB691" s="141"/>
      <c r="CC691" s="98"/>
      <c r="CD691" s="98"/>
      <c r="CE691" s="98"/>
      <c r="CF691" s="98"/>
      <c r="CG691" s="98"/>
      <c r="CH691" s="98"/>
      <c r="CI691" s="98"/>
      <c r="CJ691" s="98"/>
      <c r="CK691" s="98"/>
      <c r="CL691" s="98"/>
      <c r="CM691" s="98"/>
      <c r="CN691" s="163">
        <f t="shared" si="203"/>
        <v>-548.64251053254475</v>
      </c>
      <c r="CO691" s="161">
        <v>48</v>
      </c>
      <c r="CP691" s="98"/>
      <c r="CQ691" s="98"/>
      <c r="CR691" s="98"/>
      <c r="CS691" s="98"/>
      <c r="CT691" s="98"/>
      <c r="CU691" s="98"/>
      <c r="CV691" s="142"/>
    </row>
    <row r="692" spans="55:100" x14ac:dyDescent="0.3">
      <c r="BC692" s="141"/>
      <c r="BD692" s="255">
        <v>250</v>
      </c>
      <c r="BE692" s="258">
        <f t="shared" si="200"/>
        <v>79.811385861733925</v>
      </c>
      <c r="BF692" s="257">
        <f t="shared" si="201"/>
        <v>-13.959796373235685</v>
      </c>
      <c r="BG692" s="98"/>
      <c r="BH692" s="98"/>
      <c r="BI692" s="98"/>
      <c r="BJ692" s="98"/>
      <c r="BK692" s="98"/>
      <c r="BL692" s="98"/>
      <c r="BM692" s="98"/>
      <c r="BN692" s="98"/>
      <c r="BO692" s="98"/>
      <c r="BP692" s="98"/>
      <c r="BQ692" s="98"/>
      <c r="BR692" s="98"/>
      <c r="BS692" s="163">
        <f t="shared" si="202"/>
        <v>-560.07256283530603</v>
      </c>
      <c r="BT692" s="161">
        <v>49</v>
      </c>
      <c r="BU692" s="98"/>
      <c r="BV692" s="98"/>
      <c r="BW692" s="98"/>
      <c r="BX692" s="98"/>
      <c r="BY692" s="98"/>
      <c r="BZ692" s="98"/>
      <c r="CA692" s="142"/>
      <c r="CB692" s="141"/>
      <c r="CC692" s="98"/>
      <c r="CD692" s="98"/>
      <c r="CE692" s="98"/>
      <c r="CF692" s="98"/>
      <c r="CG692" s="98"/>
      <c r="CH692" s="98"/>
      <c r="CI692" s="98"/>
      <c r="CJ692" s="98"/>
      <c r="CK692" s="98"/>
      <c r="CL692" s="98"/>
      <c r="CM692" s="98"/>
      <c r="CN692" s="163">
        <f t="shared" si="203"/>
        <v>-560.07256283530603</v>
      </c>
      <c r="CO692" s="161">
        <v>49</v>
      </c>
      <c r="CP692" s="98"/>
      <c r="CQ692" s="98"/>
      <c r="CR692" s="98"/>
      <c r="CS692" s="98"/>
      <c r="CT692" s="98"/>
      <c r="CU692" s="98"/>
      <c r="CV692" s="142"/>
    </row>
    <row r="693" spans="55:100" x14ac:dyDescent="0.3">
      <c r="BC693" s="141"/>
      <c r="BD693" s="255">
        <v>251</v>
      </c>
      <c r="BE693" s="258">
        <f t="shared" si="200"/>
        <v>80.190101396480486</v>
      </c>
      <c r="BF693" s="257">
        <f t="shared" si="201"/>
        <v>-14.093906577795336</v>
      </c>
      <c r="BG693" s="98"/>
      <c r="BH693" s="98"/>
      <c r="BI693" s="98"/>
      <c r="BJ693" s="98"/>
      <c r="BK693" s="98"/>
      <c r="BL693" s="98"/>
      <c r="BM693" s="98"/>
      <c r="BN693" s="98"/>
      <c r="BO693" s="98"/>
      <c r="BP693" s="98"/>
      <c r="BQ693" s="98"/>
      <c r="BR693" s="98"/>
      <c r="BS693" s="163">
        <f t="shared" si="202"/>
        <v>-571.50261513806743</v>
      </c>
      <c r="BT693" s="161">
        <v>50</v>
      </c>
      <c r="BU693" s="98"/>
      <c r="BV693" s="98"/>
      <c r="BW693" s="98"/>
      <c r="BX693" s="98"/>
      <c r="BY693" s="98"/>
      <c r="BZ693" s="98"/>
      <c r="CA693" s="142"/>
      <c r="CB693" s="141"/>
      <c r="CC693" s="98"/>
      <c r="CD693" s="98"/>
      <c r="CE693" s="98"/>
      <c r="CF693" s="98"/>
      <c r="CG693" s="98"/>
      <c r="CH693" s="98"/>
      <c r="CI693" s="98"/>
      <c r="CJ693" s="98"/>
      <c r="CK693" s="98"/>
      <c r="CL693" s="98"/>
      <c r="CM693" s="98"/>
      <c r="CN693" s="163">
        <f t="shared" si="203"/>
        <v>-571.50261513806743</v>
      </c>
      <c r="CO693" s="161">
        <v>50</v>
      </c>
      <c r="CP693" s="98"/>
      <c r="CQ693" s="98"/>
      <c r="CR693" s="98"/>
      <c r="CS693" s="98"/>
      <c r="CT693" s="98"/>
      <c r="CU693" s="98"/>
      <c r="CV693" s="142"/>
    </row>
    <row r="694" spans="55:100" x14ac:dyDescent="0.3">
      <c r="BC694" s="141"/>
      <c r="BD694" s="255">
        <v>252</v>
      </c>
      <c r="BE694" s="258">
        <f t="shared" si="200"/>
        <v>80.571099796814096</v>
      </c>
      <c r="BF694" s="257">
        <f t="shared" si="201"/>
        <v>-14.22138685928474</v>
      </c>
      <c r="BG694" s="98"/>
      <c r="BH694" s="98"/>
      <c r="BI694" s="98"/>
      <c r="BJ694" s="98"/>
      <c r="BK694" s="98"/>
      <c r="BL694" s="98"/>
      <c r="BM694" s="98"/>
      <c r="BN694" s="98"/>
      <c r="BO694" s="98"/>
      <c r="BP694" s="98"/>
      <c r="BQ694" s="98"/>
      <c r="BR694" s="98"/>
      <c r="BS694" s="163">
        <f t="shared" si="202"/>
        <v>-582.93266744082871</v>
      </c>
      <c r="BT694" s="161">
        <v>51</v>
      </c>
      <c r="BU694" s="98"/>
      <c r="BV694" s="98"/>
      <c r="BW694" s="98"/>
      <c r="BX694" s="98"/>
      <c r="BY694" s="98"/>
      <c r="BZ694" s="98"/>
      <c r="CA694" s="142"/>
      <c r="CB694" s="141"/>
      <c r="CC694" s="98"/>
      <c r="CD694" s="98"/>
      <c r="CE694" s="98"/>
      <c r="CF694" s="98"/>
      <c r="CG694" s="98"/>
      <c r="CH694" s="98"/>
      <c r="CI694" s="98"/>
      <c r="CJ694" s="98"/>
      <c r="CK694" s="98"/>
      <c r="CL694" s="98"/>
      <c r="CM694" s="98"/>
      <c r="CN694" s="163">
        <f t="shared" si="203"/>
        <v>-582.93266744082871</v>
      </c>
      <c r="CO694" s="161">
        <v>51</v>
      </c>
      <c r="CP694" s="98"/>
      <c r="CQ694" s="98"/>
      <c r="CR694" s="98"/>
      <c r="CS694" s="98"/>
      <c r="CT694" s="98"/>
      <c r="CU694" s="98"/>
      <c r="CV694" s="142"/>
    </row>
    <row r="695" spans="55:100" x14ac:dyDescent="0.3">
      <c r="BC695" s="141"/>
      <c r="BD695" s="255">
        <v>253</v>
      </c>
      <c r="BE695" s="258">
        <f t="shared" si="200"/>
        <v>80.954265006931223</v>
      </c>
      <c r="BF695" s="257">
        <f t="shared" si="201"/>
        <v>-14.342198385975232</v>
      </c>
      <c r="BG695" s="98"/>
      <c r="BH695" s="98"/>
      <c r="BI695" s="98"/>
      <c r="BJ695" s="98"/>
      <c r="BK695" s="98"/>
      <c r="BL695" s="98"/>
      <c r="BM695" s="98"/>
      <c r="BN695" s="98"/>
      <c r="BO695" s="98"/>
      <c r="BP695" s="98"/>
      <c r="BQ695" s="98"/>
      <c r="BR695" s="98"/>
      <c r="BS695" s="163">
        <f t="shared" si="202"/>
        <v>-594.36271974359011</v>
      </c>
      <c r="BT695" s="161">
        <v>52</v>
      </c>
      <c r="BU695" s="98"/>
      <c r="BV695" s="98"/>
      <c r="BW695" s="98"/>
      <c r="BX695" s="98"/>
      <c r="BY695" s="98"/>
      <c r="BZ695" s="98"/>
      <c r="CA695" s="142"/>
      <c r="CB695" s="141"/>
      <c r="CC695" s="98"/>
      <c r="CD695" s="98"/>
      <c r="CE695" s="98"/>
      <c r="CF695" s="98"/>
      <c r="CG695" s="98"/>
      <c r="CH695" s="98"/>
      <c r="CI695" s="98"/>
      <c r="CJ695" s="98"/>
      <c r="CK695" s="98"/>
      <c r="CL695" s="98"/>
      <c r="CM695" s="98"/>
      <c r="CN695" s="163">
        <f t="shared" si="203"/>
        <v>-594.36271974359011</v>
      </c>
      <c r="CO695" s="161">
        <v>52</v>
      </c>
      <c r="CP695" s="98"/>
      <c r="CQ695" s="98"/>
      <c r="CR695" s="98"/>
      <c r="CS695" s="98"/>
      <c r="CT695" s="98"/>
      <c r="CU695" s="98"/>
      <c r="CV695" s="142"/>
    </row>
    <row r="696" spans="55:100" x14ac:dyDescent="0.3">
      <c r="BC696" s="141"/>
      <c r="BD696" s="255">
        <v>254</v>
      </c>
      <c r="BE696" s="258">
        <f t="shared" si="200"/>
        <v>81.339480310997089</v>
      </c>
      <c r="BF696" s="257">
        <f t="shared" si="201"/>
        <v>-14.456304357505461</v>
      </c>
      <c r="BG696" s="98"/>
      <c r="BH696" s="98"/>
      <c r="BI696" s="98"/>
      <c r="BJ696" s="98"/>
      <c r="BK696" s="98"/>
      <c r="BL696" s="98"/>
      <c r="BM696" s="98"/>
      <c r="BN696" s="98"/>
      <c r="BO696" s="98"/>
      <c r="BP696" s="98"/>
      <c r="BQ696" s="98"/>
      <c r="BR696" s="98"/>
      <c r="BS696" s="163">
        <f t="shared" si="202"/>
        <v>-605.7927720463515</v>
      </c>
      <c r="BT696" s="161">
        <v>53</v>
      </c>
      <c r="BU696" s="98"/>
      <c r="BV696" s="98"/>
      <c r="BW696" s="98"/>
      <c r="BX696" s="98"/>
      <c r="BY696" s="98"/>
      <c r="BZ696" s="98"/>
      <c r="CA696" s="142"/>
      <c r="CB696" s="141"/>
      <c r="CC696" s="98"/>
      <c r="CD696" s="98"/>
      <c r="CE696" s="98"/>
      <c r="CF696" s="98"/>
      <c r="CG696" s="98"/>
      <c r="CH696" s="98"/>
      <c r="CI696" s="98"/>
      <c r="CJ696" s="98"/>
      <c r="CK696" s="98"/>
      <c r="CL696" s="98"/>
      <c r="CM696" s="98"/>
      <c r="CN696" s="163">
        <f t="shared" si="203"/>
        <v>-605.7927720463515</v>
      </c>
      <c r="CO696" s="161">
        <v>53</v>
      </c>
      <c r="CP696" s="98"/>
      <c r="CQ696" s="98"/>
      <c r="CR696" s="98"/>
      <c r="CS696" s="98"/>
      <c r="CT696" s="98"/>
      <c r="CU696" s="98"/>
      <c r="CV696" s="142"/>
    </row>
    <row r="697" spans="55:100" x14ac:dyDescent="0.3">
      <c r="BC697" s="141"/>
      <c r="BD697" s="255">
        <v>255</v>
      </c>
      <c r="BE697" s="258">
        <f t="shared" si="200"/>
        <v>81.726628368698343</v>
      </c>
      <c r="BF697" s="257">
        <f t="shared" si="201"/>
        <v>-14.563670016091114</v>
      </c>
      <c r="BG697" s="98"/>
      <c r="BH697" s="98"/>
      <c r="BI697" s="98"/>
      <c r="BJ697" s="98"/>
      <c r="BK697" s="98"/>
      <c r="BL697" s="98"/>
      <c r="BM697" s="98"/>
      <c r="BN697" s="98"/>
      <c r="BO697" s="98"/>
      <c r="BP697" s="98"/>
      <c r="BQ697" s="98"/>
      <c r="BR697" s="98"/>
      <c r="BS697" s="163">
        <f t="shared" si="202"/>
        <v>-617.22282434911278</v>
      </c>
      <c r="BT697" s="161">
        <v>54</v>
      </c>
      <c r="BU697" s="98"/>
      <c r="BV697" s="98"/>
      <c r="BW697" s="98"/>
      <c r="BX697" s="98"/>
      <c r="BY697" s="98"/>
      <c r="BZ697" s="98"/>
      <c r="CA697" s="142"/>
      <c r="CB697" s="141"/>
      <c r="CC697" s="98"/>
      <c r="CD697" s="98"/>
      <c r="CE697" s="98"/>
      <c r="CF697" s="98"/>
      <c r="CG697" s="98"/>
      <c r="CH697" s="98"/>
      <c r="CI697" s="98"/>
      <c r="CJ697" s="98"/>
      <c r="CK697" s="98"/>
      <c r="CL697" s="98"/>
      <c r="CM697" s="98"/>
      <c r="CN697" s="163">
        <f t="shared" si="203"/>
        <v>-617.22282434911278</v>
      </c>
      <c r="CO697" s="161">
        <v>54</v>
      </c>
      <c r="CP697" s="98"/>
      <c r="CQ697" s="98"/>
      <c r="CR697" s="98"/>
      <c r="CS697" s="98"/>
      <c r="CT697" s="98"/>
      <c r="CU697" s="98"/>
      <c r="CV697" s="142"/>
    </row>
    <row r="698" spans="55:100" x14ac:dyDescent="0.3">
      <c r="BC698" s="141"/>
      <c r="BD698" s="255">
        <v>256</v>
      </c>
      <c r="BE698" s="258">
        <f t="shared" si="200"/>
        <v>82.11559125098627</v>
      </c>
      <c r="BF698" s="257">
        <f t="shared" si="201"/>
        <v>-14.664262657112522</v>
      </c>
      <c r="BG698" s="98"/>
      <c r="BH698" s="98"/>
      <c r="BI698" s="98"/>
      <c r="BJ698" s="98"/>
      <c r="BK698" s="98"/>
      <c r="BL698" s="98"/>
      <c r="BM698" s="98"/>
      <c r="BN698" s="98"/>
      <c r="BO698" s="98"/>
      <c r="BP698" s="98"/>
      <c r="BQ698" s="98"/>
      <c r="BR698" s="98"/>
      <c r="BS698" s="163">
        <f t="shared" si="202"/>
        <v>-628.65287665187418</v>
      </c>
      <c r="BT698" s="161">
        <v>55</v>
      </c>
      <c r="BU698" s="98"/>
      <c r="BV698" s="98"/>
      <c r="BW698" s="98"/>
      <c r="BX698" s="98"/>
      <c r="BY698" s="98"/>
      <c r="BZ698" s="98"/>
      <c r="CA698" s="142"/>
      <c r="CB698" s="141"/>
      <c r="CC698" s="98"/>
      <c r="CD698" s="98"/>
      <c r="CE698" s="98"/>
      <c r="CF698" s="98"/>
      <c r="CG698" s="98"/>
      <c r="CH698" s="98"/>
      <c r="CI698" s="98"/>
      <c r="CJ698" s="98"/>
      <c r="CK698" s="98"/>
      <c r="CL698" s="98"/>
      <c r="CM698" s="98"/>
      <c r="CN698" s="163">
        <f t="shared" si="203"/>
        <v>-628.65287665187418</v>
      </c>
      <c r="CO698" s="161">
        <v>55</v>
      </c>
      <c r="CP698" s="98"/>
      <c r="CQ698" s="98"/>
      <c r="CR698" s="98"/>
      <c r="CS698" s="98"/>
      <c r="CT698" s="98"/>
      <c r="CU698" s="98"/>
      <c r="CV698" s="142"/>
    </row>
    <row r="699" spans="55:100" x14ac:dyDescent="0.3">
      <c r="BC699" s="141"/>
      <c r="BD699" s="255">
        <v>257</v>
      </c>
      <c r="BE699" s="258">
        <f t="shared" ref="BE699:BE762" si="204">$BF$436*COS($BD699*PI()/180)+$BF$437</f>
        <v>82.506250475998939</v>
      </c>
      <c r="BF699" s="257">
        <f t="shared" ref="BF699:BF762" si="205">$BF$436*SIN($BD699*PI()/180)+$BF$438</f>
        <v>-14.758051639076763</v>
      </c>
      <c r="BG699" s="98"/>
      <c r="BH699" s="98"/>
      <c r="BI699" s="98"/>
      <c r="BJ699" s="98"/>
      <c r="BK699" s="98"/>
      <c r="BL699" s="98"/>
      <c r="BM699" s="98"/>
      <c r="BN699" s="98"/>
      <c r="BO699" s="98"/>
      <c r="BP699" s="98"/>
      <c r="BQ699" s="98"/>
      <c r="BR699" s="98"/>
      <c r="BS699" s="163">
        <f t="shared" si="202"/>
        <v>-640.08292895463546</v>
      </c>
      <c r="BT699" s="161">
        <v>56</v>
      </c>
      <c r="BU699" s="98"/>
      <c r="BV699" s="98"/>
      <c r="BW699" s="98"/>
      <c r="BX699" s="98"/>
      <c r="BY699" s="98"/>
      <c r="BZ699" s="98"/>
      <c r="CA699" s="142"/>
      <c r="CB699" s="141"/>
      <c r="CC699" s="98"/>
      <c r="CD699" s="98"/>
      <c r="CE699" s="98"/>
      <c r="CF699" s="98"/>
      <c r="CG699" s="98"/>
      <c r="CH699" s="98"/>
      <c r="CI699" s="98"/>
      <c r="CJ699" s="98"/>
      <c r="CK699" s="98"/>
      <c r="CL699" s="98"/>
      <c r="CM699" s="98"/>
      <c r="CN699" s="163">
        <f t="shared" si="203"/>
        <v>-640.08292895463546</v>
      </c>
      <c r="CO699" s="161">
        <v>56</v>
      </c>
      <c r="CP699" s="98"/>
      <c r="CQ699" s="98"/>
      <c r="CR699" s="98"/>
      <c r="CS699" s="98"/>
      <c r="CT699" s="98"/>
      <c r="CU699" s="98"/>
      <c r="CV699" s="142"/>
    </row>
    <row r="700" spans="55:100" x14ac:dyDescent="0.3">
      <c r="BC700" s="141"/>
      <c r="BD700" s="255">
        <v>258</v>
      </c>
      <c r="BE700" s="258">
        <f t="shared" si="204"/>
        <v>82.898487045152024</v>
      </c>
      <c r="BF700" s="257">
        <f t="shared" si="205"/>
        <v>-14.84500839295138</v>
      </c>
      <c r="BG700" s="98"/>
      <c r="BH700" s="98"/>
      <c r="BI700" s="98"/>
      <c r="BJ700" s="98"/>
      <c r="BK700" s="98"/>
      <c r="BL700" s="98"/>
      <c r="BM700" s="98"/>
      <c r="BN700" s="98"/>
      <c r="BO700" s="98"/>
      <c r="BP700" s="98"/>
      <c r="BQ700" s="98"/>
      <c r="BR700" s="98"/>
      <c r="BS700" s="163">
        <f t="shared" si="202"/>
        <v>-651.51298125739686</v>
      </c>
      <c r="BT700" s="161">
        <v>57</v>
      </c>
      <c r="BU700" s="98"/>
      <c r="BV700" s="98"/>
      <c r="BW700" s="98"/>
      <c r="BX700" s="98"/>
      <c r="BY700" s="98"/>
      <c r="BZ700" s="98"/>
      <c r="CA700" s="142"/>
      <c r="CB700" s="141"/>
      <c r="CC700" s="98"/>
      <c r="CD700" s="98"/>
      <c r="CE700" s="98"/>
      <c r="CF700" s="98"/>
      <c r="CG700" s="98"/>
      <c r="CH700" s="98"/>
      <c r="CI700" s="98"/>
      <c r="CJ700" s="98"/>
      <c r="CK700" s="98"/>
      <c r="CL700" s="98"/>
      <c r="CM700" s="98"/>
      <c r="CN700" s="163">
        <f t="shared" si="203"/>
        <v>-651.51298125739686</v>
      </c>
      <c r="CO700" s="161">
        <v>57</v>
      </c>
      <c r="CP700" s="98"/>
      <c r="CQ700" s="98"/>
      <c r="CR700" s="98"/>
      <c r="CS700" s="98"/>
      <c r="CT700" s="98"/>
      <c r="CU700" s="98"/>
      <c r="CV700" s="142"/>
    </row>
    <row r="701" spans="55:100" x14ac:dyDescent="0.3">
      <c r="BC701" s="141"/>
      <c r="BD701" s="255">
        <v>259</v>
      </c>
      <c r="BE701" s="258">
        <f t="shared" si="204"/>
        <v>83.292181479386869</v>
      </c>
      <c r="BF701" s="257">
        <f t="shared" si="205"/>
        <v>-14.925106430866771</v>
      </c>
      <c r="BG701" s="98"/>
      <c r="BH701" s="98"/>
      <c r="BI701" s="98"/>
      <c r="BJ701" s="98"/>
      <c r="BK701" s="98"/>
      <c r="BL701" s="98"/>
      <c r="BM701" s="98"/>
      <c r="BN701" s="98"/>
      <c r="BO701" s="98"/>
      <c r="BP701" s="98"/>
      <c r="BQ701" s="98"/>
      <c r="BR701" s="98"/>
      <c r="BS701" s="163">
        <f t="shared" ref="BS701:BS764" si="206">$BT$436*$BT701+$BV$436</f>
        <v>-662.94303356015826</v>
      </c>
      <c r="BT701" s="161">
        <v>58</v>
      </c>
      <c r="BU701" s="98"/>
      <c r="BV701" s="98"/>
      <c r="BW701" s="98"/>
      <c r="BX701" s="98"/>
      <c r="BY701" s="98"/>
      <c r="BZ701" s="98"/>
      <c r="CA701" s="142"/>
      <c r="CB701" s="141"/>
      <c r="CC701" s="98"/>
      <c r="CD701" s="98"/>
      <c r="CE701" s="98"/>
      <c r="CF701" s="98"/>
      <c r="CG701" s="98"/>
      <c r="CH701" s="98"/>
      <c r="CI701" s="98"/>
      <c r="CJ701" s="98"/>
      <c r="CK701" s="98"/>
      <c r="CL701" s="98"/>
      <c r="CM701" s="98"/>
      <c r="CN701" s="163">
        <f t="shared" si="203"/>
        <v>-662.94303356015826</v>
      </c>
      <c r="CO701" s="161">
        <v>58</v>
      </c>
      <c r="CP701" s="98"/>
      <c r="CQ701" s="98"/>
      <c r="CR701" s="98"/>
      <c r="CS701" s="98"/>
      <c r="CT701" s="98"/>
      <c r="CU701" s="98"/>
      <c r="CV701" s="142"/>
    </row>
    <row r="702" spans="55:100" x14ac:dyDescent="0.3">
      <c r="BC702" s="141"/>
      <c r="BD702" s="255">
        <v>260</v>
      </c>
      <c r="BE702" s="258">
        <f t="shared" si="204"/>
        <v>83.68721385556502</v>
      </c>
      <c r="BF702" s="257">
        <f t="shared" si="205"/>
        <v>-14.998321354184666</v>
      </c>
      <c r="BG702" s="98"/>
      <c r="BH702" s="98"/>
      <c r="BI702" s="98"/>
      <c r="BJ702" s="98"/>
      <c r="BK702" s="98"/>
      <c r="BL702" s="98"/>
      <c r="BM702" s="98"/>
      <c r="BN702" s="98"/>
      <c r="BO702" s="98"/>
      <c r="BP702" s="98"/>
      <c r="BQ702" s="98"/>
      <c r="BR702" s="98"/>
      <c r="BS702" s="163">
        <f t="shared" si="206"/>
        <v>-674.37308586291954</v>
      </c>
      <c r="BT702" s="161">
        <v>59</v>
      </c>
      <c r="BU702" s="98"/>
      <c r="BV702" s="98"/>
      <c r="BW702" s="98"/>
      <c r="BX702" s="98"/>
      <c r="BY702" s="98"/>
      <c r="BZ702" s="98"/>
      <c r="CA702" s="142"/>
      <c r="CB702" s="141"/>
      <c r="CC702" s="98"/>
      <c r="CD702" s="98"/>
      <c r="CE702" s="98"/>
      <c r="CF702" s="98"/>
      <c r="CG702" s="98"/>
      <c r="CH702" s="98"/>
      <c r="CI702" s="98"/>
      <c r="CJ702" s="98"/>
      <c r="CK702" s="98"/>
      <c r="CL702" s="98"/>
      <c r="CM702" s="98"/>
      <c r="CN702" s="163">
        <f t="shared" ref="CN702:CN765" si="207">$CO$436*$CO702+$CQ$436</f>
        <v>-674.37308586291954</v>
      </c>
      <c r="CO702" s="161">
        <v>59</v>
      </c>
      <c r="CP702" s="98"/>
      <c r="CQ702" s="98"/>
      <c r="CR702" s="98"/>
      <c r="CS702" s="98"/>
      <c r="CT702" s="98"/>
      <c r="CU702" s="98"/>
      <c r="CV702" s="142"/>
    </row>
    <row r="703" spans="55:100" x14ac:dyDescent="0.3">
      <c r="BC703" s="141"/>
      <c r="BD703" s="255">
        <v>261</v>
      </c>
      <c r="BE703" s="258">
        <f t="shared" si="204"/>
        <v>84.083463842997901</v>
      </c>
      <c r="BF703" s="257">
        <f t="shared" si="205"/>
        <v>-15.064630860930164</v>
      </c>
      <c r="BG703" s="98"/>
      <c r="BH703" s="98"/>
      <c r="BI703" s="98"/>
      <c r="BJ703" s="98"/>
      <c r="BK703" s="98"/>
      <c r="BL703" s="98"/>
      <c r="BM703" s="98"/>
      <c r="BN703" s="98"/>
      <c r="BO703" s="98"/>
      <c r="BP703" s="98"/>
      <c r="BQ703" s="98"/>
      <c r="BR703" s="98"/>
      <c r="BS703" s="163">
        <f t="shared" si="206"/>
        <v>-685.80313816568093</v>
      </c>
      <c r="BT703" s="161">
        <v>60</v>
      </c>
      <c r="BU703" s="98"/>
      <c r="BV703" s="98"/>
      <c r="BW703" s="98"/>
      <c r="BX703" s="98"/>
      <c r="BY703" s="98"/>
      <c r="BZ703" s="98"/>
      <c r="CA703" s="142"/>
      <c r="CB703" s="141"/>
      <c r="CC703" s="98"/>
      <c r="CD703" s="98"/>
      <c r="CE703" s="98"/>
      <c r="CF703" s="98"/>
      <c r="CG703" s="98"/>
      <c r="CH703" s="98"/>
      <c r="CI703" s="98"/>
      <c r="CJ703" s="98"/>
      <c r="CK703" s="98"/>
      <c r="CL703" s="98"/>
      <c r="CM703" s="98"/>
      <c r="CN703" s="163">
        <f t="shared" si="207"/>
        <v>-685.80313816568093</v>
      </c>
      <c r="CO703" s="161">
        <v>60</v>
      </c>
      <c r="CP703" s="98"/>
      <c r="CQ703" s="98"/>
      <c r="CR703" s="98"/>
      <c r="CS703" s="98"/>
      <c r="CT703" s="98"/>
      <c r="CU703" s="98"/>
      <c r="CV703" s="142"/>
    </row>
    <row r="704" spans="55:100" x14ac:dyDescent="0.3">
      <c r="BC704" s="141"/>
      <c r="BD704" s="255">
        <v>262</v>
      </c>
      <c r="BE704" s="258">
        <f t="shared" si="204"/>
        <v>84.480810740100821</v>
      </c>
      <c r="BF704" s="257">
        <f t="shared" si="205"/>
        <v>-15.124014752585163</v>
      </c>
      <c r="BG704" s="98"/>
      <c r="BH704" s="98"/>
      <c r="BI704" s="98"/>
      <c r="BJ704" s="98"/>
      <c r="BK704" s="98"/>
      <c r="BL704" s="98"/>
      <c r="BM704" s="98"/>
      <c r="BN704" s="98"/>
      <c r="BO704" s="98"/>
      <c r="BP704" s="98"/>
      <c r="BQ704" s="98"/>
      <c r="BR704" s="98"/>
      <c r="BS704" s="163">
        <f t="shared" si="206"/>
        <v>-697.23319046844222</v>
      </c>
      <c r="BT704" s="161">
        <v>61</v>
      </c>
      <c r="BU704" s="98"/>
      <c r="BV704" s="98"/>
      <c r="BW704" s="98"/>
      <c r="BX704" s="98"/>
      <c r="BY704" s="98"/>
      <c r="BZ704" s="98"/>
      <c r="CA704" s="142"/>
      <c r="CB704" s="141"/>
      <c r="CC704" s="98"/>
      <c r="CD704" s="98"/>
      <c r="CE704" s="98"/>
      <c r="CF704" s="98"/>
      <c r="CG704" s="98"/>
      <c r="CH704" s="98"/>
      <c r="CI704" s="98"/>
      <c r="CJ704" s="98"/>
      <c r="CK704" s="98"/>
      <c r="CL704" s="98"/>
      <c r="CM704" s="98"/>
      <c r="CN704" s="163">
        <f t="shared" si="207"/>
        <v>-697.23319046844222</v>
      </c>
      <c r="CO704" s="161">
        <v>61</v>
      </c>
      <c r="CP704" s="98"/>
      <c r="CQ704" s="98"/>
      <c r="CR704" s="98"/>
      <c r="CS704" s="98"/>
      <c r="CT704" s="98"/>
      <c r="CU704" s="98"/>
      <c r="CV704" s="142"/>
    </row>
    <row r="705" spans="55:100" x14ac:dyDescent="0.3">
      <c r="BC705" s="141"/>
      <c r="BD705" s="255">
        <v>263</v>
      </c>
      <c r="BE705" s="258">
        <f t="shared" si="204"/>
        <v>84.879133511159679</v>
      </c>
      <c r="BF705" s="257">
        <f t="shared" si="205"/>
        <v>-15.176454940240996</v>
      </c>
      <c r="BG705" s="98"/>
      <c r="BH705" s="98"/>
      <c r="BI705" s="98"/>
      <c r="BJ705" s="98"/>
      <c r="BK705" s="98"/>
      <c r="BL705" s="98"/>
      <c r="BM705" s="98"/>
      <c r="BN705" s="98"/>
      <c r="BO705" s="98"/>
      <c r="BP705" s="98"/>
      <c r="BQ705" s="98"/>
      <c r="BR705" s="98"/>
      <c r="BS705" s="163">
        <f t="shared" si="206"/>
        <v>-708.66324277120361</v>
      </c>
      <c r="BT705" s="161">
        <v>62</v>
      </c>
      <c r="BU705" s="98"/>
      <c r="BV705" s="98"/>
      <c r="BW705" s="98"/>
      <c r="BX705" s="98"/>
      <c r="BY705" s="98"/>
      <c r="BZ705" s="98"/>
      <c r="CA705" s="142"/>
      <c r="CB705" s="141"/>
      <c r="CC705" s="98"/>
      <c r="CD705" s="98"/>
      <c r="CE705" s="98"/>
      <c r="CF705" s="98"/>
      <c r="CG705" s="98"/>
      <c r="CH705" s="98"/>
      <c r="CI705" s="98"/>
      <c r="CJ705" s="98"/>
      <c r="CK705" s="98"/>
      <c r="CL705" s="98"/>
      <c r="CM705" s="98"/>
      <c r="CN705" s="163">
        <f t="shared" si="207"/>
        <v>-708.66324277120361</v>
      </c>
      <c r="CO705" s="161">
        <v>62</v>
      </c>
      <c r="CP705" s="98"/>
      <c r="CQ705" s="98"/>
      <c r="CR705" s="98"/>
      <c r="CS705" s="98"/>
      <c r="CT705" s="98"/>
      <c r="CU705" s="98"/>
      <c r="CV705" s="142"/>
    </row>
    <row r="706" spans="55:100" x14ac:dyDescent="0.3">
      <c r="BC706" s="141"/>
      <c r="BD706" s="255">
        <v>264</v>
      </c>
      <c r="BE706" s="258">
        <f t="shared" si="204"/>
        <v>85.278310823199803</v>
      </c>
      <c r="BF706" s="257">
        <f t="shared" si="205"/>
        <v>-15.221935450108502</v>
      </c>
      <c r="BG706" s="98"/>
      <c r="BH706" s="98"/>
      <c r="BI706" s="98"/>
      <c r="BJ706" s="98"/>
      <c r="BK706" s="98"/>
      <c r="BL706" s="98"/>
      <c r="BM706" s="98"/>
      <c r="BN706" s="98"/>
      <c r="BO706" s="98"/>
      <c r="BP706" s="98"/>
      <c r="BQ706" s="98"/>
      <c r="BR706" s="98"/>
      <c r="BS706" s="163">
        <f t="shared" si="206"/>
        <v>-720.0932950739649</v>
      </c>
      <c r="BT706" s="161">
        <v>63</v>
      </c>
      <c r="BU706" s="98"/>
      <c r="BV706" s="98"/>
      <c r="BW706" s="98"/>
      <c r="BX706" s="98"/>
      <c r="BY706" s="98"/>
      <c r="BZ706" s="98"/>
      <c r="CA706" s="142"/>
      <c r="CB706" s="141"/>
      <c r="CC706" s="98"/>
      <c r="CD706" s="98"/>
      <c r="CE706" s="98"/>
      <c r="CF706" s="98"/>
      <c r="CG706" s="98"/>
      <c r="CH706" s="98"/>
      <c r="CI706" s="98"/>
      <c r="CJ706" s="98"/>
      <c r="CK706" s="98"/>
      <c r="CL706" s="98"/>
      <c r="CM706" s="98"/>
      <c r="CN706" s="163">
        <f t="shared" si="207"/>
        <v>-720.0932950739649</v>
      </c>
      <c r="CO706" s="161">
        <v>63</v>
      </c>
      <c r="CP706" s="98"/>
      <c r="CQ706" s="98"/>
      <c r="CR706" s="98"/>
      <c r="CS706" s="98"/>
      <c r="CT706" s="98"/>
      <c r="CU706" s="98"/>
      <c r="CV706" s="142"/>
    </row>
    <row r="707" spans="55:100" x14ac:dyDescent="0.3">
      <c r="BC707" s="141"/>
      <c r="BD707" s="255">
        <v>265</v>
      </c>
      <c r="BE707" s="258">
        <f t="shared" si="204"/>
        <v>85.678221082945043</v>
      </c>
      <c r="BF707" s="257">
        <f t="shared" si="205"/>
        <v>-15.260442428383802</v>
      </c>
      <c r="BG707" s="98"/>
      <c r="BH707" s="98"/>
      <c r="BI707" s="98"/>
      <c r="BJ707" s="98"/>
      <c r="BK707" s="98"/>
      <c r="BL707" s="98"/>
      <c r="BM707" s="98"/>
      <c r="BN707" s="98"/>
      <c r="BO707" s="98"/>
      <c r="BP707" s="98"/>
      <c r="BQ707" s="98"/>
      <c r="BR707" s="98"/>
      <c r="BS707" s="163">
        <f t="shared" si="206"/>
        <v>-731.52334737672629</v>
      </c>
      <c r="BT707" s="161">
        <v>64</v>
      </c>
      <c r="BU707" s="98"/>
      <c r="BV707" s="98"/>
      <c r="BW707" s="98"/>
      <c r="BX707" s="98"/>
      <c r="BY707" s="98"/>
      <c r="BZ707" s="98"/>
      <c r="CA707" s="142"/>
      <c r="CB707" s="141"/>
      <c r="CC707" s="98"/>
      <c r="CD707" s="98"/>
      <c r="CE707" s="98"/>
      <c r="CF707" s="98"/>
      <c r="CG707" s="98"/>
      <c r="CH707" s="98"/>
      <c r="CI707" s="98"/>
      <c r="CJ707" s="98"/>
      <c r="CK707" s="98"/>
      <c r="CL707" s="98"/>
      <c r="CM707" s="98"/>
      <c r="CN707" s="163">
        <f t="shared" si="207"/>
        <v>-731.52334737672629</v>
      </c>
      <c r="CO707" s="161">
        <v>64</v>
      </c>
      <c r="CP707" s="98"/>
      <c r="CQ707" s="98"/>
      <c r="CR707" s="98"/>
      <c r="CS707" s="98"/>
      <c r="CT707" s="98"/>
      <c r="CU707" s="98"/>
      <c r="CV707" s="142"/>
    </row>
    <row r="708" spans="55:100" x14ac:dyDescent="0.3">
      <c r="BC708" s="141"/>
      <c r="BD708" s="255">
        <v>266</v>
      </c>
      <c r="BE708" s="258">
        <f t="shared" si="204"/>
        <v>86.078742473856224</v>
      </c>
      <c r="BF708" s="257">
        <f t="shared" si="205"/>
        <v>-15.291964145468283</v>
      </c>
      <c r="BG708" s="98"/>
      <c r="BH708" s="98"/>
      <c r="BI708" s="98"/>
      <c r="BJ708" s="98"/>
      <c r="BK708" s="98"/>
      <c r="BL708" s="98"/>
      <c r="BM708" s="98"/>
      <c r="BN708" s="98"/>
      <c r="BO708" s="98"/>
      <c r="BP708" s="98"/>
      <c r="BQ708" s="98"/>
      <c r="BR708" s="98"/>
      <c r="BS708" s="163">
        <f t="shared" si="206"/>
        <v>-742.95339967948769</v>
      </c>
      <c r="BT708" s="161">
        <v>65</v>
      </c>
      <c r="BU708" s="98"/>
      <c r="BV708" s="98"/>
      <c r="BW708" s="98"/>
      <c r="BX708" s="98"/>
      <c r="BY708" s="98"/>
      <c r="BZ708" s="98"/>
      <c r="CA708" s="142"/>
      <c r="CB708" s="141"/>
      <c r="CC708" s="98"/>
      <c r="CD708" s="98"/>
      <c r="CE708" s="98"/>
      <c r="CF708" s="98"/>
      <c r="CG708" s="98"/>
      <c r="CH708" s="98"/>
      <c r="CI708" s="98"/>
      <c r="CJ708" s="98"/>
      <c r="CK708" s="98"/>
      <c r="CL708" s="98"/>
      <c r="CM708" s="98"/>
      <c r="CN708" s="163">
        <f t="shared" si="207"/>
        <v>-742.95339967948769</v>
      </c>
      <c r="CO708" s="161">
        <v>65</v>
      </c>
      <c r="CP708" s="98"/>
      <c r="CQ708" s="98"/>
      <c r="CR708" s="98"/>
      <c r="CS708" s="98"/>
      <c r="CT708" s="98"/>
      <c r="CU708" s="98"/>
      <c r="CV708" s="142"/>
    </row>
    <row r="709" spans="55:100" x14ac:dyDescent="0.3">
      <c r="BC709" s="141"/>
      <c r="BD709" s="255">
        <v>267</v>
      </c>
      <c r="BE709" s="258">
        <f t="shared" si="204"/>
        <v>86.479752993237781</v>
      </c>
      <c r="BF709" s="257">
        <f t="shared" si="205"/>
        <v>-15.316490999541562</v>
      </c>
      <c r="BG709" s="98"/>
      <c r="BH709" s="98"/>
      <c r="BI709" s="98"/>
      <c r="BJ709" s="98"/>
      <c r="BK709" s="98"/>
      <c r="BL709" s="98"/>
      <c r="BM709" s="98"/>
      <c r="BN709" s="98"/>
      <c r="BO709" s="98"/>
      <c r="BP709" s="98"/>
      <c r="BQ709" s="98"/>
      <c r="BR709" s="98"/>
      <c r="BS709" s="163">
        <f t="shared" si="206"/>
        <v>-754.38345198224897</v>
      </c>
      <c r="BT709" s="161">
        <v>66</v>
      </c>
      <c r="BU709" s="98"/>
      <c r="BV709" s="98"/>
      <c r="BW709" s="98"/>
      <c r="BX709" s="98"/>
      <c r="BY709" s="98"/>
      <c r="BZ709" s="98"/>
      <c r="CA709" s="142"/>
      <c r="CB709" s="141"/>
      <c r="CC709" s="98"/>
      <c r="CD709" s="98"/>
      <c r="CE709" s="98"/>
      <c r="CF709" s="98"/>
      <c r="CG709" s="98"/>
      <c r="CH709" s="98"/>
      <c r="CI709" s="98"/>
      <c r="CJ709" s="98"/>
      <c r="CK709" s="98"/>
      <c r="CL709" s="98"/>
      <c r="CM709" s="98"/>
      <c r="CN709" s="163">
        <f t="shared" si="207"/>
        <v>-754.38345198224897</v>
      </c>
      <c r="CO709" s="161">
        <v>66</v>
      </c>
      <c r="CP709" s="98"/>
      <c r="CQ709" s="98"/>
      <c r="CR709" s="98"/>
      <c r="CS709" s="98"/>
      <c r="CT709" s="98"/>
      <c r="CU709" s="98"/>
      <c r="CV709" s="142"/>
    </row>
    <row r="710" spans="55:100" x14ac:dyDescent="0.3">
      <c r="BC710" s="141"/>
      <c r="BD710" s="255">
        <v>268</v>
      </c>
      <c r="BE710" s="258">
        <f t="shared" si="204"/>
        <v>86.881130489400803</v>
      </c>
      <c r="BF710" s="257">
        <f t="shared" si="205"/>
        <v>-15.334015519486298</v>
      </c>
      <c r="BG710" s="98"/>
      <c r="BH710" s="98"/>
      <c r="BI710" s="98"/>
      <c r="BJ710" s="98"/>
      <c r="BK710" s="98"/>
      <c r="BL710" s="98"/>
      <c r="BM710" s="98"/>
      <c r="BN710" s="98"/>
      <c r="BO710" s="98"/>
      <c r="BP710" s="98"/>
      <c r="BQ710" s="98"/>
      <c r="BR710" s="98"/>
      <c r="BS710" s="163">
        <f t="shared" si="206"/>
        <v>-765.81350428501037</v>
      </c>
      <c r="BT710" s="161">
        <v>67</v>
      </c>
      <c r="BU710" s="98"/>
      <c r="BV710" s="98"/>
      <c r="BW710" s="98"/>
      <c r="BX710" s="98"/>
      <c r="BY710" s="98"/>
      <c r="BZ710" s="98"/>
      <c r="CA710" s="142"/>
      <c r="CB710" s="141"/>
      <c r="CC710" s="98"/>
      <c r="CD710" s="98"/>
      <c r="CE710" s="98"/>
      <c r="CF710" s="98"/>
      <c r="CG710" s="98"/>
      <c r="CH710" s="98"/>
      <c r="CI710" s="98"/>
      <c r="CJ710" s="98"/>
      <c r="CK710" s="98"/>
      <c r="CL710" s="98"/>
      <c r="CM710" s="98"/>
      <c r="CN710" s="163">
        <f t="shared" si="207"/>
        <v>-765.81350428501037</v>
      </c>
      <c r="CO710" s="161">
        <v>67</v>
      </c>
      <c r="CP710" s="98"/>
      <c r="CQ710" s="98"/>
      <c r="CR710" s="98"/>
      <c r="CS710" s="98"/>
      <c r="CT710" s="98"/>
      <c r="CU710" s="98"/>
      <c r="CV710" s="142"/>
    </row>
    <row r="711" spans="55:100" x14ac:dyDescent="0.3">
      <c r="BC711" s="141"/>
      <c r="BD711" s="255">
        <v>269</v>
      </c>
      <c r="BE711" s="258">
        <f t="shared" si="204"/>
        <v>87.282752698871747</v>
      </c>
      <c r="BF711" s="257">
        <f t="shared" si="205"/>
        <v>-15.344532367163952</v>
      </c>
      <c r="BG711" s="98"/>
      <c r="BH711" s="98"/>
      <c r="BI711" s="98"/>
      <c r="BJ711" s="98"/>
      <c r="BK711" s="98"/>
      <c r="BL711" s="98"/>
      <c r="BM711" s="98"/>
      <c r="BN711" s="98"/>
      <c r="BO711" s="98"/>
      <c r="BP711" s="98"/>
      <c r="BQ711" s="98"/>
      <c r="BR711" s="98"/>
      <c r="BS711" s="163">
        <f t="shared" si="206"/>
        <v>-777.24355658777165</v>
      </c>
      <c r="BT711" s="161">
        <v>68</v>
      </c>
      <c r="BU711" s="98"/>
      <c r="BV711" s="98"/>
      <c r="BW711" s="98"/>
      <c r="BX711" s="98"/>
      <c r="BY711" s="98"/>
      <c r="BZ711" s="98"/>
      <c r="CA711" s="142"/>
      <c r="CB711" s="141"/>
      <c r="CC711" s="98"/>
      <c r="CD711" s="98"/>
      <c r="CE711" s="98"/>
      <c r="CF711" s="98"/>
      <c r="CG711" s="98"/>
      <c r="CH711" s="98"/>
      <c r="CI711" s="98"/>
      <c r="CJ711" s="98"/>
      <c r="CK711" s="98"/>
      <c r="CL711" s="98"/>
      <c r="CM711" s="98"/>
      <c r="CN711" s="163">
        <f t="shared" si="207"/>
        <v>-777.24355658777165</v>
      </c>
      <c r="CO711" s="161">
        <v>68</v>
      </c>
      <c r="CP711" s="98"/>
      <c r="CQ711" s="98"/>
      <c r="CR711" s="98"/>
      <c r="CS711" s="98"/>
      <c r="CT711" s="98"/>
      <c r="CU711" s="98"/>
      <c r="CV711" s="142"/>
    </row>
    <row r="712" spans="55:100" x14ac:dyDescent="0.3">
      <c r="BC712" s="141"/>
      <c r="BD712" s="255">
        <v>270</v>
      </c>
      <c r="BE712" s="258">
        <f t="shared" si="204"/>
        <v>87.684497283634997</v>
      </c>
      <c r="BF712" s="257">
        <f t="shared" si="205"/>
        <v>-15.348038339040832</v>
      </c>
      <c r="BG712" s="98"/>
      <c r="BH712" s="98"/>
      <c r="BI712" s="98"/>
      <c r="BJ712" s="98"/>
      <c r="BK712" s="98"/>
      <c r="BL712" s="98"/>
      <c r="BM712" s="98"/>
      <c r="BN712" s="98"/>
      <c r="BO712" s="98"/>
      <c r="BP712" s="98"/>
      <c r="BQ712" s="98"/>
      <c r="BR712" s="98"/>
      <c r="BS712" s="163">
        <f t="shared" si="206"/>
        <v>-788.67360889053305</v>
      </c>
      <c r="BT712" s="161">
        <v>69</v>
      </c>
      <c r="BU712" s="98"/>
      <c r="BV712" s="98"/>
      <c r="BW712" s="98"/>
      <c r="BX712" s="98"/>
      <c r="BY712" s="98"/>
      <c r="BZ712" s="98"/>
      <c r="CA712" s="142"/>
      <c r="CB712" s="141"/>
      <c r="CC712" s="98"/>
      <c r="CD712" s="98"/>
      <c r="CE712" s="98"/>
      <c r="CF712" s="98"/>
      <c r="CG712" s="98"/>
      <c r="CH712" s="98"/>
      <c r="CI712" s="98"/>
      <c r="CJ712" s="98"/>
      <c r="CK712" s="98"/>
      <c r="CL712" s="98"/>
      <c r="CM712" s="98"/>
      <c r="CN712" s="163">
        <f t="shared" si="207"/>
        <v>-788.67360889053305</v>
      </c>
      <c r="CO712" s="161">
        <v>69</v>
      </c>
      <c r="CP712" s="98"/>
      <c r="CQ712" s="98"/>
      <c r="CR712" s="98"/>
      <c r="CS712" s="98"/>
      <c r="CT712" s="98"/>
      <c r="CU712" s="98"/>
      <c r="CV712" s="142"/>
    </row>
    <row r="713" spans="55:100" x14ac:dyDescent="0.3">
      <c r="BC713" s="141"/>
      <c r="BD713" s="255">
        <v>271</v>
      </c>
      <c r="BE713" s="258">
        <f t="shared" si="204"/>
        <v>88.086241868398233</v>
      </c>
      <c r="BF713" s="257">
        <f t="shared" si="205"/>
        <v>-15.344532367163952</v>
      </c>
      <c r="BG713" s="98"/>
      <c r="BH713" s="98"/>
      <c r="BI713" s="98"/>
      <c r="BJ713" s="98"/>
      <c r="BK713" s="98"/>
      <c r="BL713" s="98"/>
      <c r="BM713" s="98"/>
      <c r="BN713" s="98"/>
      <c r="BO713" s="98"/>
      <c r="BP713" s="98"/>
      <c r="BQ713" s="98"/>
      <c r="BR713" s="98"/>
      <c r="BS713" s="163">
        <f t="shared" si="206"/>
        <v>-800.10366119329433</v>
      </c>
      <c r="BT713" s="161">
        <v>70</v>
      </c>
      <c r="BU713" s="98"/>
      <c r="BV713" s="98"/>
      <c r="BW713" s="98"/>
      <c r="BX713" s="98"/>
      <c r="BY713" s="98"/>
      <c r="BZ713" s="98"/>
      <c r="CA713" s="142"/>
      <c r="CB713" s="141"/>
      <c r="CC713" s="98"/>
      <c r="CD713" s="98"/>
      <c r="CE713" s="98"/>
      <c r="CF713" s="98"/>
      <c r="CG713" s="98"/>
      <c r="CH713" s="98"/>
      <c r="CI713" s="98"/>
      <c r="CJ713" s="98"/>
      <c r="CK713" s="98"/>
      <c r="CL713" s="98"/>
      <c r="CM713" s="98"/>
      <c r="CN713" s="163">
        <f t="shared" si="207"/>
        <v>-800.10366119329433</v>
      </c>
      <c r="CO713" s="161">
        <v>70</v>
      </c>
      <c r="CP713" s="98"/>
      <c r="CQ713" s="98"/>
      <c r="CR713" s="98"/>
      <c r="CS713" s="98"/>
      <c r="CT713" s="98"/>
      <c r="CU713" s="98"/>
      <c r="CV713" s="142"/>
    </row>
    <row r="714" spans="55:100" x14ac:dyDescent="0.3">
      <c r="BC714" s="141"/>
      <c r="BD714" s="255">
        <v>272</v>
      </c>
      <c r="BE714" s="258">
        <f t="shared" si="204"/>
        <v>88.48786407786919</v>
      </c>
      <c r="BF714" s="257">
        <f t="shared" si="205"/>
        <v>-15.334015519486302</v>
      </c>
      <c r="BG714" s="98"/>
      <c r="BH714" s="98"/>
      <c r="BI714" s="98"/>
      <c r="BJ714" s="98"/>
      <c r="BK714" s="98"/>
      <c r="BL714" s="98"/>
      <c r="BM714" s="98"/>
      <c r="BN714" s="98"/>
      <c r="BO714" s="98"/>
      <c r="BP714" s="98"/>
      <c r="BQ714" s="98"/>
      <c r="BR714" s="98"/>
      <c r="BS714" s="163">
        <f t="shared" si="206"/>
        <v>-811.53371349605573</v>
      </c>
      <c r="BT714" s="161">
        <v>71</v>
      </c>
      <c r="BU714" s="98"/>
      <c r="BV714" s="98"/>
      <c r="BW714" s="98"/>
      <c r="BX714" s="98"/>
      <c r="BY714" s="98"/>
      <c r="BZ714" s="98"/>
      <c r="CA714" s="142"/>
      <c r="CB714" s="141"/>
      <c r="CC714" s="98"/>
      <c r="CD714" s="98"/>
      <c r="CE714" s="98"/>
      <c r="CF714" s="98"/>
      <c r="CG714" s="98"/>
      <c r="CH714" s="98"/>
      <c r="CI714" s="98"/>
      <c r="CJ714" s="98"/>
      <c r="CK714" s="98"/>
      <c r="CL714" s="98"/>
      <c r="CM714" s="98"/>
      <c r="CN714" s="163">
        <f t="shared" si="207"/>
        <v>-811.53371349605573</v>
      </c>
      <c r="CO714" s="161">
        <v>71</v>
      </c>
      <c r="CP714" s="98"/>
      <c r="CQ714" s="98"/>
      <c r="CR714" s="98"/>
      <c r="CS714" s="98"/>
      <c r="CT714" s="98"/>
      <c r="CU714" s="98"/>
      <c r="CV714" s="142"/>
    </row>
    <row r="715" spans="55:100" x14ac:dyDescent="0.3">
      <c r="BC715" s="141"/>
      <c r="BD715" s="255">
        <v>273</v>
      </c>
      <c r="BE715" s="258">
        <f t="shared" si="204"/>
        <v>88.889241574032212</v>
      </c>
      <c r="BF715" s="257">
        <f t="shared" si="205"/>
        <v>-15.316490999541562</v>
      </c>
      <c r="BG715" s="98"/>
      <c r="BH715" s="98"/>
      <c r="BI715" s="98"/>
      <c r="BJ715" s="98"/>
      <c r="BK715" s="98"/>
      <c r="BL715" s="98"/>
      <c r="BM715" s="98"/>
      <c r="BN715" s="98"/>
      <c r="BO715" s="98"/>
      <c r="BP715" s="98"/>
      <c r="BQ715" s="98"/>
      <c r="BR715" s="98"/>
      <c r="BS715" s="163">
        <f t="shared" si="206"/>
        <v>-822.96376579881712</v>
      </c>
      <c r="BT715" s="161">
        <v>72</v>
      </c>
      <c r="BU715" s="98"/>
      <c r="BV715" s="98"/>
      <c r="BW715" s="98"/>
      <c r="BX715" s="98"/>
      <c r="BY715" s="98"/>
      <c r="BZ715" s="98"/>
      <c r="CA715" s="142"/>
      <c r="CB715" s="141"/>
      <c r="CC715" s="98"/>
      <c r="CD715" s="98"/>
      <c r="CE715" s="98"/>
      <c r="CF715" s="98"/>
      <c r="CG715" s="98"/>
      <c r="CH715" s="98"/>
      <c r="CI715" s="98"/>
      <c r="CJ715" s="98"/>
      <c r="CK715" s="98"/>
      <c r="CL715" s="98"/>
      <c r="CM715" s="98"/>
      <c r="CN715" s="163">
        <f t="shared" si="207"/>
        <v>-822.96376579881712</v>
      </c>
      <c r="CO715" s="161">
        <v>72</v>
      </c>
      <c r="CP715" s="98"/>
      <c r="CQ715" s="98"/>
      <c r="CR715" s="98"/>
      <c r="CS715" s="98"/>
      <c r="CT715" s="98"/>
      <c r="CU715" s="98"/>
      <c r="CV715" s="142"/>
    </row>
    <row r="716" spans="55:100" x14ac:dyDescent="0.3">
      <c r="BC716" s="141"/>
      <c r="BD716" s="255">
        <v>274</v>
      </c>
      <c r="BE716" s="258">
        <f t="shared" si="204"/>
        <v>89.290252093413756</v>
      </c>
      <c r="BF716" s="257">
        <f t="shared" si="205"/>
        <v>-15.291964145468283</v>
      </c>
      <c r="BG716" s="98"/>
      <c r="BH716" s="98"/>
      <c r="BI716" s="98"/>
      <c r="BJ716" s="98"/>
      <c r="BK716" s="98"/>
      <c r="BL716" s="98"/>
      <c r="BM716" s="98"/>
      <c r="BN716" s="98"/>
      <c r="BO716" s="98"/>
      <c r="BP716" s="98"/>
      <c r="BQ716" s="98"/>
      <c r="BR716" s="98"/>
      <c r="BS716" s="163">
        <f t="shared" si="206"/>
        <v>-834.3938181015784</v>
      </c>
      <c r="BT716" s="161">
        <v>73</v>
      </c>
      <c r="BU716" s="98"/>
      <c r="BV716" s="98"/>
      <c r="BW716" s="98"/>
      <c r="BX716" s="98"/>
      <c r="BY716" s="98"/>
      <c r="BZ716" s="98"/>
      <c r="CA716" s="142"/>
      <c r="CB716" s="141"/>
      <c r="CC716" s="98"/>
      <c r="CD716" s="98"/>
      <c r="CE716" s="98"/>
      <c r="CF716" s="98"/>
      <c r="CG716" s="98"/>
      <c r="CH716" s="98"/>
      <c r="CI716" s="98"/>
      <c r="CJ716" s="98"/>
      <c r="CK716" s="98"/>
      <c r="CL716" s="98"/>
      <c r="CM716" s="98"/>
      <c r="CN716" s="163">
        <f t="shared" si="207"/>
        <v>-834.3938181015784</v>
      </c>
      <c r="CO716" s="161">
        <v>73</v>
      </c>
      <c r="CP716" s="98"/>
      <c r="CQ716" s="98"/>
      <c r="CR716" s="98"/>
      <c r="CS716" s="98"/>
      <c r="CT716" s="98"/>
      <c r="CU716" s="98"/>
      <c r="CV716" s="142"/>
    </row>
    <row r="717" spans="55:100" x14ac:dyDescent="0.3">
      <c r="BC717" s="141"/>
      <c r="BD717" s="255">
        <v>275</v>
      </c>
      <c r="BE717" s="258">
        <f t="shared" si="204"/>
        <v>89.69077348432495</v>
      </c>
      <c r="BF717" s="257">
        <f t="shared" si="205"/>
        <v>-15.260442428383802</v>
      </c>
      <c r="BG717" s="98"/>
      <c r="BH717" s="98"/>
      <c r="BI717" s="98"/>
      <c r="BJ717" s="98"/>
      <c r="BK717" s="98"/>
      <c r="BL717" s="98"/>
      <c r="BM717" s="98"/>
      <c r="BN717" s="98"/>
      <c r="BO717" s="98"/>
      <c r="BP717" s="98"/>
      <c r="BQ717" s="98"/>
      <c r="BR717" s="98"/>
      <c r="BS717" s="163">
        <f t="shared" si="206"/>
        <v>-845.8238704043398</v>
      </c>
      <c r="BT717" s="161">
        <v>74</v>
      </c>
      <c r="BU717" s="98"/>
      <c r="BV717" s="98"/>
      <c r="BW717" s="98"/>
      <c r="BX717" s="98"/>
      <c r="BY717" s="98"/>
      <c r="BZ717" s="98"/>
      <c r="CA717" s="142"/>
      <c r="CB717" s="141"/>
      <c r="CC717" s="98"/>
      <c r="CD717" s="98"/>
      <c r="CE717" s="98"/>
      <c r="CF717" s="98"/>
      <c r="CG717" s="98"/>
      <c r="CH717" s="98"/>
      <c r="CI717" s="98"/>
      <c r="CJ717" s="98"/>
      <c r="CK717" s="98"/>
      <c r="CL717" s="98"/>
      <c r="CM717" s="98"/>
      <c r="CN717" s="163">
        <f t="shared" si="207"/>
        <v>-845.8238704043398</v>
      </c>
      <c r="CO717" s="161">
        <v>74</v>
      </c>
      <c r="CP717" s="98"/>
      <c r="CQ717" s="98"/>
      <c r="CR717" s="98"/>
      <c r="CS717" s="98"/>
      <c r="CT717" s="98"/>
      <c r="CU717" s="98"/>
      <c r="CV717" s="142"/>
    </row>
    <row r="718" spans="55:100" x14ac:dyDescent="0.3">
      <c r="BC718" s="141"/>
      <c r="BD718" s="255">
        <v>276</v>
      </c>
      <c r="BE718" s="258">
        <f t="shared" si="204"/>
        <v>90.090683744070176</v>
      </c>
      <c r="BF718" s="257">
        <f t="shared" si="205"/>
        <v>-15.221935450108502</v>
      </c>
      <c r="BG718" s="98"/>
      <c r="BH718" s="98"/>
      <c r="BI718" s="98"/>
      <c r="BJ718" s="98"/>
      <c r="BK718" s="98"/>
      <c r="BL718" s="98"/>
      <c r="BM718" s="98"/>
      <c r="BN718" s="98"/>
      <c r="BO718" s="98"/>
      <c r="BP718" s="98"/>
      <c r="BQ718" s="98"/>
      <c r="BR718" s="98"/>
      <c r="BS718" s="163">
        <f t="shared" si="206"/>
        <v>-857.25392270710108</v>
      </c>
      <c r="BT718" s="161">
        <v>75</v>
      </c>
      <c r="BU718" s="98"/>
      <c r="BV718" s="98"/>
      <c r="BW718" s="98"/>
      <c r="BX718" s="98"/>
      <c r="BY718" s="98"/>
      <c r="BZ718" s="98"/>
      <c r="CA718" s="142"/>
      <c r="CB718" s="141"/>
      <c r="CC718" s="98"/>
      <c r="CD718" s="98"/>
      <c r="CE718" s="98"/>
      <c r="CF718" s="98"/>
      <c r="CG718" s="98"/>
      <c r="CH718" s="98"/>
      <c r="CI718" s="98"/>
      <c r="CJ718" s="98"/>
      <c r="CK718" s="98"/>
      <c r="CL718" s="98"/>
      <c r="CM718" s="98"/>
      <c r="CN718" s="163">
        <f t="shared" si="207"/>
        <v>-857.25392270710108</v>
      </c>
      <c r="CO718" s="161">
        <v>75</v>
      </c>
      <c r="CP718" s="98"/>
      <c r="CQ718" s="98"/>
      <c r="CR718" s="98"/>
      <c r="CS718" s="98"/>
      <c r="CT718" s="98"/>
      <c r="CU718" s="98"/>
      <c r="CV718" s="142"/>
    </row>
    <row r="719" spans="55:100" x14ac:dyDescent="0.3">
      <c r="BC719" s="141"/>
      <c r="BD719" s="255">
        <v>277</v>
      </c>
      <c r="BE719" s="258">
        <f t="shared" si="204"/>
        <v>90.489861056110328</v>
      </c>
      <c r="BF719" s="257">
        <f t="shared" si="205"/>
        <v>-15.176454940240992</v>
      </c>
      <c r="BG719" s="98"/>
      <c r="BH719" s="98"/>
      <c r="BI719" s="98"/>
      <c r="BJ719" s="98"/>
      <c r="BK719" s="98"/>
      <c r="BL719" s="98"/>
      <c r="BM719" s="98"/>
      <c r="BN719" s="98"/>
      <c r="BO719" s="98"/>
      <c r="BP719" s="98"/>
      <c r="BQ719" s="98"/>
      <c r="BR719" s="98"/>
      <c r="BS719" s="163">
        <f t="shared" si="206"/>
        <v>-868.68397500986248</v>
      </c>
      <c r="BT719" s="161">
        <v>76</v>
      </c>
      <c r="BU719" s="98"/>
      <c r="BV719" s="98"/>
      <c r="BW719" s="98"/>
      <c r="BX719" s="98"/>
      <c r="BY719" s="98"/>
      <c r="BZ719" s="98"/>
      <c r="CA719" s="142"/>
      <c r="CB719" s="141"/>
      <c r="CC719" s="98"/>
      <c r="CD719" s="98"/>
      <c r="CE719" s="98"/>
      <c r="CF719" s="98"/>
      <c r="CG719" s="98"/>
      <c r="CH719" s="98"/>
      <c r="CI719" s="98"/>
      <c r="CJ719" s="98"/>
      <c r="CK719" s="98"/>
      <c r="CL719" s="98"/>
      <c r="CM719" s="98"/>
      <c r="CN719" s="163">
        <f t="shared" si="207"/>
        <v>-868.68397500986248</v>
      </c>
      <c r="CO719" s="161">
        <v>76</v>
      </c>
      <c r="CP719" s="98"/>
      <c r="CQ719" s="98"/>
      <c r="CR719" s="98"/>
      <c r="CS719" s="98"/>
      <c r="CT719" s="98"/>
      <c r="CU719" s="98"/>
      <c r="CV719" s="142"/>
    </row>
    <row r="720" spans="55:100" x14ac:dyDescent="0.3">
      <c r="BC720" s="141"/>
      <c r="BD720" s="255">
        <v>278</v>
      </c>
      <c r="BE720" s="258">
        <f t="shared" si="204"/>
        <v>90.888183827169186</v>
      </c>
      <c r="BF720" s="257">
        <f t="shared" si="205"/>
        <v>-15.124014752585163</v>
      </c>
      <c r="BG720" s="98"/>
      <c r="BH720" s="98"/>
      <c r="BI720" s="98"/>
      <c r="BJ720" s="98"/>
      <c r="BK720" s="98"/>
      <c r="BL720" s="98"/>
      <c r="BM720" s="98"/>
      <c r="BN720" s="98"/>
      <c r="BO720" s="98"/>
      <c r="BP720" s="98"/>
      <c r="BQ720" s="98"/>
      <c r="BR720" s="98"/>
      <c r="BS720" s="163">
        <f t="shared" si="206"/>
        <v>-880.11402731262388</v>
      </c>
      <c r="BT720" s="161">
        <v>77</v>
      </c>
      <c r="BU720" s="98"/>
      <c r="BV720" s="98"/>
      <c r="BW720" s="98"/>
      <c r="BX720" s="98"/>
      <c r="BY720" s="98"/>
      <c r="BZ720" s="98"/>
      <c r="CA720" s="142"/>
      <c r="CB720" s="141"/>
      <c r="CC720" s="98"/>
      <c r="CD720" s="98"/>
      <c r="CE720" s="98"/>
      <c r="CF720" s="98"/>
      <c r="CG720" s="98"/>
      <c r="CH720" s="98"/>
      <c r="CI720" s="98"/>
      <c r="CJ720" s="98"/>
      <c r="CK720" s="98"/>
      <c r="CL720" s="98"/>
      <c r="CM720" s="98"/>
      <c r="CN720" s="163">
        <f t="shared" si="207"/>
        <v>-880.11402731262388</v>
      </c>
      <c r="CO720" s="161">
        <v>77</v>
      </c>
      <c r="CP720" s="98"/>
      <c r="CQ720" s="98"/>
      <c r="CR720" s="98"/>
      <c r="CS720" s="98"/>
      <c r="CT720" s="98"/>
      <c r="CU720" s="98"/>
      <c r="CV720" s="142"/>
    </row>
    <row r="721" spans="55:100" x14ac:dyDescent="0.3">
      <c r="BC721" s="141"/>
      <c r="BD721" s="255">
        <v>279</v>
      </c>
      <c r="BE721" s="258">
        <f t="shared" si="204"/>
        <v>91.285530724272078</v>
      </c>
      <c r="BF721" s="257">
        <f t="shared" si="205"/>
        <v>-15.064630860930164</v>
      </c>
      <c r="BG721" s="98"/>
      <c r="BH721" s="98"/>
      <c r="BI721" s="98"/>
      <c r="BJ721" s="98"/>
      <c r="BK721" s="98"/>
      <c r="BL721" s="98"/>
      <c r="BM721" s="98"/>
      <c r="BN721" s="98"/>
      <c r="BO721" s="98"/>
      <c r="BP721" s="98"/>
      <c r="BQ721" s="98"/>
      <c r="BR721" s="98"/>
      <c r="BS721" s="163">
        <f t="shared" si="206"/>
        <v>-891.54407961538516</v>
      </c>
      <c r="BT721" s="161">
        <v>78</v>
      </c>
      <c r="BU721" s="98"/>
      <c r="BV721" s="98"/>
      <c r="BW721" s="98"/>
      <c r="BX721" s="98"/>
      <c r="BY721" s="98"/>
      <c r="BZ721" s="98"/>
      <c r="CA721" s="142"/>
      <c r="CB721" s="141"/>
      <c r="CC721" s="98"/>
      <c r="CD721" s="98"/>
      <c r="CE721" s="98"/>
      <c r="CF721" s="98"/>
      <c r="CG721" s="98"/>
      <c r="CH721" s="98"/>
      <c r="CI721" s="98"/>
      <c r="CJ721" s="98"/>
      <c r="CK721" s="98"/>
      <c r="CL721" s="98"/>
      <c r="CM721" s="98"/>
      <c r="CN721" s="163">
        <f t="shared" si="207"/>
        <v>-891.54407961538516</v>
      </c>
      <c r="CO721" s="161">
        <v>78</v>
      </c>
      <c r="CP721" s="98"/>
      <c r="CQ721" s="98"/>
      <c r="CR721" s="98"/>
      <c r="CS721" s="98"/>
      <c r="CT721" s="98"/>
      <c r="CU721" s="98"/>
      <c r="CV721" s="142"/>
    </row>
    <row r="722" spans="55:100" x14ac:dyDescent="0.3">
      <c r="BC722" s="141"/>
      <c r="BD722" s="255">
        <v>280</v>
      </c>
      <c r="BE722" s="258">
        <f t="shared" si="204"/>
        <v>91.68178071170496</v>
      </c>
      <c r="BF722" s="257">
        <f t="shared" si="205"/>
        <v>-14.998321354184666</v>
      </c>
      <c r="BG722" s="98"/>
      <c r="BH722" s="98"/>
      <c r="BI722" s="98"/>
      <c r="BJ722" s="98"/>
      <c r="BK722" s="98"/>
      <c r="BL722" s="98"/>
      <c r="BM722" s="98"/>
      <c r="BN722" s="98"/>
      <c r="BO722" s="98"/>
      <c r="BP722" s="98"/>
      <c r="BQ722" s="98"/>
      <c r="BR722" s="98"/>
      <c r="BS722" s="163">
        <f t="shared" si="206"/>
        <v>-902.97413191814655</v>
      </c>
      <c r="BT722" s="161">
        <v>79</v>
      </c>
      <c r="BU722" s="98"/>
      <c r="BV722" s="98"/>
      <c r="BW722" s="98"/>
      <c r="BX722" s="98"/>
      <c r="BY722" s="98"/>
      <c r="BZ722" s="98"/>
      <c r="CA722" s="142"/>
      <c r="CB722" s="141"/>
      <c r="CC722" s="98"/>
      <c r="CD722" s="98"/>
      <c r="CE722" s="98"/>
      <c r="CF722" s="98"/>
      <c r="CG722" s="98"/>
      <c r="CH722" s="98"/>
      <c r="CI722" s="98"/>
      <c r="CJ722" s="98"/>
      <c r="CK722" s="98"/>
      <c r="CL722" s="98"/>
      <c r="CM722" s="98"/>
      <c r="CN722" s="163">
        <f t="shared" si="207"/>
        <v>-902.97413191814655</v>
      </c>
      <c r="CO722" s="161">
        <v>79</v>
      </c>
      <c r="CP722" s="98"/>
      <c r="CQ722" s="98"/>
      <c r="CR722" s="98"/>
      <c r="CS722" s="98"/>
      <c r="CT722" s="98"/>
      <c r="CU722" s="98"/>
      <c r="CV722" s="142"/>
    </row>
    <row r="723" spans="55:100" x14ac:dyDescent="0.3">
      <c r="BC723" s="141"/>
      <c r="BD723" s="255">
        <v>281</v>
      </c>
      <c r="BE723" s="258">
        <f t="shared" si="204"/>
        <v>92.076813087883096</v>
      </c>
      <c r="BF723" s="257">
        <f t="shared" si="205"/>
        <v>-14.925106430866778</v>
      </c>
      <c r="BG723" s="98"/>
      <c r="BH723" s="98"/>
      <c r="BI723" s="98"/>
      <c r="BJ723" s="98"/>
      <c r="BK723" s="98"/>
      <c r="BL723" s="98"/>
      <c r="BM723" s="98"/>
      <c r="BN723" s="98"/>
      <c r="BO723" s="98"/>
      <c r="BP723" s="98"/>
      <c r="BQ723" s="98"/>
      <c r="BR723" s="98"/>
      <c r="BS723" s="163">
        <f t="shared" si="206"/>
        <v>-914.40418422090784</v>
      </c>
      <c r="BT723" s="161">
        <v>80</v>
      </c>
      <c r="BU723" s="98"/>
      <c r="BV723" s="98"/>
      <c r="BW723" s="98"/>
      <c r="BX723" s="98"/>
      <c r="BY723" s="98"/>
      <c r="BZ723" s="98"/>
      <c r="CA723" s="142"/>
      <c r="CB723" s="141"/>
      <c r="CC723" s="98"/>
      <c r="CD723" s="98"/>
      <c r="CE723" s="98"/>
      <c r="CF723" s="98"/>
      <c r="CG723" s="98"/>
      <c r="CH723" s="98"/>
      <c r="CI723" s="98"/>
      <c r="CJ723" s="98"/>
      <c r="CK723" s="98"/>
      <c r="CL723" s="98"/>
      <c r="CM723" s="98"/>
      <c r="CN723" s="163">
        <f t="shared" si="207"/>
        <v>-914.40418422090784</v>
      </c>
      <c r="CO723" s="161">
        <v>80</v>
      </c>
      <c r="CP723" s="98"/>
      <c r="CQ723" s="98"/>
      <c r="CR723" s="98"/>
      <c r="CS723" s="98"/>
      <c r="CT723" s="98"/>
      <c r="CU723" s="98"/>
      <c r="CV723" s="142"/>
    </row>
    <row r="724" spans="55:100" x14ac:dyDescent="0.3">
      <c r="BC724" s="141"/>
      <c r="BD724" s="255">
        <v>282</v>
      </c>
      <c r="BE724" s="258">
        <f t="shared" si="204"/>
        <v>92.470507522117941</v>
      </c>
      <c r="BF724" s="257">
        <f t="shared" si="205"/>
        <v>-14.845008392951387</v>
      </c>
      <c r="BG724" s="98"/>
      <c r="BH724" s="98"/>
      <c r="BI724" s="98"/>
      <c r="BJ724" s="98"/>
      <c r="BK724" s="98"/>
      <c r="BL724" s="98"/>
      <c r="BM724" s="98"/>
      <c r="BN724" s="98"/>
      <c r="BO724" s="98"/>
      <c r="BP724" s="98"/>
      <c r="BQ724" s="98"/>
      <c r="BR724" s="98"/>
      <c r="BS724" s="163">
        <f t="shared" si="206"/>
        <v>-925.83423652366923</v>
      </c>
      <c r="BT724" s="161">
        <v>81</v>
      </c>
      <c r="BU724" s="98"/>
      <c r="BV724" s="98"/>
      <c r="BW724" s="98"/>
      <c r="BX724" s="98"/>
      <c r="BY724" s="98"/>
      <c r="BZ724" s="98"/>
      <c r="CA724" s="142"/>
      <c r="CB724" s="141"/>
      <c r="CC724" s="98"/>
      <c r="CD724" s="98"/>
      <c r="CE724" s="98"/>
      <c r="CF724" s="98"/>
      <c r="CG724" s="98"/>
      <c r="CH724" s="98"/>
      <c r="CI724" s="98"/>
      <c r="CJ724" s="98"/>
      <c r="CK724" s="98"/>
      <c r="CL724" s="98"/>
      <c r="CM724" s="98"/>
      <c r="CN724" s="163">
        <f t="shared" si="207"/>
        <v>-925.83423652366923</v>
      </c>
      <c r="CO724" s="161">
        <v>81</v>
      </c>
      <c r="CP724" s="98"/>
      <c r="CQ724" s="98"/>
      <c r="CR724" s="98"/>
      <c r="CS724" s="98"/>
      <c r="CT724" s="98"/>
      <c r="CU724" s="98"/>
      <c r="CV724" s="142"/>
    </row>
    <row r="725" spans="55:100" x14ac:dyDescent="0.3">
      <c r="BC725" s="141"/>
      <c r="BD725" s="255">
        <v>283</v>
      </c>
      <c r="BE725" s="258">
        <f t="shared" si="204"/>
        <v>92.86274409127104</v>
      </c>
      <c r="BF725" s="257">
        <f t="shared" si="205"/>
        <v>-14.758051639076763</v>
      </c>
      <c r="BG725" s="98"/>
      <c r="BH725" s="98"/>
      <c r="BI725" s="98"/>
      <c r="BJ725" s="98"/>
      <c r="BK725" s="98"/>
      <c r="BL725" s="98"/>
      <c r="BM725" s="98"/>
      <c r="BN725" s="98"/>
      <c r="BO725" s="98"/>
      <c r="BP725" s="98"/>
      <c r="BQ725" s="98"/>
      <c r="BR725" s="98"/>
      <c r="BS725" s="163">
        <f t="shared" si="206"/>
        <v>-937.26428882643052</v>
      </c>
      <c r="BT725" s="161">
        <v>82</v>
      </c>
      <c r="BU725" s="98"/>
      <c r="BV725" s="98"/>
      <c r="BW725" s="98"/>
      <c r="BX725" s="98"/>
      <c r="BY725" s="98"/>
      <c r="BZ725" s="98"/>
      <c r="CA725" s="142"/>
      <c r="CB725" s="141"/>
      <c r="CC725" s="98"/>
      <c r="CD725" s="98"/>
      <c r="CE725" s="98"/>
      <c r="CF725" s="98"/>
      <c r="CG725" s="98"/>
      <c r="CH725" s="98"/>
      <c r="CI725" s="98"/>
      <c r="CJ725" s="98"/>
      <c r="CK725" s="98"/>
      <c r="CL725" s="98"/>
      <c r="CM725" s="98"/>
      <c r="CN725" s="163">
        <f t="shared" si="207"/>
        <v>-937.26428882643052</v>
      </c>
      <c r="CO725" s="161">
        <v>82</v>
      </c>
      <c r="CP725" s="98"/>
      <c r="CQ725" s="98"/>
      <c r="CR725" s="98"/>
      <c r="CS725" s="98"/>
      <c r="CT725" s="98"/>
      <c r="CU725" s="98"/>
      <c r="CV725" s="142"/>
    </row>
    <row r="726" spans="55:100" x14ac:dyDescent="0.3">
      <c r="BC726" s="141"/>
      <c r="BD726" s="255">
        <v>284</v>
      </c>
      <c r="BE726" s="258">
        <f t="shared" si="204"/>
        <v>93.253403316283723</v>
      </c>
      <c r="BF726" s="257">
        <f t="shared" si="205"/>
        <v>-14.664262657112525</v>
      </c>
      <c r="BG726" s="98"/>
      <c r="BH726" s="98"/>
      <c r="BI726" s="98"/>
      <c r="BJ726" s="98"/>
      <c r="BK726" s="98"/>
      <c r="BL726" s="98"/>
      <c r="BM726" s="98"/>
      <c r="BN726" s="98"/>
      <c r="BO726" s="98"/>
      <c r="BP726" s="98"/>
      <c r="BQ726" s="98"/>
      <c r="BR726" s="98"/>
      <c r="BS726" s="163">
        <f t="shared" si="206"/>
        <v>-948.69434112919191</v>
      </c>
      <c r="BT726" s="161">
        <v>83</v>
      </c>
      <c r="BU726" s="98"/>
      <c r="BV726" s="98"/>
      <c r="BW726" s="98"/>
      <c r="BX726" s="98"/>
      <c r="BY726" s="98"/>
      <c r="BZ726" s="98"/>
      <c r="CA726" s="142"/>
      <c r="CB726" s="141"/>
      <c r="CC726" s="98"/>
      <c r="CD726" s="98"/>
      <c r="CE726" s="98"/>
      <c r="CF726" s="98"/>
      <c r="CG726" s="98"/>
      <c r="CH726" s="98"/>
      <c r="CI726" s="98"/>
      <c r="CJ726" s="98"/>
      <c r="CK726" s="98"/>
      <c r="CL726" s="98"/>
      <c r="CM726" s="98"/>
      <c r="CN726" s="163">
        <f t="shared" si="207"/>
        <v>-948.69434112919191</v>
      </c>
      <c r="CO726" s="161">
        <v>83</v>
      </c>
      <c r="CP726" s="98"/>
      <c r="CQ726" s="98"/>
      <c r="CR726" s="98"/>
      <c r="CS726" s="98"/>
      <c r="CT726" s="98"/>
      <c r="CU726" s="98"/>
      <c r="CV726" s="142"/>
    </row>
    <row r="727" spans="55:100" x14ac:dyDescent="0.3">
      <c r="BC727" s="141"/>
      <c r="BD727" s="255">
        <v>285</v>
      </c>
      <c r="BE727" s="258">
        <f t="shared" si="204"/>
        <v>93.642366198571665</v>
      </c>
      <c r="BF727" s="257">
        <f t="shared" si="205"/>
        <v>-14.563670016091111</v>
      </c>
      <c r="BG727" s="98"/>
      <c r="BH727" s="98"/>
      <c r="BI727" s="98"/>
      <c r="BJ727" s="98"/>
      <c r="BK727" s="98"/>
      <c r="BL727" s="98"/>
      <c r="BM727" s="98"/>
      <c r="BN727" s="98"/>
      <c r="BO727" s="98"/>
      <c r="BP727" s="98"/>
      <c r="BQ727" s="98"/>
      <c r="BR727" s="98"/>
      <c r="BS727" s="163">
        <f t="shared" si="206"/>
        <v>-960.12439343195331</v>
      </c>
      <c r="BT727" s="161">
        <v>84</v>
      </c>
      <c r="BU727" s="98"/>
      <c r="BV727" s="98"/>
      <c r="BW727" s="98"/>
      <c r="BX727" s="98"/>
      <c r="BY727" s="98"/>
      <c r="BZ727" s="98"/>
      <c r="CA727" s="142"/>
      <c r="CB727" s="141"/>
      <c r="CC727" s="98"/>
      <c r="CD727" s="98"/>
      <c r="CE727" s="98"/>
      <c r="CF727" s="98"/>
      <c r="CG727" s="98"/>
      <c r="CH727" s="98"/>
      <c r="CI727" s="98"/>
      <c r="CJ727" s="98"/>
      <c r="CK727" s="98"/>
      <c r="CL727" s="98"/>
      <c r="CM727" s="98"/>
      <c r="CN727" s="163">
        <f t="shared" si="207"/>
        <v>-960.12439343195331</v>
      </c>
      <c r="CO727" s="161">
        <v>84</v>
      </c>
      <c r="CP727" s="98"/>
      <c r="CQ727" s="98"/>
      <c r="CR727" s="98"/>
      <c r="CS727" s="98"/>
      <c r="CT727" s="98"/>
      <c r="CU727" s="98"/>
      <c r="CV727" s="142"/>
    </row>
    <row r="728" spans="55:100" x14ac:dyDescent="0.3">
      <c r="BC728" s="141"/>
      <c r="BD728" s="255">
        <v>286</v>
      </c>
      <c r="BE728" s="258">
        <f t="shared" si="204"/>
        <v>94.029514256272918</v>
      </c>
      <c r="BF728" s="257">
        <f t="shared" si="205"/>
        <v>-14.456304357505458</v>
      </c>
      <c r="BG728" s="98"/>
      <c r="BH728" s="98"/>
      <c r="BI728" s="98"/>
      <c r="BJ728" s="98"/>
      <c r="BK728" s="98"/>
      <c r="BL728" s="98"/>
      <c r="BM728" s="98"/>
      <c r="BN728" s="98"/>
      <c r="BO728" s="98"/>
      <c r="BP728" s="98"/>
      <c r="BQ728" s="98"/>
      <c r="BR728" s="98"/>
      <c r="BS728" s="163">
        <f t="shared" si="206"/>
        <v>-971.55444573471459</v>
      </c>
      <c r="BT728" s="161">
        <v>85</v>
      </c>
      <c r="BU728" s="98"/>
      <c r="BV728" s="98"/>
      <c r="BW728" s="98"/>
      <c r="BX728" s="98"/>
      <c r="BY728" s="98"/>
      <c r="BZ728" s="98"/>
      <c r="CA728" s="142"/>
      <c r="CB728" s="141"/>
      <c r="CC728" s="98"/>
      <c r="CD728" s="98"/>
      <c r="CE728" s="98"/>
      <c r="CF728" s="98"/>
      <c r="CG728" s="98"/>
      <c r="CH728" s="98"/>
      <c r="CI728" s="98"/>
      <c r="CJ728" s="98"/>
      <c r="CK728" s="98"/>
      <c r="CL728" s="98"/>
      <c r="CM728" s="98"/>
      <c r="CN728" s="163">
        <f t="shared" si="207"/>
        <v>-971.55444573471459</v>
      </c>
      <c r="CO728" s="161">
        <v>85</v>
      </c>
      <c r="CP728" s="98"/>
      <c r="CQ728" s="98"/>
      <c r="CR728" s="98"/>
      <c r="CS728" s="98"/>
      <c r="CT728" s="98"/>
      <c r="CU728" s="98"/>
      <c r="CV728" s="142"/>
    </row>
    <row r="729" spans="55:100" x14ac:dyDescent="0.3">
      <c r="BC729" s="141"/>
      <c r="BD729" s="255">
        <v>287</v>
      </c>
      <c r="BE729" s="258">
        <f t="shared" si="204"/>
        <v>94.414729560338756</v>
      </c>
      <c r="BF729" s="257">
        <f t="shared" si="205"/>
        <v>-14.342198385975232</v>
      </c>
      <c r="BG729" s="98"/>
      <c r="BH729" s="98"/>
      <c r="BI729" s="98"/>
      <c r="BJ729" s="98"/>
      <c r="BK729" s="98"/>
      <c r="BL729" s="98"/>
      <c r="BM729" s="98"/>
      <c r="BN729" s="98"/>
      <c r="BO729" s="98"/>
      <c r="BP729" s="98"/>
      <c r="BQ729" s="98"/>
      <c r="BR729" s="98"/>
      <c r="BS729" s="163">
        <f t="shared" si="206"/>
        <v>-982.98449803747599</v>
      </c>
      <c r="BT729" s="161">
        <v>86</v>
      </c>
      <c r="BU729" s="98"/>
      <c r="BV729" s="98"/>
      <c r="BW729" s="98"/>
      <c r="BX729" s="98"/>
      <c r="BY729" s="98"/>
      <c r="BZ729" s="98"/>
      <c r="CA729" s="142"/>
      <c r="CB729" s="141"/>
      <c r="CC729" s="98"/>
      <c r="CD729" s="98"/>
      <c r="CE729" s="98"/>
      <c r="CF729" s="98"/>
      <c r="CG729" s="98"/>
      <c r="CH729" s="98"/>
      <c r="CI729" s="98"/>
      <c r="CJ729" s="98"/>
      <c r="CK729" s="98"/>
      <c r="CL729" s="98"/>
      <c r="CM729" s="98"/>
      <c r="CN729" s="163">
        <f t="shared" si="207"/>
        <v>-982.98449803747599</v>
      </c>
      <c r="CO729" s="161">
        <v>86</v>
      </c>
      <c r="CP729" s="98"/>
      <c r="CQ729" s="98"/>
      <c r="CR729" s="98"/>
      <c r="CS729" s="98"/>
      <c r="CT729" s="98"/>
      <c r="CU729" s="98"/>
      <c r="CV729" s="142"/>
    </row>
    <row r="730" spans="55:100" x14ac:dyDescent="0.3">
      <c r="BC730" s="141"/>
      <c r="BD730" s="255">
        <v>288</v>
      </c>
      <c r="BE730" s="258">
        <f t="shared" si="204"/>
        <v>94.797894770455883</v>
      </c>
      <c r="BF730" s="257">
        <f t="shared" si="205"/>
        <v>-14.221386859284744</v>
      </c>
      <c r="BG730" s="98"/>
      <c r="BH730" s="98"/>
      <c r="BI730" s="98"/>
      <c r="BJ730" s="98"/>
      <c r="BK730" s="98"/>
      <c r="BL730" s="98"/>
      <c r="BM730" s="98"/>
      <c r="BN730" s="98"/>
      <c r="BO730" s="98"/>
      <c r="BP730" s="98"/>
      <c r="BQ730" s="98"/>
      <c r="BR730" s="98"/>
      <c r="BS730" s="163">
        <f t="shared" si="206"/>
        <v>-994.41455034023727</v>
      </c>
      <c r="BT730" s="161">
        <v>87</v>
      </c>
      <c r="BU730" s="98"/>
      <c r="BV730" s="98"/>
      <c r="BW730" s="98"/>
      <c r="BX730" s="98"/>
      <c r="BY730" s="98"/>
      <c r="BZ730" s="98"/>
      <c r="CA730" s="142"/>
      <c r="CB730" s="141"/>
      <c r="CC730" s="98"/>
      <c r="CD730" s="98"/>
      <c r="CE730" s="98"/>
      <c r="CF730" s="98"/>
      <c r="CG730" s="98"/>
      <c r="CH730" s="98"/>
      <c r="CI730" s="98"/>
      <c r="CJ730" s="98"/>
      <c r="CK730" s="98"/>
      <c r="CL730" s="98"/>
      <c r="CM730" s="98"/>
      <c r="CN730" s="163">
        <f t="shared" si="207"/>
        <v>-994.41455034023727</v>
      </c>
      <c r="CO730" s="161">
        <v>87</v>
      </c>
      <c r="CP730" s="98"/>
      <c r="CQ730" s="98"/>
      <c r="CR730" s="98"/>
      <c r="CS730" s="98"/>
      <c r="CT730" s="98"/>
      <c r="CU730" s="98"/>
      <c r="CV730" s="142"/>
    </row>
    <row r="731" spans="55:100" x14ac:dyDescent="0.3">
      <c r="BC731" s="141"/>
      <c r="BD731" s="255">
        <v>289</v>
      </c>
      <c r="BE731" s="258">
        <f t="shared" si="204"/>
        <v>95.178893170789493</v>
      </c>
      <c r="BF731" s="257">
        <f t="shared" si="205"/>
        <v>-14.093906577795339</v>
      </c>
      <c r="BG731" s="98"/>
      <c r="BH731" s="98"/>
      <c r="BI731" s="98"/>
      <c r="BJ731" s="98"/>
      <c r="BK731" s="98"/>
      <c r="BL731" s="98"/>
      <c r="BM731" s="98"/>
      <c r="BN731" s="98"/>
      <c r="BO731" s="98"/>
      <c r="BP731" s="98"/>
      <c r="BQ731" s="98"/>
      <c r="BR731" s="98"/>
      <c r="BS731" s="163">
        <f t="shared" si="206"/>
        <v>-1005.8446026429987</v>
      </c>
      <c r="BT731" s="161">
        <v>88</v>
      </c>
      <c r="BU731" s="98"/>
      <c r="BV731" s="98"/>
      <c r="BW731" s="98"/>
      <c r="BX731" s="98"/>
      <c r="BY731" s="98"/>
      <c r="BZ731" s="98"/>
      <c r="CA731" s="142"/>
      <c r="CB731" s="141"/>
      <c r="CC731" s="98"/>
      <c r="CD731" s="98"/>
      <c r="CE731" s="98"/>
      <c r="CF731" s="98"/>
      <c r="CG731" s="98"/>
      <c r="CH731" s="98"/>
      <c r="CI731" s="98"/>
      <c r="CJ731" s="98"/>
      <c r="CK731" s="98"/>
      <c r="CL731" s="98"/>
      <c r="CM731" s="98"/>
      <c r="CN731" s="163">
        <f t="shared" si="207"/>
        <v>-1005.8446026429987</v>
      </c>
      <c r="CO731" s="161">
        <v>88</v>
      </c>
      <c r="CP731" s="98"/>
      <c r="CQ731" s="98"/>
      <c r="CR731" s="98"/>
      <c r="CS731" s="98"/>
      <c r="CT731" s="98"/>
      <c r="CU731" s="98"/>
      <c r="CV731" s="142"/>
    </row>
    <row r="732" spans="55:100" x14ac:dyDescent="0.3">
      <c r="BC732" s="141"/>
      <c r="BD732" s="255">
        <v>290</v>
      </c>
      <c r="BE732" s="258">
        <f t="shared" si="204"/>
        <v>95.55760870553604</v>
      </c>
      <c r="BF732" s="257">
        <f t="shared" si="205"/>
        <v>-13.959796373235692</v>
      </c>
      <c r="BG732" s="98"/>
      <c r="BH732" s="98"/>
      <c r="BI732" s="98"/>
      <c r="BJ732" s="98"/>
      <c r="BK732" s="98"/>
      <c r="BL732" s="98"/>
      <c r="BM732" s="98"/>
      <c r="BN732" s="98"/>
      <c r="BO732" s="98"/>
      <c r="BP732" s="98"/>
      <c r="BQ732" s="98"/>
      <c r="BR732" s="98"/>
      <c r="BS732" s="163">
        <f t="shared" si="206"/>
        <v>-1017.2746549457599</v>
      </c>
      <c r="BT732" s="161">
        <v>89</v>
      </c>
      <c r="BU732" s="98"/>
      <c r="BV732" s="98"/>
      <c r="BW732" s="98"/>
      <c r="BX732" s="98"/>
      <c r="BY732" s="98"/>
      <c r="BZ732" s="98"/>
      <c r="CA732" s="142"/>
      <c r="CB732" s="141"/>
      <c r="CC732" s="98"/>
      <c r="CD732" s="98"/>
      <c r="CE732" s="98"/>
      <c r="CF732" s="98"/>
      <c r="CG732" s="98"/>
      <c r="CH732" s="98"/>
      <c r="CI732" s="98"/>
      <c r="CJ732" s="98"/>
      <c r="CK732" s="98"/>
      <c r="CL732" s="98"/>
      <c r="CM732" s="98"/>
      <c r="CN732" s="163">
        <f t="shared" si="207"/>
        <v>-1017.2746549457599</v>
      </c>
      <c r="CO732" s="161">
        <v>89</v>
      </c>
      <c r="CP732" s="98"/>
      <c r="CQ732" s="98"/>
      <c r="CR732" s="98"/>
      <c r="CS732" s="98"/>
      <c r="CT732" s="98"/>
      <c r="CU732" s="98"/>
      <c r="CV732" s="142"/>
    </row>
    <row r="733" spans="55:100" x14ac:dyDescent="0.3">
      <c r="BC733" s="141"/>
      <c r="BD733" s="255">
        <v>291</v>
      </c>
      <c r="BE733" s="258">
        <f t="shared" si="204"/>
        <v>95.933926014274931</v>
      </c>
      <c r="BF733" s="257">
        <f t="shared" si="205"/>
        <v>-13.81909709687327</v>
      </c>
      <c r="BG733" s="98"/>
      <c r="BH733" s="98"/>
      <c r="BI733" s="98"/>
      <c r="BJ733" s="98"/>
      <c r="BK733" s="98"/>
      <c r="BL733" s="98"/>
      <c r="BM733" s="98"/>
      <c r="BN733" s="98"/>
      <c r="BO733" s="98"/>
      <c r="BP733" s="98"/>
      <c r="BQ733" s="98"/>
      <c r="BR733" s="98"/>
      <c r="BS733" s="163">
        <f t="shared" si="206"/>
        <v>-1028.7047072485213</v>
      </c>
      <c r="BT733" s="161">
        <v>90</v>
      </c>
      <c r="BU733" s="98"/>
      <c r="BV733" s="98"/>
      <c r="BW733" s="98"/>
      <c r="BX733" s="98"/>
      <c r="BY733" s="98"/>
      <c r="BZ733" s="98"/>
      <c r="CA733" s="142"/>
      <c r="CB733" s="141"/>
      <c r="CC733" s="98"/>
      <c r="CD733" s="98"/>
      <c r="CE733" s="98"/>
      <c r="CF733" s="98"/>
      <c r="CG733" s="98"/>
      <c r="CH733" s="98"/>
      <c r="CI733" s="98"/>
      <c r="CJ733" s="98"/>
      <c r="CK733" s="98"/>
      <c r="CL733" s="98"/>
      <c r="CM733" s="98"/>
      <c r="CN733" s="163">
        <f t="shared" si="207"/>
        <v>-1028.7047072485213</v>
      </c>
      <c r="CO733" s="161">
        <v>90</v>
      </c>
      <c r="CP733" s="98"/>
      <c r="CQ733" s="98"/>
      <c r="CR733" s="98"/>
      <c r="CS733" s="98"/>
      <c r="CT733" s="98"/>
      <c r="CU733" s="98"/>
      <c r="CV733" s="142"/>
    </row>
    <row r="734" spans="55:100" x14ac:dyDescent="0.3">
      <c r="BC734" s="141"/>
      <c r="BD734" s="255">
        <v>292</v>
      </c>
      <c r="BE734" s="258">
        <f t="shared" si="204"/>
        <v>96.30773046710847</v>
      </c>
      <c r="BF734" s="257">
        <f t="shared" si="205"/>
        <v>-13.671851607070623</v>
      </c>
      <c r="BG734" s="98"/>
      <c r="BH734" s="98"/>
      <c r="BI734" s="98"/>
      <c r="BJ734" s="98"/>
      <c r="BK734" s="98"/>
      <c r="BL734" s="98"/>
      <c r="BM734" s="98"/>
      <c r="BN734" s="98"/>
      <c r="BO734" s="98"/>
      <c r="BP734" s="98"/>
      <c r="BQ734" s="98"/>
      <c r="BR734" s="98"/>
      <c r="BS734" s="163">
        <f t="shared" si="206"/>
        <v>-1040.1347595512827</v>
      </c>
      <c r="BT734" s="161">
        <v>91</v>
      </c>
      <c r="BU734" s="98"/>
      <c r="BV734" s="98"/>
      <c r="BW734" s="98"/>
      <c r="BX734" s="98"/>
      <c r="BY734" s="98"/>
      <c r="BZ734" s="98"/>
      <c r="CA734" s="142"/>
      <c r="CB734" s="141"/>
      <c r="CC734" s="98"/>
      <c r="CD734" s="98"/>
      <c r="CE734" s="98"/>
      <c r="CF734" s="98"/>
      <c r="CG734" s="98"/>
      <c r="CH734" s="98"/>
      <c r="CI734" s="98"/>
      <c r="CJ734" s="98"/>
      <c r="CK734" s="98"/>
      <c r="CL734" s="98"/>
      <c r="CM734" s="98"/>
      <c r="CN734" s="163">
        <f t="shared" si="207"/>
        <v>-1040.1347595512827</v>
      </c>
      <c r="CO734" s="161">
        <v>91</v>
      </c>
      <c r="CP734" s="98"/>
      <c r="CQ734" s="98"/>
      <c r="CR734" s="98"/>
      <c r="CS734" s="98"/>
      <c r="CT734" s="98"/>
      <c r="CU734" s="98"/>
      <c r="CV734" s="142"/>
    </row>
    <row r="735" spans="55:100" x14ac:dyDescent="0.3">
      <c r="BC735" s="141"/>
      <c r="BD735" s="255">
        <v>293</v>
      </c>
      <c r="BE735" s="258">
        <f t="shared" si="204"/>
        <v>96.678908199579183</v>
      </c>
      <c r="BF735" s="257">
        <f t="shared" si="205"/>
        <v>-13.51810475623037</v>
      </c>
      <c r="BG735" s="98"/>
      <c r="BH735" s="98"/>
      <c r="BI735" s="98"/>
      <c r="BJ735" s="98"/>
      <c r="BK735" s="98"/>
      <c r="BL735" s="98"/>
      <c r="BM735" s="98"/>
      <c r="BN735" s="98"/>
      <c r="BO735" s="98"/>
      <c r="BP735" s="98"/>
      <c r="BQ735" s="98"/>
      <c r="BR735" s="98"/>
      <c r="BS735" s="163">
        <f t="shared" si="206"/>
        <v>-1051.5648118540441</v>
      </c>
      <c r="BT735" s="161">
        <v>92</v>
      </c>
      <c r="BU735" s="98"/>
      <c r="BV735" s="98"/>
      <c r="BW735" s="98"/>
      <c r="BX735" s="98"/>
      <c r="BY735" s="98"/>
      <c r="BZ735" s="98"/>
      <c r="CA735" s="142"/>
      <c r="CB735" s="141"/>
      <c r="CC735" s="98"/>
      <c r="CD735" s="98"/>
      <c r="CE735" s="98"/>
      <c r="CF735" s="98"/>
      <c r="CG735" s="98"/>
      <c r="CH735" s="98"/>
      <c r="CI735" s="98"/>
      <c r="CJ735" s="98"/>
      <c r="CK735" s="98"/>
      <c r="CL735" s="98"/>
      <c r="CM735" s="98"/>
      <c r="CN735" s="163">
        <f t="shared" si="207"/>
        <v>-1051.5648118540441</v>
      </c>
      <c r="CO735" s="161">
        <v>92</v>
      </c>
      <c r="CP735" s="98"/>
      <c r="CQ735" s="98"/>
      <c r="CR735" s="98"/>
      <c r="CS735" s="98"/>
      <c r="CT735" s="98"/>
      <c r="CU735" s="98"/>
      <c r="CV735" s="142"/>
    </row>
    <row r="736" spans="55:100" x14ac:dyDescent="0.3">
      <c r="BC736" s="141"/>
      <c r="BD736" s="255">
        <v>294</v>
      </c>
      <c r="BE736" s="258">
        <f t="shared" si="204"/>
        <v>97.047346147354091</v>
      </c>
      <c r="BF736" s="257">
        <f t="shared" si="205"/>
        <v>-13.357903377132628</v>
      </c>
      <c r="BG736" s="98"/>
      <c r="BH736" s="98"/>
      <c r="BI736" s="98"/>
      <c r="BJ736" s="98"/>
      <c r="BK736" s="98"/>
      <c r="BL736" s="98"/>
      <c r="BM736" s="98"/>
      <c r="BN736" s="98"/>
      <c r="BO736" s="98"/>
      <c r="BP736" s="98"/>
      <c r="BQ736" s="98"/>
      <c r="BR736" s="98"/>
      <c r="BS736" s="163">
        <f t="shared" si="206"/>
        <v>-1062.9948641568053</v>
      </c>
      <c r="BT736" s="161">
        <v>93</v>
      </c>
      <c r="BU736" s="98"/>
      <c r="BV736" s="98"/>
      <c r="BW736" s="98"/>
      <c r="BX736" s="98"/>
      <c r="BY736" s="98"/>
      <c r="BZ736" s="98"/>
      <c r="CA736" s="142"/>
      <c r="CB736" s="141"/>
      <c r="CC736" s="98"/>
      <c r="CD736" s="98"/>
      <c r="CE736" s="98"/>
      <c r="CF736" s="98"/>
      <c r="CG736" s="98"/>
      <c r="CH736" s="98"/>
      <c r="CI736" s="98"/>
      <c r="CJ736" s="98"/>
      <c r="CK736" s="98"/>
      <c r="CL736" s="98"/>
      <c r="CM736" s="98"/>
      <c r="CN736" s="163">
        <f t="shared" si="207"/>
        <v>-1062.9948641568053</v>
      </c>
      <c r="CO736" s="161">
        <v>93</v>
      </c>
      <c r="CP736" s="98"/>
      <c r="CQ736" s="98"/>
      <c r="CR736" s="98"/>
      <c r="CS736" s="98"/>
      <c r="CT736" s="98"/>
      <c r="CU736" s="98"/>
      <c r="CV736" s="142"/>
    </row>
    <row r="737" spans="55:100" x14ac:dyDescent="0.3">
      <c r="BC737" s="141"/>
      <c r="BD737" s="255">
        <v>295</v>
      </c>
      <c r="BE737" s="258">
        <f t="shared" si="204"/>
        <v>97.412932080665144</v>
      </c>
      <c r="BF737" s="257">
        <f t="shared" si="205"/>
        <v>-13.191296268669396</v>
      </c>
      <c r="BG737" s="98"/>
      <c r="BH737" s="98"/>
      <c r="BI737" s="98"/>
      <c r="BJ737" s="98"/>
      <c r="BK737" s="98"/>
      <c r="BL737" s="98"/>
      <c r="BM737" s="98"/>
      <c r="BN737" s="98"/>
      <c r="BO737" s="98"/>
      <c r="BP737" s="98"/>
      <c r="BQ737" s="98"/>
      <c r="BR737" s="98"/>
      <c r="BS737" s="163">
        <f t="shared" si="206"/>
        <v>-1074.4249164595667</v>
      </c>
      <c r="BT737" s="161">
        <v>94</v>
      </c>
      <c r="BU737" s="98"/>
      <c r="BV737" s="98"/>
      <c r="BW737" s="98"/>
      <c r="BX737" s="98"/>
      <c r="BY737" s="98"/>
      <c r="BZ737" s="98"/>
      <c r="CA737" s="142"/>
      <c r="CB737" s="141"/>
      <c r="CC737" s="98"/>
      <c r="CD737" s="98"/>
      <c r="CE737" s="98"/>
      <c r="CF737" s="98"/>
      <c r="CG737" s="98"/>
      <c r="CH737" s="98"/>
      <c r="CI737" s="98"/>
      <c r="CJ737" s="98"/>
      <c r="CK737" s="98"/>
      <c r="CL737" s="98"/>
      <c r="CM737" s="98"/>
      <c r="CN737" s="163">
        <f t="shared" si="207"/>
        <v>-1074.4249164595667</v>
      </c>
      <c r="CO737" s="161">
        <v>94</v>
      </c>
      <c r="CP737" s="98"/>
      <c r="CQ737" s="98"/>
      <c r="CR737" s="98"/>
      <c r="CS737" s="98"/>
      <c r="CT737" s="98"/>
      <c r="CU737" s="98"/>
      <c r="CV737" s="142"/>
    </row>
    <row r="738" spans="55:100" x14ac:dyDescent="0.3">
      <c r="BC738" s="141"/>
      <c r="BD738" s="255">
        <v>296</v>
      </c>
      <c r="BE738" s="258">
        <f t="shared" si="204"/>
        <v>97.775554638495549</v>
      </c>
      <c r="BF738" s="257">
        <f t="shared" si="205"/>
        <v>-13.018334180979869</v>
      </c>
      <c r="BG738" s="98"/>
      <c r="BH738" s="98"/>
      <c r="BI738" s="98"/>
      <c r="BJ738" s="98"/>
      <c r="BK738" s="98"/>
      <c r="BL738" s="98"/>
      <c r="BM738" s="98"/>
      <c r="BN738" s="98"/>
      <c r="BO738" s="98"/>
      <c r="BP738" s="98"/>
      <c r="BQ738" s="98"/>
      <c r="BR738" s="98"/>
      <c r="BS738" s="163">
        <f t="shared" si="206"/>
        <v>-1085.8549687623281</v>
      </c>
      <c r="BT738" s="161">
        <v>95</v>
      </c>
      <c r="BU738" s="98"/>
      <c r="BV738" s="98"/>
      <c r="BW738" s="98"/>
      <c r="BX738" s="98"/>
      <c r="BY738" s="98"/>
      <c r="BZ738" s="98"/>
      <c r="CA738" s="142"/>
      <c r="CB738" s="141"/>
      <c r="CC738" s="98"/>
      <c r="CD738" s="98"/>
      <c r="CE738" s="98"/>
      <c r="CF738" s="98"/>
      <c r="CG738" s="98"/>
      <c r="CH738" s="98"/>
      <c r="CI738" s="98"/>
      <c r="CJ738" s="98"/>
      <c r="CK738" s="98"/>
      <c r="CL738" s="98"/>
      <c r="CM738" s="98"/>
      <c r="CN738" s="163">
        <f t="shared" si="207"/>
        <v>-1085.8549687623281</v>
      </c>
      <c r="CO738" s="161">
        <v>95</v>
      </c>
      <c r="CP738" s="98"/>
      <c r="CQ738" s="98"/>
      <c r="CR738" s="98"/>
      <c r="CS738" s="98"/>
      <c r="CT738" s="98"/>
      <c r="CU738" s="98"/>
      <c r="CV738" s="142"/>
    </row>
    <row r="739" spans="55:100" x14ac:dyDescent="0.3">
      <c r="BC739" s="141"/>
      <c r="BD739" s="255">
        <v>297</v>
      </c>
      <c r="BE739" s="258">
        <f t="shared" si="204"/>
        <v>98.135103362501411</v>
      </c>
      <c r="BF739" s="257">
        <f t="shared" si="205"/>
        <v>-12.839069799991469</v>
      </c>
      <c r="BG739" s="98"/>
      <c r="BH739" s="98"/>
      <c r="BI739" s="98"/>
      <c r="BJ739" s="98"/>
      <c r="BK739" s="98"/>
      <c r="BL739" s="98"/>
      <c r="BM739" s="98"/>
      <c r="BN739" s="98"/>
      <c r="BO739" s="98"/>
      <c r="BP739" s="98"/>
      <c r="BQ739" s="98"/>
      <c r="BR739" s="98"/>
      <c r="BS739" s="163">
        <f t="shared" si="206"/>
        <v>-1097.2850210650895</v>
      </c>
      <c r="BT739" s="161">
        <v>96</v>
      </c>
      <c r="BU739" s="98"/>
      <c r="BV739" s="98"/>
      <c r="BW739" s="98"/>
      <c r="BX739" s="98"/>
      <c r="BY739" s="98"/>
      <c r="BZ739" s="98"/>
      <c r="CA739" s="142"/>
      <c r="CB739" s="141"/>
      <c r="CC739" s="98"/>
      <c r="CD739" s="98"/>
      <c r="CE739" s="98"/>
      <c r="CF739" s="98"/>
      <c r="CG739" s="98"/>
      <c r="CH739" s="98"/>
      <c r="CI739" s="98"/>
      <c r="CJ739" s="98"/>
      <c r="CK739" s="98"/>
      <c r="CL739" s="98"/>
      <c r="CM739" s="98"/>
      <c r="CN739" s="163">
        <f t="shared" si="207"/>
        <v>-1097.2850210650895</v>
      </c>
      <c r="CO739" s="161">
        <v>96</v>
      </c>
      <c r="CP739" s="98"/>
      <c r="CQ739" s="98"/>
      <c r="CR739" s="98"/>
      <c r="CS739" s="98"/>
      <c r="CT739" s="98"/>
      <c r="CU739" s="98"/>
      <c r="CV739" s="142"/>
    </row>
    <row r="740" spans="55:100" x14ac:dyDescent="0.3">
      <c r="BC740" s="141"/>
      <c r="BD740" s="255">
        <v>298</v>
      </c>
      <c r="BE740" s="258">
        <f t="shared" si="204"/>
        <v>98.49146873065834</v>
      </c>
      <c r="BF740" s="257">
        <f t="shared" si="205"/>
        <v>-12.653557731371224</v>
      </c>
      <c r="BG740" s="98"/>
      <c r="BH740" s="98"/>
      <c r="BI740" s="98"/>
      <c r="BJ740" s="98"/>
      <c r="BK740" s="98"/>
      <c r="BL740" s="98"/>
      <c r="BM740" s="98"/>
      <c r="BN740" s="98"/>
      <c r="BO740" s="98"/>
      <c r="BP740" s="98"/>
      <c r="BQ740" s="98"/>
      <c r="BR740" s="98"/>
      <c r="BS740" s="163">
        <f t="shared" si="206"/>
        <v>-1108.7150733678509</v>
      </c>
      <c r="BT740" s="161">
        <v>97</v>
      </c>
      <c r="BU740" s="98"/>
      <c r="BV740" s="98"/>
      <c r="BW740" s="98"/>
      <c r="BX740" s="98"/>
      <c r="BY740" s="98"/>
      <c r="BZ740" s="98"/>
      <c r="CA740" s="142"/>
      <c r="CB740" s="141"/>
      <c r="CC740" s="98"/>
      <c r="CD740" s="98"/>
      <c r="CE740" s="98"/>
      <c r="CF740" s="98"/>
      <c r="CG740" s="98"/>
      <c r="CH740" s="98"/>
      <c r="CI740" s="98"/>
      <c r="CJ740" s="98"/>
      <c r="CK740" s="98"/>
      <c r="CL740" s="98"/>
      <c r="CM740" s="98"/>
      <c r="CN740" s="163">
        <f t="shared" si="207"/>
        <v>-1108.7150733678509</v>
      </c>
      <c r="CO740" s="161">
        <v>97</v>
      </c>
      <c r="CP740" s="98"/>
      <c r="CQ740" s="98"/>
      <c r="CR740" s="98"/>
      <c r="CS740" s="98"/>
      <c r="CT740" s="98"/>
      <c r="CU740" s="98"/>
      <c r="CV740" s="142"/>
    </row>
    <row r="741" spans="55:100" x14ac:dyDescent="0.3">
      <c r="BC741" s="141"/>
      <c r="BD741" s="255">
        <v>299</v>
      </c>
      <c r="BE741" s="258">
        <f t="shared" si="204"/>
        <v>98.844542190623031</v>
      </c>
      <c r="BF741" s="257">
        <f t="shared" si="205"/>
        <v>-12.461854483892333</v>
      </c>
      <c r="BG741" s="98"/>
      <c r="BH741" s="98"/>
      <c r="BI741" s="98"/>
      <c r="BJ741" s="98"/>
      <c r="BK741" s="98"/>
      <c r="BL741" s="98"/>
      <c r="BM741" s="98"/>
      <c r="BN741" s="98"/>
      <c r="BO741" s="98"/>
      <c r="BP741" s="98"/>
      <c r="BQ741" s="98"/>
      <c r="BR741" s="98"/>
      <c r="BS741" s="163">
        <f t="shared" si="206"/>
        <v>-1120.1451256706121</v>
      </c>
      <c r="BT741" s="161">
        <v>98</v>
      </c>
      <c r="BU741" s="98"/>
      <c r="BV741" s="98"/>
      <c r="BW741" s="98"/>
      <c r="BX741" s="98"/>
      <c r="BY741" s="98"/>
      <c r="BZ741" s="98"/>
      <c r="CA741" s="142"/>
      <c r="CB741" s="141"/>
      <c r="CC741" s="98"/>
      <c r="CD741" s="98"/>
      <c r="CE741" s="98"/>
      <c r="CF741" s="98"/>
      <c r="CG741" s="98"/>
      <c r="CH741" s="98"/>
      <c r="CI741" s="98"/>
      <c r="CJ741" s="98"/>
      <c r="CK741" s="98"/>
      <c r="CL741" s="98"/>
      <c r="CM741" s="98"/>
      <c r="CN741" s="163">
        <f t="shared" si="207"/>
        <v>-1120.1451256706121</v>
      </c>
      <c r="CO741" s="161">
        <v>98</v>
      </c>
      <c r="CP741" s="98"/>
      <c r="CQ741" s="98"/>
      <c r="CR741" s="98"/>
      <c r="CS741" s="98"/>
      <c r="CT741" s="98"/>
      <c r="CU741" s="98"/>
      <c r="CV741" s="142"/>
    </row>
    <row r="742" spans="55:100" x14ac:dyDescent="0.3">
      <c r="BC742" s="141"/>
      <c r="BD742" s="255">
        <v>300</v>
      </c>
      <c r="BE742" s="258">
        <f t="shared" si="204"/>
        <v>99.194216192799288</v>
      </c>
      <c r="BF742" s="257">
        <f t="shared" si="205"/>
        <v>-12.264018452221039</v>
      </c>
      <c r="BG742" s="98"/>
      <c r="BH742" s="98"/>
      <c r="BI742" s="98"/>
      <c r="BJ742" s="98"/>
      <c r="BK742" s="98"/>
      <c r="BL742" s="98"/>
      <c r="BM742" s="98"/>
      <c r="BN742" s="98"/>
      <c r="BO742" s="98"/>
      <c r="BP742" s="98"/>
      <c r="BQ742" s="98"/>
      <c r="BR742" s="98"/>
      <c r="BS742" s="163">
        <f t="shared" si="206"/>
        <v>-1131.5751779733735</v>
      </c>
      <c r="BT742" s="161">
        <v>99</v>
      </c>
      <c r="BU742" s="98"/>
      <c r="BV742" s="98"/>
      <c r="BW742" s="98"/>
      <c r="BX742" s="98"/>
      <c r="BY742" s="98"/>
      <c r="BZ742" s="98"/>
      <c r="CA742" s="142"/>
      <c r="CB742" s="141"/>
      <c r="CC742" s="98"/>
      <c r="CD742" s="98"/>
      <c r="CE742" s="98"/>
      <c r="CF742" s="98"/>
      <c r="CG742" s="98"/>
      <c r="CH742" s="98"/>
      <c r="CI742" s="98"/>
      <c r="CJ742" s="98"/>
      <c r="CK742" s="98"/>
      <c r="CL742" s="98"/>
      <c r="CM742" s="98"/>
      <c r="CN742" s="163">
        <f t="shared" si="207"/>
        <v>-1131.5751779733735</v>
      </c>
      <c r="CO742" s="161">
        <v>99</v>
      </c>
      <c r="CP742" s="98"/>
      <c r="CQ742" s="98"/>
      <c r="CR742" s="98"/>
      <c r="CS742" s="98"/>
      <c r="CT742" s="98"/>
      <c r="CU742" s="98"/>
      <c r="CV742" s="142"/>
    </row>
    <row r="743" spans="55:100" x14ac:dyDescent="0.3">
      <c r="BC743" s="141"/>
      <c r="BD743" s="255">
        <v>301</v>
      </c>
      <c r="BE743" s="258">
        <f t="shared" si="204"/>
        <v>99.540384223098641</v>
      </c>
      <c r="BF743" s="257">
        <f t="shared" si="205"/>
        <v>-12.060109899129083</v>
      </c>
      <c r="BG743" s="98"/>
      <c r="BH743" s="98"/>
      <c r="BI743" s="98"/>
      <c r="BJ743" s="98"/>
      <c r="BK743" s="98"/>
      <c r="BL743" s="98"/>
      <c r="BM743" s="98"/>
      <c r="BN743" s="98"/>
      <c r="BO743" s="98"/>
      <c r="BP743" s="98"/>
      <c r="BQ743" s="98"/>
      <c r="BR743" s="98"/>
      <c r="BS743" s="163">
        <f t="shared" si="206"/>
        <v>-1143.0052302761349</v>
      </c>
      <c r="BT743" s="161">
        <v>100</v>
      </c>
      <c r="BU743" s="98"/>
      <c r="BV743" s="98"/>
      <c r="BW743" s="98"/>
      <c r="BX743" s="98"/>
      <c r="BY743" s="98"/>
      <c r="BZ743" s="98"/>
      <c r="CA743" s="142"/>
      <c r="CB743" s="141"/>
      <c r="CC743" s="98"/>
      <c r="CD743" s="98"/>
      <c r="CE743" s="98"/>
      <c r="CF743" s="98"/>
      <c r="CG743" s="98"/>
      <c r="CH743" s="98"/>
      <c r="CI743" s="98"/>
      <c r="CJ743" s="98"/>
      <c r="CK743" s="98"/>
      <c r="CL743" s="98"/>
      <c r="CM743" s="98"/>
      <c r="CN743" s="163">
        <f t="shared" si="207"/>
        <v>-1143.0052302761349</v>
      </c>
      <c r="CO743" s="161">
        <v>100</v>
      </c>
      <c r="CP743" s="98"/>
      <c r="CQ743" s="98"/>
      <c r="CR743" s="98"/>
      <c r="CS743" s="98"/>
      <c r="CT743" s="98"/>
      <c r="CU743" s="98"/>
      <c r="CV743" s="142"/>
    </row>
    <row r="744" spans="55:100" x14ac:dyDescent="0.3">
      <c r="BC744" s="141"/>
      <c r="BD744" s="255">
        <v>302</v>
      </c>
      <c r="BE744" s="258">
        <f t="shared" si="204"/>
        <v>99.882940835385682</v>
      </c>
      <c r="BF744" s="257">
        <f t="shared" si="205"/>
        <v>-11.850190937137041</v>
      </c>
      <c r="BG744" s="98"/>
      <c r="BH744" s="98"/>
      <c r="BI744" s="98"/>
      <c r="BJ744" s="98"/>
      <c r="BK744" s="98"/>
      <c r="BL744" s="98"/>
      <c r="BM744" s="98"/>
      <c r="BN744" s="98"/>
      <c r="BO744" s="98"/>
      <c r="BP744" s="98"/>
      <c r="BQ744" s="98"/>
      <c r="BR744" s="98"/>
      <c r="BS744" s="163">
        <f t="shared" si="206"/>
        <v>-1154.4352825788962</v>
      </c>
      <c r="BT744" s="161">
        <v>101</v>
      </c>
      <c r="BU744" s="98"/>
      <c r="BV744" s="98"/>
      <c r="BW744" s="98"/>
      <c r="BX744" s="98"/>
      <c r="BY744" s="98"/>
      <c r="BZ744" s="98"/>
      <c r="CA744" s="142"/>
      <c r="CB744" s="141"/>
      <c r="CC744" s="98"/>
      <c r="CD744" s="98"/>
      <c r="CE744" s="98"/>
      <c r="CF744" s="98"/>
      <c r="CG744" s="98"/>
      <c r="CH744" s="98"/>
      <c r="CI744" s="98"/>
      <c r="CJ744" s="98"/>
      <c r="CK744" s="98"/>
      <c r="CL744" s="98"/>
      <c r="CM744" s="98"/>
      <c r="CN744" s="163">
        <f t="shared" si="207"/>
        <v>-1154.4352825788962</v>
      </c>
      <c r="CO744" s="161">
        <v>101</v>
      </c>
      <c r="CP744" s="98"/>
      <c r="CQ744" s="98"/>
      <c r="CR744" s="98"/>
      <c r="CS744" s="98"/>
      <c r="CT744" s="98"/>
      <c r="CU744" s="98"/>
      <c r="CV744" s="142"/>
    </row>
    <row r="745" spans="55:100" x14ac:dyDescent="0.3">
      <c r="BC745" s="141"/>
      <c r="BD745" s="255">
        <v>303</v>
      </c>
      <c r="BE745" s="258">
        <f t="shared" si="204"/>
        <v>100.22178168359788</v>
      </c>
      <c r="BF745" s="257">
        <f t="shared" si="205"/>
        <v>-11.634325509594261</v>
      </c>
      <c r="BG745" s="98"/>
      <c r="BH745" s="98"/>
      <c r="BI745" s="98"/>
      <c r="BJ745" s="98"/>
      <c r="BK745" s="98"/>
      <c r="BL745" s="98"/>
      <c r="BM745" s="98"/>
      <c r="BN745" s="98"/>
      <c r="BO745" s="98"/>
      <c r="BP745" s="98"/>
      <c r="BQ745" s="98"/>
      <c r="BR745" s="98"/>
      <c r="BS745" s="163">
        <f t="shared" si="206"/>
        <v>-1165.8653348816574</v>
      </c>
      <c r="BT745" s="161">
        <v>102</v>
      </c>
      <c r="BU745" s="98"/>
      <c r="BV745" s="98"/>
      <c r="BW745" s="98"/>
      <c r="BX745" s="98"/>
      <c r="BY745" s="98"/>
      <c r="BZ745" s="98"/>
      <c r="CA745" s="142"/>
      <c r="CB745" s="141"/>
      <c r="CC745" s="98"/>
      <c r="CD745" s="98"/>
      <c r="CE745" s="98"/>
      <c r="CF745" s="98"/>
      <c r="CG745" s="98"/>
      <c r="CH745" s="98"/>
      <c r="CI745" s="98"/>
      <c r="CJ745" s="98"/>
      <c r="CK745" s="98"/>
      <c r="CL745" s="98"/>
      <c r="CM745" s="98"/>
      <c r="CN745" s="163">
        <f t="shared" si="207"/>
        <v>-1165.8653348816574</v>
      </c>
      <c r="CO745" s="161">
        <v>102</v>
      </c>
      <c r="CP745" s="98"/>
      <c r="CQ745" s="98"/>
      <c r="CR745" s="98"/>
      <c r="CS745" s="98"/>
      <c r="CT745" s="98"/>
      <c r="CU745" s="98"/>
      <c r="CV745" s="142"/>
    </row>
    <row r="746" spans="55:100" x14ac:dyDescent="0.3">
      <c r="BC746" s="141"/>
      <c r="BD746" s="255">
        <v>304</v>
      </c>
      <c r="BE746" s="258">
        <f t="shared" si="204"/>
        <v>100.55680355353044</v>
      </c>
      <c r="BF746" s="257">
        <f t="shared" si="205"/>
        <v>-11.412579371201113</v>
      </c>
      <c r="BG746" s="98"/>
      <c r="BH746" s="98"/>
      <c r="BI746" s="98"/>
      <c r="BJ746" s="98"/>
      <c r="BK746" s="98"/>
      <c r="BL746" s="98"/>
      <c r="BM746" s="98"/>
      <c r="BN746" s="98"/>
      <c r="BO746" s="98"/>
      <c r="BP746" s="98"/>
      <c r="BQ746" s="98"/>
      <c r="BR746" s="98"/>
      <c r="BS746" s="163">
        <f t="shared" si="206"/>
        <v>-1177.2953871844188</v>
      </c>
      <c r="BT746" s="161">
        <v>103</v>
      </c>
      <c r="BU746" s="98"/>
      <c r="BV746" s="98"/>
      <c r="BW746" s="98"/>
      <c r="BX746" s="98"/>
      <c r="BY746" s="98"/>
      <c r="BZ746" s="98"/>
      <c r="CA746" s="142"/>
      <c r="CB746" s="141"/>
      <c r="CC746" s="98"/>
      <c r="CD746" s="98"/>
      <c r="CE746" s="98"/>
      <c r="CF746" s="98"/>
      <c r="CG746" s="98"/>
      <c r="CH746" s="98"/>
      <c r="CI746" s="98"/>
      <c r="CJ746" s="98"/>
      <c r="CK746" s="98"/>
      <c r="CL746" s="98"/>
      <c r="CM746" s="98"/>
      <c r="CN746" s="163">
        <f t="shared" si="207"/>
        <v>-1177.2953871844188</v>
      </c>
      <c r="CO746" s="161">
        <v>103</v>
      </c>
      <c r="CP746" s="98"/>
      <c r="CQ746" s="98"/>
      <c r="CR746" s="98"/>
      <c r="CS746" s="98"/>
      <c r="CT746" s="98"/>
      <c r="CU746" s="98"/>
      <c r="CV746" s="142"/>
    </row>
    <row r="747" spans="55:100" x14ac:dyDescent="0.3">
      <c r="BC747" s="141"/>
      <c r="BD747" s="255">
        <v>305</v>
      </c>
      <c r="BE747" s="258">
        <f t="shared" si="204"/>
        <v>100.88790439427639</v>
      </c>
      <c r="BF747" s="257">
        <f t="shared" si="205"/>
        <v>-11.185020067979439</v>
      </c>
      <c r="BG747" s="98"/>
      <c r="BH747" s="98"/>
      <c r="BI747" s="98"/>
      <c r="BJ747" s="98"/>
      <c r="BK747" s="98"/>
      <c r="BL747" s="98"/>
      <c r="BM747" s="98"/>
      <c r="BN747" s="98"/>
      <c r="BO747" s="98"/>
      <c r="BP747" s="98"/>
      <c r="BQ747" s="98"/>
      <c r="BR747" s="98"/>
      <c r="BS747" s="163">
        <f t="shared" si="206"/>
        <v>-1188.7254394871802</v>
      </c>
      <c r="BT747" s="161">
        <v>104</v>
      </c>
      <c r="BU747" s="98"/>
      <c r="BV747" s="98"/>
      <c r="BW747" s="98"/>
      <c r="BX747" s="98"/>
      <c r="BY747" s="98"/>
      <c r="BZ747" s="98"/>
      <c r="CA747" s="142"/>
      <c r="CB747" s="141"/>
      <c r="CC747" s="98"/>
      <c r="CD747" s="98"/>
      <c r="CE747" s="98"/>
      <c r="CF747" s="98"/>
      <c r="CG747" s="98"/>
      <c r="CH747" s="98"/>
      <c r="CI747" s="98"/>
      <c r="CJ747" s="98"/>
      <c r="CK747" s="98"/>
      <c r="CL747" s="98"/>
      <c r="CM747" s="98"/>
      <c r="CN747" s="163">
        <f t="shared" si="207"/>
        <v>-1188.7254394871802</v>
      </c>
      <c r="CO747" s="161">
        <v>104</v>
      </c>
      <c r="CP747" s="98"/>
      <c r="CQ747" s="98"/>
      <c r="CR747" s="98"/>
      <c r="CS747" s="98"/>
      <c r="CT747" s="98"/>
      <c r="CU747" s="98"/>
      <c r="CV747" s="142"/>
    </row>
    <row r="748" spans="55:100" x14ac:dyDescent="0.3">
      <c r="BC748" s="141"/>
      <c r="BD748" s="255">
        <v>306</v>
      </c>
      <c r="BE748" s="258">
        <f t="shared" si="204"/>
        <v>101.21498334931215</v>
      </c>
      <c r="BF748" s="257">
        <f t="shared" si="205"/>
        <v>-10.951716916697441</v>
      </c>
      <c r="BG748" s="98"/>
      <c r="BH748" s="98"/>
      <c r="BI748" s="98"/>
      <c r="BJ748" s="98"/>
      <c r="BK748" s="98"/>
      <c r="BL748" s="98"/>
      <c r="BM748" s="98"/>
      <c r="BN748" s="98"/>
      <c r="BO748" s="98"/>
      <c r="BP748" s="98"/>
      <c r="BQ748" s="98"/>
      <c r="BR748" s="98"/>
      <c r="BS748" s="163">
        <f t="shared" si="206"/>
        <v>-1200.1554917899416</v>
      </c>
      <c r="BT748" s="161">
        <v>105</v>
      </c>
      <c r="BU748" s="98"/>
      <c r="BV748" s="98"/>
      <c r="BW748" s="98"/>
      <c r="BX748" s="98"/>
      <c r="BY748" s="98"/>
      <c r="BZ748" s="98"/>
      <c r="CA748" s="142"/>
      <c r="CB748" s="141"/>
      <c r="CC748" s="98"/>
      <c r="CD748" s="98"/>
      <c r="CE748" s="98"/>
      <c r="CF748" s="98"/>
      <c r="CG748" s="98"/>
      <c r="CH748" s="98"/>
      <c r="CI748" s="98"/>
      <c r="CJ748" s="98"/>
      <c r="CK748" s="98"/>
      <c r="CL748" s="98"/>
      <c r="CM748" s="98"/>
      <c r="CN748" s="163">
        <f t="shared" si="207"/>
        <v>-1200.1554917899416</v>
      </c>
      <c r="CO748" s="161">
        <v>105</v>
      </c>
      <c r="CP748" s="98"/>
      <c r="CQ748" s="98"/>
      <c r="CR748" s="98"/>
      <c r="CS748" s="98"/>
      <c r="CT748" s="98"/>
      <c r="CU748" s="98"/>
      <c r="CV748" s="142"/>
    </row>
    <row r="749" spans="55:100" x14ac:dyDescent="0.3">
      <c r="BC749" s="141"/>
      <c r="BD749" s="255">
        <v>307</v>
      </c>
      <c r="BE749" s="258">
        <f t="shared" si="204"/>
        <v>101.53794078721953</v>
      </c>
      <c r="BF749" s="257">
        <f t="shared" si="205"/>
        <v>-10.712740983755046</v>
      </c>
      <c r="BG749" s="98"/>
      <c r="BH749" s="98"/>
      <c r="BI749" s="98"/>
      <c r="BJ749" s="98"/>
      <c r="BK749" s="98"/>
      <c r="BL749" s="98"/>
      <c r="BM749" s="98"/>
      <c r="BN749" s="98"/>
      <c r="BO749" s="98"/>
      <c r="BP749" s="98"/>
      <c r="BQ749" s="98"/>
      <c r="BR749" s="98"/>
      <c r="BS749" s="163">
        <f t="shared" si="206"/>
        <v>-1211.585544092703</v>
      </c>
      <c r="BT749" s="161">
        <v>106</v>
      </c>
      <c r="BU749" s="98"/>
      <c r="BV749" s="98"/>
      <c r="BW749" s="98"/>
      <c r="BX749" s="98"/>
      <c r="BY749" s="98"/>
      <c r="BZ749" s="98"/>
      <c r="CA749" s="142"/>
      <c r="CB749" s="141"/>
      <c r="CC749" s="98"/>
      <c r="CD749" s="98"/>
      <c r="CE749" s="98"/>
      <c r="CF749" s="98"/>
      <c r="CG749" s="98"/>
      <c r="CH749" s="98"/>
      <c r="CI749" s="98"/>
      <c r="CJ749" s="98"/>
      <c r="CK749" s="98"/>
      <c r="CL749" s="98"/>
      <c r="CM749" s="98"/>
      <c r="CN749" s="163">
        <f t="shared" si="207"/>
        <v>-1211.585544092703</v>
      </c>
      <c r="CO749" s="161">
        <v>106</v>
      </c>
      <c r="CP749" s="98"/>
      <c r="CQ749" s="98"/>
      <c r="CR749" s="98"/>
      <c r="CS749" s="98"/>
      <c r="CT749" s="98"/>
      <c r="CU749" s="98"/>
      <c r="CV749" s="142"/>
    </row>
    <row r="750" spans="55:100" x14ac:dyDescent="0.3">
      <c r="BC750" s="141"/>
      <c r="BD750" s="255">
        <v>308</v>
      </c>
      <c r="BE750" s="258">
        <f t="shared" si="204"/>
        <v>101.85667833203442</v>
      </c>
      <c r="BF750" s="257">
        <f t="shared" si="205"/>
        <v>-10.46816506353643</v>
      </c>
      <c r="BG750" s="98"/>
      <c r="BH750" s="98"/>
      <c r="BI750" s="98"/>
      <c r="BJ750" s="98"/>
      <c r="BK750" s="98"/>
      <c r="BL750" s="98"/>
      <c r="BM750" s="98"/>
      <c r="BN750" s="98"/>
      <c r="BO750" s="98"/>
      <c r="BP750" s="98"/>
      <c r="BQ750" s="98"/>
      <c r="BR750" s="98"/>
      <c r="BS750" s="163">
        <f t="shared" si="206"/>
        <v>-1223.0155963954642</v>
      </c>
      <c r="BT750" s="161">
        <v>107</v>
      </c>
      <c r="BU750" s="98"/>
      <c r="BV750" s="98"/>
      <c r="BW750" s="98"/>
      <c r="BX750" s="98"/>
      <c r="BY750" s="98"/>
      <c r="BZ750" s="98"/>
      <c r="CA750" s="142"/>
      <c r="CB750" s="141"/>
      <c r="CC750" s="98"/>
      <c r="CD750" s="98"/>
      <c r="CE750" s="98"/>
      <c r="CF750" s="98"/>
      <c r="CG750" s="98"/>
      <c r="CH750" s="98"/>
      <c r="CI750" s="98"/>
      <c r="CJ750" s="98"/>
      <c r="CK750" s="98"/>
      <c r="CL750" s="98"/>
      <c r="CM750" s="98"/>
      <c r="CN750" s="163">
        <f t="shared" si="207"/>
        <v>-1223.0155963954642</v>
      </c>
      <c r="CO750" s="161">
        <v>107</v>
      </c>
      <c r="CP750" s="98"/>
      <c r="CQ750" s="98"/>
      <c r="CR750" s="98"/>
      <c r="CS750" s="98"/>
      <c r="CT750" s="98"/>
      <c r="CU750" s="98"/>
      <c r="CV750" s="142"/>
    </row>
    <row r="751" spans="55:100" x14ac:dyDescent="0.3">
      <c r="BC751" s="141"/>
      <c r="BD751" s="255">
        <v>309</v>
      </c>
      <c r="BE751" s="258">
        <f t="shared" si="204"/>
        <v>102.17109889321296</v>
      </c>
      <c r="BF751" s="257">
        <f t="shared" si="205"/>
        <v>-10.218063656236174</v>
      </c>
      <c r="BG751" s="98"/>
      <c r="BH751" s="98"/>
      <c r="BI751" s="98"/>
      <c r="BJ751" s="98"/>
      <c r="BK751" s="98"/>
      <c r="BL751" s="98"/>
      <c r="BM751" s="98"/>
      <c r="BN751" s="98"/>
      <c r="BO751" s="98"/>
      <c r="BP751" s="98"/>
      <c r="BQ751" s="98"/>
      <c r="BR751" s="98"/>
      <c r="BS751" s="163">
        <f t="shared" si="206"/>
        <v>-1234.4456486982256</v>
      </c>
      <c r="BT751" s="161">
        <v>108</v>
      </c>
      <c r="BU751" s="98"/>
      <c r="BV751" s="98"/>
      <c r="BW751" s="98"/>
      <c r="BX751" s="98"/>
      <c r="BY751" s="98"/>
      <c r="BZ751" s="98"/>
      <c r="CA751" s="142"/>
      <c r="CB751" s="141"/>
      <c r="CC751" s="98"/>
      <c r="CD751" s="98"/>
      <c r="CE751" s="98"/>
      <c r="CF751" s="98"/>
      <c r="CG751" s="98"/>
      <c r="CH751" s="98"/>
      <c r="CI751" s="98"/>
      <c r="CJ751" s="98"/>
      <c r="CK751" s="98"/>
      <c r="CL751" s="98"/>
      <c r="CM751" s="98"/>
      <c r="CN751" s="163">
        <f t="shared" si="207"/>
        <v>-1234.4456486982256</v>
      </c>
      <c r="CO751" s="161">
        <v>108</v>
      </c>
      <c r="CP751" s="98"/>
      <c r="CQ751" s="98"/>
      <c r="CR751" s="98"/>
      <c r="CS751" s="98"/>
      <c r="CT751" s="98"/>
      <c r="CU751" s="98"/>
      <c r="CV751" s="142"/>
    </row>
    <row r="752" spans="55:100" x14ac:dyDescent="0.3">
      <c r="BC752" s="141"/>
      <c r="BD752" s="255">
        <v>310</v>
      </c>
      <c r="BE752" s="258">
        <f t="shared" si="204"/>
        <v>102.48110669520634</v>
      </c>
      <c r="BF752" s="257">
        <f t="shared" si="205"/>
        <v>-9.9625129451657148</v>
      </c>
      <c r="BG752" s="98"/>
      <c r="BH752" s="98"/>
      <c r="BI752" s="98"/>
      <c r="BJ752" s="98"/>
      <c r="BK752" s="98"/>
      <c r="BL752" s="98"/>
      <c r="BM752" s="98"/>
      <c r="BN752" s="98"/>
      <c r="BO752" s="98"/>
      <c r="BP752" s="98"/>
      <c r="BQ752" s="98"/>
      <c r="BR752" s="98"/>
      <c r="BS752" s="163">
        <f t="shared" si="206"/>
        <v>-1245.875701000987</v>
      </c>
      <c r="BT752" s="161">
        <v>109</v>
      </c>
      <c r="BU752" s="98"/>
      <c r="BV752" s="98"/>
      <c r="BW752" s="98"/>
      <c r="BX752" s="98"/>
      <c r="BY752" s="98"/>
      <c r="BZ752" s="98"/>
      <c r="CA752" s="142"/>
      <c r="CB752" s="141"/>
      <c r="CC752" s="98"/>
      <c r="CD752" s="98"/>
      <c r="CE752" s="98"/>
      <c r="CF752" s="98"/>
      <c r="CG752" s="98"/>
      <c r="CH752" s="98"/>
      <c r="CI752" s="98"/>
      <c r="CJ752" s="98"/>
      <c r="CK752" s="98"/>
      <c r="CL752" s="98"/>
      <c r="CM752" s="98"/>
      <c r="CN752" s="163">
        <f t="shared" si="207"/>
        <v>-1245.875701000987</v>
      </c>
      <c r="CO752" s="161">
        <v>109</v>
      </c>
      <c r="CP752" s="98"/>
      <c r="CQ752" s="98"/>
      <c r="CR752" s="98"/>
      <c r="CS752" s="98"/>
      <c r="CT752" s="98"/>
      <c r="CU752" s="98"/>
      <c r="CV752" s="142"/>
    </row>
    <row r="753" spans="55:100" x14ac:dyDescent="0.3">
      <c r="BC753" s="141"/>
      <c r="BD753" s="255">
        <v>311</v>
      </c>
      <c r="BE753" s="258">
        <f t="shared" si="204"/>
        <v>102.78660730663499</v>
      </c>
      <c r="BF753" s="257">
        <f t="shared" si="205"/>
        <v>-9.7015907735472258</v>
      </c>
      <c r="BG753" s="98"/>
      <c r="BH753" s="98"/>
      <c r="BI753" s="98"/>
      <c r="BJ753" s="98"/>
      <c r="BK753" s="98"/>
      <c r="BL753" s="98"/>
      <c r="BM753" s="98"/>
      <c r="BN753" s="98"/>
      <c r="BO753" s="98"/>
      <c r="BP753" s="98"/>
      <c r="BQ753" s="98"/>
      <c r="BR753" s="98"/>
      <c r="BS753" s="163">
        <f t="shared" si="206"/>
        <v>-1257.3057533037484</v>
      </c>
      <c r="BT753" s="161">
        <v>110</v>
      </c>
      <c r="BU753" s="98"/>
      <c r="BV753" s="98"/>
      <c r="BW753" s="98"/>
      <c r="BX753" s="98"/>
      <c r="BY753" s="98"/>
      <c r="BZ753" s="98"/>
      <c r="CA753" s="142"/>
      <c r="CB753" s="141"/>
      <c r="CC753" s="98"/>
      <c r="CD753" s="98"/>
      <c r="CE753" s="98"/>
      <c r="CF753" s="98"/>
      <c r="CG753" s="98"/>
      <c r="CH753" s="98"/>
      <c r="CI753" s="98"/>
      <c r="CJ753" s="98"/>
      <c r="CK753" s="98"/>
      <c r="CL753" s="98"/>
      <c r="CM753" s="98"/>
      <c r="CN753" s="163">
        <f t="shared" si="207"/>
        <v>-1257.3057533037484</v>
      </c>
      <c r="CO753" s="161">
        <v>110</v>
      </c>
      <c r="CP753" s="98"/>
      <c r="CQ753" s="98"/>
      <c r="CR753" s="98"/>
      <c r="CS753" s="98"/>
      <c r="CT753" s="98"/>
      <c r="CU753" s="98"/>
      <c r="CV753" s="142"/>
    </row>
    <row r="754" spans="55:100" x14ac:dyDescent="0.3">
      <c r="BC754" s="141"/>
      <c r="BD754" s="255">
        <v>312</v>
      </c>
      <c r="BE754" s="258">
        <f t="shared" si="204"/>
        <v>103.08750766905321</v>
      </c>
      <c r="BF754" s="257">
        <f t="shared" si="205"/>
        <v>-9.4353766208017849</v>
      </c>
      <c r="BG754" s="98"/>
      <c r="BH754" s="98"/>
      <c r="BI754" s="98"/>
      <c r="BJ754" s="98"/>
      <c r="BK754" s="98"/>
      <c r="BL754" s="98"/>
      <c r="BM754" s="98"/>
      <c r="BN754" s="98"/>
      <c r="BO754" s="98"/>
      <c r="BP754" s="98"/>
      <c r="BQ754" s="98"/>
      <c r="BR754" s="98"/>
      <c r="BS754" s="163">
        <f t="shared" si="206"/>
        <v>-1268.7358056065098</v>
      </c>
      <c r="BT754" s="161">
        <v>111</v>
      </c>
      <c r="BU754" s="98"/>
      <c r="BV754" s="98"/>
      <c r="BW754" s="98"/>
      <c r="BX754" s="98"/>
      <c r="BY754" s="98"/>
      <c r="BZ754" s="98"/>
      <c r="CA754" s="142"/>
      <c r="CB754" s="141"/>
      <c r="CC754" s="98"/>
      <c r="CD754" s="98"/>
      <c r="CE754" s="98"/>
      <c r="CF754" s="98"/>
      <c r="CG754" s="98"/>
      <c r="CH754" s="98"/>
      <c r="CI754" s="98"/>
      <c r="CJ754" s="98"/>
      <c r="CK754" s="98"/>
      <c r="CL754" s="98"/>
      <c r="CM754" s="98"/>
      <c r="CN754" s="163">
        <f t="shared" si="207"/>
        <v>-1268.7358056065098</v>
      </c>
      <c r="CO754" s="161">
        <v>111</v>
      </c>
      <c r="CP754" s="98"/>
      <c r="CQ754" s="98"/>
      <c r="CR754" s="98"/>
      <c r="CS754" s="98"/>
      <c r="CT754" s="98"/>
      <c r="CU754" s="98"/>
      <c r="CV754" s="142"/>
    </row>
    <row r="755" spans="55:100" x14ac:dyDescent="0.3">
      <c r="BC755" s="141"/>
      <c r="BD755" s="255">
        <v>313</v>
      </c>
      <c r="BE755" s="258">
        <f t="shared" si="204"/>
        <v>103.38371612529573</v>
      </c>
      <c r="BF755" s="257">
        <f t="shared" si="205"/>
        <v>-9.163951578339196</v>
      </c>
      <c r="BG755" s="98"/>
      <c r="BH755" s="98"/>
      <c r="BI755" s="98"/>
      <c r="BJ755" s="98"/>
      <c r="BK755" s="98"/>
      <c r="BL755" s="98"/>
      <c r="BM755" s="98"/>
      <c r="BN755" s="98"/>
      <c r="BO755" s="98"/>
      <c r="BP755" s="98"/>
      <c r="BQ755" s="98"/>
      <c r="BR755" s="98"/>
      <c r="BS755" s="163">
        <f t="shared" si="206"/>
        <v>-1280.1658579092709</v>
      </c>
      <c r="BT755" s="161">
        <v>112</v>
      </c>
      <c r="BU755" s="98"/>
      <c r="BV755" s="98"/>
      <c r="BW755" s="98"/>
      <c r="BX755" s="98"/>
      <c r="BY755" s="98"/>
      <c r="BZ755" s="98"/>
      <c r="CA755" s="142"/>
      <c r="CB755" s="141"/>
      <c r="CC755" s="98"/>
      <c r="CD755" s="98"/>
      <c r="CE755" s="98"/>
      <c r="CF755" s="98"/>
      <c r="CG755" s="98"/>
      <c r="CH755" s="98"/>
      <c r="CI755" s="98"/>
      <c r="CJ755" s="98"/>
      <c r="CK755" s="98"/>
      <c r="CL755" s="98"/>
      <c r="CM755" s="98"/>
      <c r="CN755" s="163">
        <f t="shared" si="207"/>
        <v>-1280.1658579092709</v>
      </c>
      <c r="CO755" s="161">
        <v>112</v>
      </c>
      <c r="CP755" s="98"/>
      <c r="CQ755" s="98"/>
      <c r="CR755" s="98"/>
      <c r="CS755" s="98"/>
      <c r="CT755" s="98"/>
      <c r="CU755" s="98"/>
      <c r="CV755" s="142"/>
    </row>
    <row r="756" spans="55:100" x14ac:dyDescent="0.3">
      <c r="BC756" s="141"/>
      <c r="BD756" s="255">
        <v>314</v>
      </c>
      <c r="BE756" s="258">
        <f t="shared" si="204"/>
        <v>103.67514244739732</v>
      </c>
      <c r="BF756" s="257">
        <f t="shared" si="205"/>
        <v>-8.8873983248567452</v>
      </c>
      <c r="BG756" s="98"/>
      <c r="BH756" s="98"/>
      <c r="BI756" s="98"/>
      <c r="BJ756" s="98"/>
      <c r="BK756" s="98"/>
      <c r="BL756" s="98"/>
      <c r="BM756" s="98"/>
      <c r="BN756" s="98"/>
      <c r="BO756" s="98"/>
      <c r="BP756" s="98"/>
      <c r="BQ756" s="98"/>
      <c r="BR756" s="98"/>
      <c r="BS756" s="163">
        <f t="shared" si="206"/>
        <v>-1291.5959102120323</v>
      </c>
      <c r="BT756" s="161">
        <v>113</v>
      </c>
      <c r="BU756" s="98"/>
      <c r="BV756" s="98"/>
      <c r="BW756" s="98"/>
      <c r="BX756" s="98"/>
      <c r="BY756" s="98"/>
      <c r="BZ756" s="98"/>
      <c r="CA756" s="142"/>
      <c r="CB756" s="141"/>
      <c r="CC756" s="98"/>
      <c r="CD756" s="98"/>
      <c r="CE756" s="98"/>
      <c r="CF756" s="98"/>
      <c r="CG756" s="98"/>
      <c r="CH756" s="98"/>
      <c r="CI756" s="98"/>
      <c r="CJ756" s="98"/>
      <c r="CK756" s="98"/>
      <c r="CL756" s="98"/>
      <c r="CM756" s="98"/>
      <c r="CN756" s="163">
        <f t="shared" si="207"/>
        <v>-1291.5959102120323</v>
      </c>
      <c r="CO756" s="161">
        <v>113</v>
      </c>
      <c r="CP756" s="98"/>
      <c r="CQ756" s="98"/>
      <c r="CR756" s="98"/>
      <c r="CS756" s="98"/>
      <c r="CT756" s="98"/>
      <c r="CU756" s="98"/>
      <c r="CV756" s="142"/>
    </row>
    <row r="757" spans="55:100" x14ac:dyDescent="0.3">
      <c r="BC757" s="141"/>
      <c r="BD757" s="255">
        <v>315</v>
      </c>
      <c r="BE757" s="258">
        <f t="shared" si="204"/>
        <v>103.96169786407719</v>
      </c>
      <c r="BF757" s="257">
        <f t="shared" si="205"/>
        <v>-8.605801101154464</v>
      </c>
      <c r="BG757" s="98"/>
      <c r="BH757" s="98"/>
      <c r="BI757" s="98"/>
      <c r="BJ757" s="98"/>
      <c r="BK757" s="98"/>
      <c r="BL757" s="98"/>
      <c r="BM757" s="98"/>
      <c r="BN757" s="98"/>
      <c r="BO757" s="98"/>
      <c r="BP757" s="98"/>
      <c r="BQ757" s="98"/>
      <c r="BR757" s="98"/>
      <c r="BS757" s="163">
        <f t="shared" si="206"/>
        <v>-1303.0259625147937</v>
      </c>
      <c r="BT757" s="161">
        <v>114</v>
      </c>
      <c r="BU757" s="98"/>
      <c r="BV757" s="98"/>
      <c r="BW757" s="98"/>
      <c r="BX757" s="98"/>
      <c r="BY757" s="98"/>
      <c r="BZ757" s="98"/>
      <c r="CA757" s="142"/>
      <c r="CB757" s="141"/>
      <c r="CC757" s="98"/>
      <c r="CD757" s="98"/>
      <c r="CE757" s="98"/>
      <c r="CF757" s="98"/>
      <c r="CG757" s="98"/>
      <c r="CH757" s="98"/>
      <c r="CI757" s="98"/>
      <c r="CJ757" s="98"/>
      <c r="CK757" s="98"/>
      <c r="CL757" s="98"/>
      <c r="CM757" s="98"/>
      <c r="CN757" s="163">
        <f t="shared" si="207"/>
        <v>-1303.0259625147937</v>
      </c>
      <c r="CO757" s="161">
        <v>114</v>
      </c>
      <c r="CP757" s="98"/>
      <c r="CQ757" s="98"/>
      <c r="CR757" s="98"/>
      <c r="CS757" s="98"/>
      <c r="CT757" s="98"/>
      <c r="CU757" s="98"/>
      <c r="CV757" s="142"/>
    </row>
    <row r="758" spans="55:100" x14ac:dyDescent="0.3">
      <c r="BC758" s="141"/>
      <c r="BD758" s="255">
        <v>316</v>
      </c>
      <c r="BE758" s="258">
        <f t="shared" si="204"/>
        <v>104.24329508777946</v>
      </c>
      <c r="BF758" s="257">
        <f t="shared" si="205"/>
        <v>-8.319245684474609</v>
      </c>
      <c r="BG758" s="98"/>
      <c r="BH758" s="98"/>
      <c r="BI758" s="98"/>
      <c r="BJ758" s="98"/>
      <c r="BK758" s="98"/>
      <c r="BL758" s="98"/>
      <c r="BM758" s="98"/>
      <c r="BN758" s="98"/>
      <c r="BO758" s="98"/>
      <c r="BP758" s="98"/>
      <c r="BQ758" s="98"/>
      <c r="BR758" s="98"/>
      <c r="BS758" s="163">
        <f t="shared" si="206"/>
        <v>-1314.4560148175551</v>
      </c>
      <c r="BT758" s="161">
        <v>115</v>
      </c>
      <c r="BU758" s="98"/>
      <c r="BV758" s="98"/>
      <c r="BW758" s="98"/>
      <c r="BX758" s="98"/>
      <c r="BY758" s="98"/>
      <c r="BZ758" s="98"/>
      <c r="CA758" s="142"/>
      <c r="CB758" s="141"/>
      <c r="CC758" s="98"/>
      <c r="CD758" s="98"/>
      <c r="CE758" s="98"/>
      <c r="CF758" s="98"/>
      <c r="CG758" s="98"/>
      <c r="CH758" s="98"/>
      <c r="CI758" s="98"/>
      <c r="CJ758" s="98"/>
      <c r="CK758" s="98"/>
      <c r="CL758" s="98"/>
      <c r="CM758" s="98"/>
      <c r="CN758" s="163">
        <f t="shared" si="207"/>
        <v>-1314.4560148175551</v>
      </c>
      <c r="CO758" s="161">
        <v>115</v>
      </c>
      <c r="CP758" s="98"/>
      <c r="CQ758" s="98"/>
      <c r="CR758" s="98"/>
      <c r="CS758" s="98"/>
      <c r="CT758" s="98"/>
      <c r="CU758" s="98"/>
      <c r="CV758" s="142"/>
    </row>
    <row r="759" spans="55:100" x14ac:dyDescent="0.3">
      <c r="BC759" s="141"/>
      <c r="BD759" s="255">
        <v>317</v>
      </c>
      <c r="BE759" s="258">
        <f t="shared" si="204"/>
        <v>104.51984834126192</v>
      </c>
      <c r="BF759" s="257">
        <f t="shared" si="205"/>
        <v>-8.0278193623730001</v>
      </c>
      <c r="BG759" s="98"/>
      <c r="BH759" s="98"/>
      <c r="BI759" s="98"/>
      <c r="BJ759" s="98"/>
      <c r="BK759" s="98"/>
      <c r="BL759" s="98"/>
      <c r="BM759" s="98"/>
      <c r="BN759" s="98"/>
      <c r="BO759" s="98"/>
      <c r="BP759" s="98"/>
      <c r="BQ759" s="98"/>
      <c r="BR759" s="98"/>
      <c r="BS759" s="163">
        <f t="shared" si="206"/>
        <v>-1325.8860671203165</v>
      </c>
      <c r="BT759" s="161">
        <v>116</v>
      </c>
      <c r="BU759" s="98"/>
      <c r="BV759" s="98"/>
      <c r="BW759" s="98"/>
      <c r="BX759" s="98"/>
      <c r="BY759" s="98"/>
      <c r="BZ759" s="98"/>
      <c r="CA759" s="142"/>
      <c r="CB759" s="141"/>
      <c r="CC759" s="98"/>
      <c r="CD759" s="98"/>
      <c r="CE759" s="98"/>
      <c r="CF759" s="98"/>
      <c r="CG759" s="98"/>
      <c r="CH759" s="98"/>
      <c r="CI759" s="98"/>
      <c r="CJ759" s="98"/>
      <c r="CK759" s="98"/>
      <c r="CL759" s="98"/>
      <c r="CM759" s="98"/>
      <c r="CN759" s="163">
        <f t="shared" si="207"/>
        <v>-1325.8860671203165</v>
      </c>
      <c r="CO759" s="161">
        <v>116</v>
      </c>
      <c r="CP759" s="98"/>
      <c r="CQ759" s="98"/>
      <c r="CR759" s="98"/>
      <c r="CS759" s="98"/>
      <c r="CT759" s="98"/>
      <c r="CU759" s="98"/>
      <c r="CV759" s="142"/>
    </row>
    <row r="760" spans="55:100" x14ac:dyDescent="0.3">
      <c r="BC760" s="141"/>
      <c r="BD760" s="255">
        <v>318</v>
      </c>
      <c r="BE760" s="258">
        <f t="shared" si="204"/>
        <v>104.7912733837245</v>
      </c>
      <c r="BF760" s="257">
        <f t="shared" si="205"/>
        <v>-7.7316109061304878</v>
      </c>
      <c r="BG760" s="98"/>
      <c r="BH760" s="98"/>
      <c r="BI760" s="98"/>
      <c r="BJ760" s="98"/>
      <c r="BK760" s="98"/>
      <c r="BL760" s="98"/>
      <c r="BM760" s="98"/>
      <c r="BN760" s="98"/>
      <c r="BO760" s="98"/>
      <c r="BP760" s="98"/>
      <c r="BQ760" s="98"/>
      <c r="BR760" s="98"/>
      <c r="BS760" s="163">
        <f t="shared" si="206"/>
        <v>-1337.3161194230777</v>
      </c>
      <c r="BT760" s="161">
        <v>117</v>
      </c>
      <c r="BU760" s="98"/>
      <c r="BV760" s="98"/>
      <c r="BW760" s="98"/>
      <c r="BX760" s="98"/>
      <c r="BY760" s="98"/>
      <c r="BZ760" s="98"/>
      <c r="CA760" s="142"/>
      <c r="CB760" s="141"/>
      <c r="CC760" s="98"/>
      <c r="CD760" s="98"/>
      <c r="CE760" s="98"/>
      <c r="CF760" s="98"/>
      <c r="CG760" s="98"/>
      <c r="CH760" s="98"/>
      <c r="CI760" s="98"/>
      <c r="CJ760" s="98"/>
      <c r="CK760" s="98"/>
      <c r="CL760" s="98"/>
      <c r="CM760" s="98"/>
      <c r="CN760" s="163">
        <f t="shared" si="207"/>
        <v>-1337.3161194230777</v>
      </c>
      <c r="CO760" s="161">
        <v>117</v>
      </c>
      <c r="CP760" s="98"/>
      <c r="CQ760" s="98"/>
      <c r="CR760" s="98"/>
      <c r="CS760" s="98"/>
      <c r="CT760" s="98"/>
      <c r="CU760" s="98"/>
      <c r="CV760" s="142"/>
    </row>
    <row r="761" spans="55:100" x14ac:dyDescent="0.3">
      <c r="BC761" s="141"/>
      <c r="BD761" s="255">
        <v>319</v>
      </c>
      <c r="BE761" s="258">
        <f t="shared" si="204"/>
        <v>105.05748753646995</v>
      </c>
      <c r="BF761" s="257">
        <f t="shared" si="205"/>
        <v>-7.4307105437122676</v>
      </c>
      <c r="BG761" s="98"/>
      <c r="BH761" s="98"/>
      <c r="BI761" s="98"/>
      <c r="BJ761" s="98"/>
      <c r="BK761" s="98"/>
      <c r="BL761" s="98"/>
      <c r="BM761" s="98"/>
      <c r="BN761" s="98"/>
      <c r="BO761" s="98"/>
      <c r="BP761" s="98"/>
      <c r="BQ761" s="98"/>
      <c r="BR761" s="98"/>
      <c r="BS761" s="163">
        <f t="shared" si="206"/>
        <v>-1348.7461717258391</v>
      </c>
      <c r="BT761" s="161">
        <v>118</v>
      </c>
      <c r="BU761" s="98"/>
      <c r="BV761" s="98"/>
      <c r="BW761" s="98"/>
      <c r="BX761" s="98"/>
      <c r="BY761" s="98"/>
      <c r="BZ761" s="98"/>
      <c r="CA761" s="142"/>
      <c r="CB761" s="141"/>
      <c r="CC761" s="98"/>
      <c r="CD761" s="98"/>
      <c r="CE761" s="98"/>
      <c r="CF761" s="98"/>
      <c r="CG761" s="98"/>
      <c r="CH761" s="98"/>
      <c r="CI761" s="98"/>
      <c r="CJ761" s="98"/>
      <c r="CK761" s="98"/>
      <c r="CL761" s="98"/>
      <c r="CM761" s="98"/>
      <c r="CN761" s="163">
        <f t="shared" si="207"/>
        <v>-1348.7461717258391</v>
      </c>
      <c r="CO761" s="161">
        <v>118</v>
      </c>
      <c r="CP761" s="98"/>
      <c r="CQ761" s="98"/>
      <c r="CR761" s="98"/>
      <c r="CS761" s="98"/>
      <c r="CT761" s="98"/>
      <c r="CU761" s="98"/>
      <c r="CV761" s="142"/>
    </row>
    <row r="762" spans="55:100" x14ac:dyDescent="0.3">
      <c r="BC762" s="141"/>
      <c r="BD762" s="255">
        <v>320</v>
      </c>
      <c r="BE762" s="258">
        <f t="shared" si="204"/>
        <v>105.31840970808844</v>
      </c>
      <c r="BF762" s="257">
        <f t="shared" si="205"/>
        <v>-7.1252099322836155</v>
      </c>
      <c r="BG762" s="98"/>
      <c r="BH762" s="98"/>
      <c r="BI762" s="98"/>
      <c r="BJ762" s="98"/>
      <c r="BK762" s="98"/>
      <c r="BL762" s="98"/>
      <c r="BM762" s="98"/>
      <c r="BN762" s="98"/>
      <c r="BO762" s="98"/>
      <c r="BP762" s="98"/>
      <c r="BQ762" s="98"/>
      <c r="BR762" s="98"/>
      <c r="BS762" s="163">
        <f t="shared" si="206"/>
        <v>-1360.1762240286005</v>
      </c>
      <c r="BT762" s="161">
        <v>119</v>
      </c>
      <c r="BU762" s="98"/>
      <c r="BV762" s="98"/>
      <c r="BW762" s="98"/>
      <c r="BX762" s="98"/>
      <c r="BY762" s="98"/>
      <c r="BZ762" s="98"/>
      <c r="CA762" s="142"/>
      <c r="CB762" s="141"/>
      <c r="CC762" s="98"/>
      <c r="CD762" s="98"/>
      <c r="CE762" s="98"/>
      <c r="CF762" s="98"/>
      <c r="CG762" s="98"/>
      <c r="CH762" s="98"/>
      <c r="CI762" s="98"/>
      <c r="CJ762" s="98"/>
      <c r="CK762" s="98"/>
      <c r="CL762" s="98"/>
      <c r="CM762" s="98"/>
      <c r="CN762" s="163">
        <f t="shared" si="207"/>
        <v>-1360.1762240286005</v>
      </c>
      <c r="CO762" s="161">
        <v>119</v>
      </c>
      <c r="CP762" s="98"/>
      <c r="CQ762" s="98"/>
      <c r="CR762" s="98"/>
      <c r="CS762" s="98"/>
      <c r="CT762" s="98"/>
      <c r="CU762" s="98"/>
      <c r="CV762" s="142"/>
    </row>
    <row r="763" spans="55:100" x14ac:dyDescent="0.3">
      <c r="BC763" s="141"/>
      <c r="BD763" s="255">
        <v>321</v>
      </c>
      <c r="BE763" s="258">
        <f t="shared" ref="BE763:BE802" si="208">$BF$436*COS($BD763*PI()/180)+$BF$437</f>
        <v>105.57396041915891</v>
      </c>
      <c r="BF763" s="257">
        <f t="shared" ref="BF763:BF802" si="209">$BF$436*SIN($BD763*PI()/180)+$BF$438</f>
        <v>-6.8152021302902241</v>
      </c>
      <c r="BG763" s="98"/>
      <c r="BH763" s="98"/>
      <c r="BI763" s="98"/>
      <c r="BJ763" s="98"/>
      <c r="BK763" s="98"/>
      <c r="BL763" s="98"/>
      <c r="BM763" s="98"/>
      <c r="BN763" s="98"/>
      <c r="BO763" s="98"/>
      <c r="BP763" s="98"/>
      <c r="BQ763" s="98"/>
      <c r="BR763" s="98"/>
      <c r="BS763" s="163">
        <f t="shared" si="206"/>
        <v>-1371.6062763313619</v>
      </c>
      <c r="BT763" s="161">
        <v>120</v>
      </c>
      <c r="BU763" s="98"/>
      <c r="BV763" s="98"/>
      <c r="BW763" s="98"/>
      <c r="BX763" s="98"/>
      <c r="BY763" s="98"/>
      <c r="BZ763" s="98"/>
      <c r="CA763" s="142"/>
      <c r="CB763" s="141"/>
      <c r="CC763" s="98"/>
      <c r="CD763" s="98"/>
      <c r="CE763" s="98"/>
      <c r="CF763" s="98"/>
      <c r="CG763" s="98"/>
      <c r="CH763" s="98"/>
      <c r="CI763" s="98"/>
      <c r="CJ763" s="98"/>
      <c r="CK763" s="98"/>
      <c r="CL763" s="98"/>
      <c r="CM763" s="98"/>
      <c r="CN763" s="163">
        <f t="shared" si="207"/>
        <v>-1371.6062763313619</v>
      </c>
      <c r="CO763" s="161">
        <v>120</v>
      </c>
      <c r="CP763" s="98"/>
      <c r="CQ763" s="98"/>
      <c r="CR763" s="98"/>
      <c r="CS763" s="98"/>
      <c r="CT763" s="98"/>
      <c r="CU763" s="98"/>
      <c r="CV763" s="142"/>
    </row>
    <row r="764" spans="55:100" x14ac:dyDescent="0.3">
      <c r="BC764" s="141"/>
      <c r="BD764" s="255">
        <v>322</v>
      </c>
      <c r="BE764" s="258">
        <f t="shared" si="208"/>
        <v>105.82406182645916</v>
      </c>
      <c r="BF764" s="257">
        <f t="shared" si="209"/>
        <v>-6.5007815691116946</v>
      </c>
      <c r="BG764" s="98"/>
      <c r="BH764" s="98"/>
      <c r="BI764" s="98"/>
      <c r="BJ764" s="98"/>
      <c r="BK764" s="98"/>
      <c r="BL764" s="98"/>
      <c r="BM764" s="98"/>
      <c r="BN764" s="98"/>
      <c r="BO764" s="98"/>
      <c r="BP764" s="98"/>
      <c r="BQ764" s="98"/>
      <c r="BR764" s="98"/>
      <c r="BS764" s="163">
        <f t="shared" si="206"/>
        <v>-1383.036328634123</v>
      </c>
      <c r="BT764" s="161">
        <v>121</v>
      </c>
      <c r="BU764" s="98"/>
      <c r="BV764" s="98"/>
      <c r="BW764" s="98"/>
      <c r="BX764" s="98"/>
      <c r="BY764" s="98"/>
      <c r="BZ764" s="98"/>
      <c r="CA764" s="142"/>
      <c r="CB764" s="141"/>
      <c r="CC764" s="98"/>
      <c r="CD764" s="98"/>
      <c r="CE764" s="98"/>
      <c r="CF764" s="98"/>
      <c r="CG764" s="98"/>
      <c r="CH764" s="98"/>
      <c r="CI764" s="98"/>
      <c r="CJ764" s="98"/>
      <c r="CK764" s="98"/>
      <c r="CL764" s="98"/>
      <c r="CM764" s="98"/>
      <c r="CN764" s="163">
        <f t="shared" si="207"/>
        <v>-1383.036328634123</v>
      </c>
      <c r="CO764" s="161">
        <v>121</v>
      </c>
      <c r="CP764" s="98"/>
      <c r="CQ764" s="98"/>
      <c r="CR764" s="98"/>
      <c r="CS764" s="98"/>
      <c r="CT764" s="98"/>
      <c r="CU764" s="98"/>
      <c r="CV764" s="142"/>
    </row>
    <row r="765" spans="55:100" x14ac:dyDescent="0.3">
      <c r="BC765" s="141"/>
      <c r="BD765" s="255">
        <v>323</v>
      </c>
      <c r="BE765" s="258">
        <f t="shared" si="208"/>
        <v>106.06863774667778</v>
      </c>
      <c r="BF765" s="257">
        <f t="shared" si="209"/>
        <v>-6.1820440242968058</v>
      </c>
      <c r="BG765" s="98"/>
      <c r="BH765" s="98"/>
      <c r="BI765" s="98"/>
      <c r="BJ765" s="98"/>
      <c r="BK765" s="98"/>
      <c r="BL765" s="98"/>
      <c r="BM765" s="98"/>
      <c r="BN765" s="98"/>
      <c r="BO765" s="98"/>
      <c r="BP765" s="98"/>
      <c r="BQ765" s="98"/>
      <c r="BR765" s="98"/>
      <c r="BS765" s="163">
        <f t="shared" ref="BS765:BS828" si="210">$BT$436*$BT765+$BV$436</f>
        <v>-1394.4663809368844</v>
      </c>
      <c r="BT765" s="161">
        <v>122</v>
      </c>
      <c r="BU765" s="98"/>
      <c r="BV765" s="98"/>
      <c r="BW765" s="98"/>
      <c r="BX765" s="98"/>
      <c r="BY765" s="98"/>
      <c r="BZ765" s="98"/>
      <c r="CA765" s="142"/>
      <c r="CB765" s="141"/>
      <c r="CC765" s="98"/>
      <c r="CD765" s="98"/>
      <c r="CE765" s="98"/>
      <c r="CF765" s="98"/>
      <c r="CG765" s="98"/>
      <c r="CH765" s="98"/>
      <c r="CI765" s="98"/>
      <c r="CJ765" s="98"/>
      <c r="CK765" s="98"/>
      <c r="CL765" s="98"/>
      <c r="CM765" s="98"/>
      <c r="CN765" s="163">
        <f t="shared" si="207"/>
        <v>-1394.4663809368844</v>
      </c>
      <c r="CO765" s="161">
        <v>122</v>
      </c>
      <c r="CP765" s="98"/>
      <c r="CQ765" s="98"/>
      <c r="CR765" s="98"/>
      <c r="CS765" s="98"/>
      <c r="CT765" s="98"/>
      <c r="CU765" s="98"/>
      <c r="CV765" s="142"/>
    </row>
    <row r="766" spans="55:100" x14ac:dyDescent="0.3">
      <c r="BC766" s="141"/>
      <c r="BD766" s="255">
        <v>324</v>
      </c>
      <c r="BE766" s="258">
        <f t="shared" si="208"/>
        <v>106.30761367962018</v>
      </c>
      <c r="BF766" s="257">
        <f t="shared" si="209"/>
        <v>-5.8590865863894237</v>
      </c>
      <c r="BG766" s="98"/>
      <c r="BH766" s="98"/>
      <c r="BI766" s="98"/>
      <c r="BJ766" s="98"/>
      <c r="BK766" s="98"/>
      <c r="BL766" s="98"/>
      <c r="BM766" s="98"/>
      <c r="BN766" s="98"/>
      <c r="BO766" s="98"/>
      <c r="BP766" s="98"/>
      <c r="BQ766" s="98"/>
      <c r="BR766" s="98"/>
      <c r="BS766" s="163">
        <f t="shared" si="210"/>
        <v>-1405.8964332396458</v>
      </c>
      <c r="BT766" s="161">
        <v>123</v>
      </c>
      <c r="BU766" s="98"/>
      <c r="BV766" s="98"/>
      <c r="BW766" s="98"/>
      <c r="BX766" s="98"/>
      <c r="BY766" s="98"/>
      <c r="BZ766" s="98"/>
      <c r="CA766" s="142"/>
      <c r="CB766" s="141"/>
      <c r="CC766" s="98"/>
      <c r="CD766" s="98"/>
      <c r="CE766" s="98"/>
      <c r="CF766" s="98"/>
      <c r="CG766" s="98"/>
      <c r="CH766" s="98"/>
      <c r="CI766" s="98"/>
      <c r="CJ766" s="98"/>
      <c r="CK766" s="98"/>
      <c r="CL766" s="98"/>
      <c r="CM766" s="98"/>
      <c r="CN766" s="163">
        <f t="shared" ref="CN766:CN829" si="211">$CO$436*$CO766+$CQ$436</f>
        <v>-1405.8964332396458</v>
      </c>
      <c r="CO766" s="161">
        <v>123</v>
      </c>
      <c r="CP766" s="98"/>
      <c r="CQ766" s="98"/>
      <c r="CR766" s="98"/>
      <c r="CS766" s="98"/>
      <c r="CT766" s="98"/>
      <c r="CU766" s="98"/>
      <c r="CV766" s="142"/>
    </row>
    <row r="767" spans="55:100" x14ac:dyDescent="0.3">
      <c r="BC767" s="141"/>
      <c r="BD767" s="255">
        <v>325</v>
      </c>
      <c r="BE767" s="258">
        <f t="shared" si="208"/>
        <v>106.54091683090218</v>
      </c>
      <c r="BF767" s="257">
        <f t="shared" si="209"/>
        <v>-5.5320076313536717</v>
      </c>
      <c r="BG767" s="98"/>
      <c r="BH767" s="98"/>
      <c r="BI767" s="98"/>
      <c r="BJ767" s="98"/>
      <c r="BK767" s="98"/>
      <c r="BL767" s="98"/>
      <c r="BM767" s="98"/>
      <c r="BN767" s="98"/>
      <c r="BO767" s="98"/>
      <c r="BP767" s="98"/>
      <c r="BQ767" s="98"/>
      <c r="BR767" s="98"/>
      <c r="BS767" s="163">
        <f t="shared" si="210"/>
        <v>-1417.3264855424072</v>
      </c>
      <c r="BT767" s="161">
        <v>124</v>
      </c>
      <c r="BU767" s="98"/>
      <c r="BV767" s="98"/>
      <c r="BW767" s="98"/>
      <c r="BX767" s="98"/>
      <c r="BY767" s="98"/>
      <c r="BZ767" s="98"/>
      <c r="CA767" s="142"/>
      <c r="CB767" s="141"/>
      <c r="CC767" s="98"/>
      <c r="CD767" s="98"/>
      <c r="CE767" s="98"/>
      <c r="CF767" s="98"/>
      <c r="CG767" s="98"/>
      <c r="CH767" s="98"/>
      <c r="CI767" s="98"/>
      <c r="CJ767" s="98"/>
      <c r="CK767" s="98"/>
      <c r="CL767" s="98"/>
      <c r="CM767" s="98"/>
      <c r="CN767" s="163">
        <f t="shared" si="211"/>
        <v>-1417.3264855424072</v>
      </c>
      <c r="CO767" s="161">
        <v>124</v>
      </c>
      <c r="CP767" s="98"/>
      <c r="CQ767" s="98"/>
      <c r="CR767" s="98"/>
      <c r="CS767" s="98"/>
      <c r="CT767" s="98"/>
      <c r="CU767" s="98"/>
      <c r="CV767" s="142"/>
    </row>
    <row r="768" spans="55:100" x14ac:dyDescent="0.3">
      <c r="BC768" s="141"/>
      <c r="BD768" s="255">
        <v>326</v>
      </c>
      <c r="BE768" s="258">
        <f t="shared" si="208"/>
        <v>106.76847613412383</v>
      </c>
      <c r="BF768" s="257">
        <f t="shared" si="209"/>
        <v>-5.2009067906077409</v>
      </c>
      <c r="BG768" s="98"/>
      <c r="BH768" s="98"/>
      <c r="BI768" s="98"/>
      <c r="BJ768" s="98"/>
      <c r="BK768" s="98"/>
      <c r="BL768" s="98"/>
      <c r="BM768" s="98"/>
      <c r="BN768" s="98"/>
      <c r="BO768" s="98"/>
      <c r="BP768" s="98"/>
      <c r="BQ768" s="98"/>
      <c r="BR768" s="98"/>
      <c r="BS768" s="163">
        <f t="shared" si="210"/>
        <v>-1428.7565378451686</v>
      </c>
      <c r="BT768" s="161">
        <v>125</v>
      </c>
      <c r="BU768" s="98"/>
      <c r="BV768" s="98"/>
      <c r="BW768" s="98"/>
      <c r="BX768" s="98"/>
      <c r="BY768" s="98"/>
      <c r="BZ768" s="98"/>
      <c r="CA768" s="142"/>
      <c r="CB768" s="141"/>
      <c r="CC768" s="98"/>
      <c r="CD768" s="98"/>
      <c r="CE768" s="98"/>
      <c r="CF768" s="98"/>
      <c r="CG768" s="98"/>
      <c r="CH768" s="98"/>
      <c r="CI768" s="98"/>
      <c r="CJ768" s="98"/>
      <c r="CK768" s="98"/>
      <c r="CL768" s="98"/>
      <c r="CM768" s="98"/>
      <c r="CN768" s="163">
        <f t="shared" si="211"/>
        <v>-1428.7565378451686</v>
      </c>
      <c r="CO768" s="161">
        <v>125</v>
      </c>
      <c r="CP768" s="98"/>
      <c r="CQ768" s="98"/>
      <c r="CR768" s="98"/>
      <c r="CS768" s="98"/>
      <c r="CT768" s="98"/>
      <c r="CU768" s="98"/>
      <c r="CV768" s="142"/>
    </row>
    <row r="769" spans="55:100" x14ac:dyDescent="0.3">
      <c r="BC769" s="141"/>
      <c r="BD769" s="255">
        <v>327</v>
      </c>
      <c r="BE769" s="258">
        <f t="shared" si="208"/>
        <v>106.99022227251699</v>
      </c>
      <c r="BF769" s="257">
        <f t="shared" si="209"/>
        <v>-4.8658849206751515</v>
      </c>
      <c r="BG769" s="98"/>
      <c r="BH769" s="98"/>
      <c r="BI769" s="98"/>
      <c r="BJ769" s="98"/>
      <c r="BK769" s="98"/>
      <c r="BL769" s="98"/>
      <c r="BM769" s="98"/>
      <c r="BN769" s="98"/>
      <c r="BO769" s="98"/>
      <c r="BP769" s="98"/>
      <c r="BQ769" s="98"/>
      <c r="BR769" s="98"/>
      <c r="BS769" s="163">
        <f t="shared" si="210"/>
        <v>-1440.1865901479298</v>
      </c>
      <c r="BT769" s="161">
        <v>126</v>
      </c>
      <c r="BU769" s="98"/>
      <c r="BV769" s="98"/>
      <c r="BW769" s="98"/>
      <c r="BX769" s="98"/>
      <c r="BY769" s="98"/>
      <c r="BZ769" s="98"/>
      <c r="CA769" s="142"/>
      <c r="CB769" s="141"/>
      <c r="CC769" s="98"/>
      <c r="CD769" s="98"/>
      <c r="CE769" s="98"/>
      <c r="CF769" s="98"/>
      <c r="CG769" s="98"/>
      <c r="CH769" s="98"/>
      <c r="CI769" s="98"/>
      <c r="CJ769" s="98"/>
      <c r="CK769" s="98"/>
      <c r="CL769" s="98"/>
      <c r="CM769" s="98"/>
      <c r="CN769" s="163">
        <f t="shared" si="211"/>
        <v>-1440.1865901479298</v>
      </c>
      <c r="CO769" s="161">
        <v>126</v>
      </c>
      <c r="CP769" s="98"/>
      <c r="CQ769" s="98"/>
      <c r="CR769" s="98"/>
      <c r="CS769" s="98"/>
      <c r="CT769" s="98"/>
      <c r="CU769" s="98"/>
      <c r="CV769" s="142"/>
    </row>
    <row r="770" spans="55:100" x14ac:dyDescent="0.3">
      <c r="BC770" s="141"/>
      <c r="BD770" s="255">
        <v>328</v>
      </c>
      <c r="BE770" s="258">
        <f t="shared" si="208"/>
        <v>107.20608770005975</v>
      </c>
      <c r="BF770" s="257">
        <f t="shared" si="209"/>
        <v>-4.527044072462969</v>
      </c>
      <c r="BG770" s="98"/>
      <c r="BH770" s="98"/>
      <c r="BI770" s="98"/>
      <c r="BJ770" s="98"/>
      <c r="BK770" s="98"/>
      <c r="BL770" s="98"/>
      <c r="BM770" s="98"/>
      <c r="BN770" s="98"/>
      <c r="BO770" s="98"/>
      <c r="BP770" s="98"/>
      <c r="BQ770" s="98"/>
      <c r="BR770" s="98"/>
      <c r="BS770" s="163">
        <f t="shared" si="210"/>
        <v>-1451.6166424506912</v>
      </c>
      <c r="BT770" s="161">
        <v>127</v>
      </c>
      <c r="BU770" s="98"/>
      <c r="BV770" s="98"/>
      <c r="BW770" s="98"/>
      <c r="BX770" s="98"/>
      <c r="BY770" s="98"/>
      <c r="BZ770" s="98"/>
      <c r="CA770" s="142"/>
      <c r="CB770" s="141"/>
      <c r="CC770" s="98"/>
      <c r="CD770" s="98"/>
      <c r="CE770" s="98"/>
      <c r="CF770" s="98"/>
      <c r="CG770" s="98"/>
      <c r="CH770" s="98"/>
      <c r="CI770" s="98"/>
      <c r="CJ770" s="98"/>
      <c r="CK770" s="98"/>
      <c r="CL770" s="98"/>
      <c r="CM770" s="98"/>
      <c r="CN770" s="163">
        <f t="shared" si="211"/>
        <v>-1451.6166424506912</v>
      </c>
      <c r="CO770" s="161">
        <v>127</v>
      </c>
      <c r="CP770" s="98"/>
      <c r="CQ770" s="98"/>
      <c r="CR770" s="98"/>
      <c r="CS770" s="98"/>
      <c r="CT770" s="98"/>
      <c r="CU770" s="98"/>
      <c r="CV770" s="142"/>
    </row>
    <row r="771" spans="55:100" x14ac:dyDescent="0.3">
      <c r="BC771" s="141"/>
      <c r="BD771" s="255">
        <v>329</v>
      </c>
      <c r="BE771" s="258">
        <f t="shared" si="208"/>
        <v>107.41600666205181</v>
      </c>
      <c r="BF771" s="257">
        <f t="shared" si="209"/>
        <v>-4.1844874601759141</v>
      </c>
      <c r="BG771" s="98"/>
      <c r="BH771" s="98"/>
      <c r="BI771" s="98"/>
      <c r="BJ771" s="98"/>
      <c r="BK771" s="98"/>
      <c r="BL771" s="98"/>
      <c r="BM771" s="98"/>
      <c r="BN771" s="98"/>
      <c r="BO771" s="98"/>
      <c r="BP771" s="98"/>
      <c r="BQ771" s="98"/>
      <c r="BR771" s="98"/>
      <c r="BS771" s="163">
        <f t="shared" si="210"/>
        <v>-1463.0466947534526</v>
      </c>
      <c r="BT771" s="161">
        <v>128</v>
      </c>
      <c r="BU771" s="98"/>
      <c r="BV771" s="98"/>
      <c r="BW771" s="98"/>
      <c r="BX771" s="98"/>
      <c r="BY771" s="98"/>
      <c r="BZ771" s="98"/>
      <c r="CA771" s="142"/>
      <c r="CB771" s="141"/>
      <c r="CC771" s="98"/>
      <c r="CD771" s="98"/>
      <c r="CE771" s="98"/>
      <c r="CF771" s="98"/>
      <c r="CG771" s="98"/>
      <c r="CH771" s="98"/>
      <c r="CI771" s="98"/>
      <c r="CJ771" s="98"/>
      <c r="CK771" s="98"/>
      <c r="CL771" s="98"/>
      <c r="CM771" s="98"/>
      <c r="CN771" s="163">
        <f t="shared" si="211"/>
        <v>-1463.0466947534526</v>
      </c>
      <c r="CO771" s="161">
        <v>128</v>
      </c>
      <c r="CP771" s="98"/>
      <c r="CQ771" s="98"/>
      <c r="CR771" s="98"/>
      <c r="CS771" s="98"/>
      <c r="CT771" s="98"/>
      <c r="CU771" s="98"/>
      <c r="CV771" s="142"/>
    </row>
    <row r="772" spans="55:100" x14ac:dyDescent="0.3">
      <c r="BC772" s="141"/>
      <c r="BD772" s="255">
        <v>330</v>
      </c>
      <c r="BE772" s="258">
        <f t="shared" si="208"/>
        <v>107.61991521514376</v>
      </c>
      <c r="BF772" s="257">
        <f t="shared" si="209"/>
        <v>-3.8383194298765577</v>
      </c>
      <c r="BG772" s="98"/>
      <c r="BH772" s="98"/>
      <c r="BI772" s="98"/>
      <c r="BJ772" s="98"/>
      <c r="BK772" s="98"/>
      <c r="BL772" s="98"/>
      <c r="BM772" s="98"/>
      <c r="BN772" s="98"/>
      <c r="BO772" s="98"/>
      <c r="BP772" s="98"/>
      <c r="BQ772" s="98"/>
      <c r="BR772" s="98"/>
      <c r="BS772" s="163">
        <f t="shared" si="210"/>
        <v>-1474.476747056214</v>
      </c>
      <c r="BT772" s="161">
        <v>129</v>
      </c>
      <c r="BU772" s="98"/>
      <c r="BV772" s="98"/>
      <c r="BW772" s="98"/>
      <c r="BX772" s="98"/>
      <c r="BY772" s="98"/>
      <c r="BZ772" s="98"/>
      <c r="CA772" s="142"/>
      <c r="CB772" s="141"/>
      <c r="CC772" s="98"/>
      <c r="CD772" s="98"/>
      <c r="CE772" s="98"/>
      <c r="CF772" s="98"/>
      <c r="CG772" s="98"/>
      <c r="CH772" s="98"/>
      <c r="CI772" s="98"/>
      <c r="CJ772" s="98"/>
      <c r="CK772" s="98"/>
      <c r="CL772" s="98"/>
      <c r="CM772" s="98"/>
      <c r="CN772" s="163">
        <f t="shared" si="211"/>
        <v>-1474.476747056214</v>
      </c>
      <c r="CO772" s="161">
        <v>129</v>
      </c>
      <c r="CP772" s="98"/>
      <c r="CQ772" s="98"/>
      <c r="CR772" s="98"/>
      <c r="CS772" s="98"/>
      <c r="CT772" s="98"/>
      <c r="CU772" s="98"/>
      <c r="CV772" s="142"/>
    </row>
    <row r="773" spans="55:100" x14ac:dyDescent="0.3">
      <c r="BC773" s="141"/>
      <c r="BD773" s="255">
        <v>331</v>
      </c>
      <c r="BE773" s="258">
        <f t="shared" si="208"/>
        <v>107.81775124681506</v>
      </c>
      <c r="BF773" s="257">
        <f t="shared" si="209"/>
        <v>-3.4886454277003018</v>
      </c>
      <c r="BG773" s="98"/>
      <c r="BH773" s="98"/>
      <c r="BI773" s="98"/>
      <c r="BJ773" s="98"/>
      <c r="BK773" s="98"/>
      <c r="BL773" s="98"/>
      <c r="BM773" s="98"/>
      <c r="BN773" s="98"/>
      <c r="BO773" s="98"/>
      <c r="BP773" s="98"/>
      <c r="BQ773" s="98"/>
      <c r="BR773" s="98"/>
      <c r="BS773" s="163">
        <f t="shared" si="210"/>
        <v>-1485.9067993589754</v>
      </c>
      <c r="BT773" s="161">
        <v>130</v>
      </c>
      <c r="BU773" s="98"/>
      <c r="BV773" s="98"/>
      <c r="BW773" s="98"/>
      <c r="BX773" s="98"/>
      <c r="BY773" s="98"/>
      <c r="BZ773" s="98"/>
      <c r="CA773" s="142"/>
      <c r="CB773" s="141"/>
      <c r="CC773" s="98"/>
      <c r="CD773" s="98"/>
      <c r="CE773" s="98"/>
      <c r="CF773" s="98"/>
      <c r="CG773" s="98"/>
      <c r="CH773" s="98"/>
      <c r="CI773" s="98"/>
      <c r="CJ773" s="98"/>
      <c r="CK773" s="98"/>
      <c r="CL773" s="98"/>
      <c r="CM773" s="98"/>
      <c r="CN773" s="163">
        <f t="shared" si="211"/>
        <v>-1485.9067993589754</v>
      </c>
      <c r="CO773" s="161">
        <v>130</v>
      </c>
      <c r="CP773" s="98"/>
      <c r="CQ773" s="98"/>
      <c r="CR773" s="98"/>
      <c r="CS773" s="98"/>
      <c r="CT773" s="98"/>
      <c r="CU773" s="98"/>
      <c r="CV773" s="142"/>
    </row>
    <row r="774" spans="55:100" x14ac:dyDescent="0.3">
      <c r="BC774" s="141"/>
      <c r="BD774" s="255">
        <v>332</v>
      </c>
      <c r="BE774" s="258">
        <f t="shared" si="208"/>
        <v>108.00945449429395</v>
      </c>
      <c r="BF774" s="257">
        <f t="shared" si="209"/>
        <v>-3.1355719677356131</v>
      </c>
      <c r="BG774" s="98"/>
      <c r="BH774" s="98"/>
      <c r="BI774" s="98"/>
      <c r="BJ774" s="98"/>
      <c r="BK774" s="98"/>
      <c r="BL774" s="98"/>
      <c r="BM774" s="98"/>
      <c r="BN774" s="98"/>
      <c r="BO774" s="98"/>
      <c r="BP774" s="98"/>
      <c r="BQ774" s="98"/>
      <c r="BR774" s="98"/>
      <c r="BS774" s="163">
        <f t="shared" si="210"/>
        <v>-1497.3368516617365</v>
      </c>
      <c r="BT774" s="161">
        <v>131</v>
      </c>
      <c r="BU774" s="98"/>
      <c r="BV774" s="98"/>
      <c r="BW774" s="98"/>
      <c r="BX774" s="98"/>
      <c r="BY774" s="98"/>
      <c r="BZ774" s="98"/>
      <c r="CA774" s="142"/>
      <c r="CB774" s="141"/>
      <c r="CC774" s="98"/>
      <c r="CD774" s="98"/>
      <c r="CE774" s="98"/>
      <c r="CF774" s="98"/>
      <c r="CG774" s="98"/>
      <c r="CH774" s="98"/>
      <c r="CI774" s="98"/>
      <c r="CJ774" s="98"/>
      <c r="CK774" s="98"/>
      <c r="CL774" s="98"/>
      <c r="CM774" s="98"/>
      <c r="CN774" s="163">
        <f t="shared" si="211"/>
        <v>-1497.3368516617365</v>
      </c>
      <c r="CO774" s="161">
        <v>131</v>
      </c>
      <c r="CP774" s="98"/>
      <c r="CQ774" s="98"/>
      <c r="CR774" s="98"/>
      <c r="CS774" s="98"/>
      <c r="CT774" s="98"/>
      <c r="CU774" s="98"/>
      <c r="CV774" s="142"/>
    </row>
    <row r="775" spans="55:100" x14ac:dyDescent="0.3">
      <c r="BC775" s="141"/>
      <c r="BD775" s="255">
        <v>333</v>
      </c>
      <c r="BE775" s="258">
        <f t="shared" si="208"/>
        <v>108.1949665629142</v>
      </c>
      <c r="BF775" s="257">
        <f t="shared" si="209"/>
        <v>-2.7792065995786768</v>
      </c>
      <c r="BG775" s="98"/>
      <c r="BH775" s="98"/>
      <c r="BI775" s="98"/>
      <c r="BJ775" s="98"/>
      <c r="BK775" s="98"/>
      <c r="BL775" s="98"/>
      <c r="BM775" s="98"/>
      <c r="BN775" s="98"/>
      <c r="BO775" s="98"/>
      <c r="BP775" s="98"/>
      <c r="BQ775" s="98"/>
      <c r="BR775" s="98"/>
      <c r="BS775" s="163">
        <f t="shared" si="210"/>
        <v>-1508.7669039644979</v>
      </c>
      <c r="BT775" s="161">
        <v>132</v>
      </c>
      <c r="BU775" s="98"/>
      <c r="BV775" s="98"/>
      <c r="BW775" s="98"/>
      <c r="BX775" s="98"/>
      <c r="BY775" s="98"/>
      <c r="BZ775" s="98"/>
      <c r="CA775" s="142"/>
      <c r="CB775" s="141"/>
      <c r="CC775" s="98"/>
      <c r="CD775" s="98"/>
      <c r="CE775" s="98"/>
      <c r="CF775" s="98"/>
      <c r="CG775" s="98"/>
      <c r="CH775" s="98"/>
      <c r="CI775" s="98"/>
      <c r="CJ775" s="98"/>
      <c r="CK775" s="98"/>
      <c r="CL775" s="98"/>
      <c r="CM775" s="98"/>
      <c r="CN775" s="163">
        <f t="shared" si="211"/>
        <v>-1508.7669039644979</v>
      </c>
      <c r="CO775" s="161">
        <v>132</v>
      </c>
      <c r="CP775" s="98"/>
      <c r="CQ775" s="98"/>
      <c r="CR775" s="98"/>
      <c r="CS775" s="98"/>
      <c r="CT775" s="98"/>
      <c r="CU775" s="98"/>
      <c r="CV775" s="142"/>
    </row>
    <row r="776" spans="55:100" x14ac:dyDescent="0.3">
      <c r="BC776" s="141"/>
      <c r="BD776" s="255">
        <v>334</v>
      </c>
      <c r="BE776" s="258">
        <f t="shared" si="208"/>
        <v>108.3742309439026</v>
      </c>
      <c r="BF776" s="257">
        <f t="shared" si="209"/>
        <v>-2.4196578755728062</v>
      </c>
      <c r="BG776" s="98"/>
      <c r="BH776" s="98"/>
      <c r="BI776" s="98"/>
      <c r="BJ776" s="98"/>
      <c r="BK776" s="98"/>
      <c r="BL776" s="98"/>
      <c r="BM776" s="98"/>
      <c r="BN776" s="98"/>
      <c r="BO776" s="98"/>
      <c r="BP776" s="98"/>
      <c r="BQ776" s="98"/>
      <c r="BR776" s="98"/>
      <c r="BS776" s="163">
        <f t="shared" si="210"/>
        <v>-1520.1969562672593</v>
      </c>
      <c r="BT776" s="161">
        <v>133</v>
      </c>
      <c r="BU776" s="98"/>
      <c r="BV776" s="98"/>
      <c r="BW776" s="98"/>
      <c r="BX776" s="98"/>
      <c r="BY776" s="98"/>
      <c r="BZ776" s="98"/>
      <c r="CA776" s="142"/>
      <c r="CB776" s="141"/>
      <c r="CC776" s="98"/>
      <c r="CD776" s="98"/>
      <c r="CE776" s="98"/>
      <c r="CF776" s="98"/>
      <c r="CG776" s="98"/>
      <c r="CH776" s="98"/>
      <c r="CI776" s="98"/>
      <c r="CJ776" s="98"/>
      <c r="CK776" s="98"/>
      <c r="CL776" s="98"/>
      <c r="CM776" s="98"/>
      <c r="CN776" s="163">
        <f t="shared" si="211"/>
        <v>-1520.1969562672593</v>
      </c>
      <c r="CO776" s="161">
        <v>133</v>
      </c>
      <c r="CP776" s="98"/>
      <c r="CQ776" s="98"/>
      <c r="CR776" s="98"/>
      <c r="CS776" s="98"/>
      <c r="CT776" s="98"/>
      <c r="CU776" s="98"/>
      <c r="CV776" s="142"/>
    </row>
    <row r="777" spans="55:100" x14ac:dyDescent="0.3">
      <c r="BC777" s="141"/>
      <c r="BD777" s="255">
        <v>335</v>
      </c>
      <c r="BE777" s="258">
        <f t="shared" si="208"/>
        <v>108.54719303159213</v>
      </c>
      <c r="BF777" s="257">
        <f t="shared" si="209"/>
        <v>-2.0570353177424145</v>
      </c>
      <c r="BG777" s="98"/>
      <c r="BH777" s="98"/>
      <c r="BI777" s="98"/>
      <c r="BJ777" s="98"/>
      <c r="BK777" s="98"/>
      <c r="BL777" s="98"/>
      <c r="BM777" s="98"/>
      <c r="BN777" s="98"/>
      <c r="BO777" s="98"/>
      <c r="BP777" s="98"/>
      <c r="BQ777" s="98"/>
      <c r="BR777" s="98"/>
      <c r="BS777" s="163">
        <f t="shared" si="210"/>
        <v>-1531.6270085700207</v>
      </c>
      <c r="BT777" s="161">
        <v>134</v>
      </c>
      <c r="BU777" s="98"/>
      <c r="BV777" s="98"/>
      <c r="BW777" s="98"/>
      <c r="BX777" s="98"/>
      <c r="BY777" s="98"/>
      <c r="BZ777" s="98"/>
      <c r="CA777" s="142"/>
      <c r="CB777" s="141"/>
      <c r="CC777" s="98"/>
      <c r="CD777" s="98"/>
      <c r="CE777" s="98"/>
      <c r="CF777" s="98"/>
      <c r="CG777" s="98"/>
      <c r="CH777" s="98"/>
      <c r="CI777" s="98"/>
      <c r="CJ777" s="98"/>
      <c r="CK777" s="98"/>
      <c r="CL777" s="98"/>
      <c r="CM777" s="98"/>
      <c r="CN777" s="163">
        <f t="shared" si="211"/>
        <v>-1531.6270085700207</v>
      </c>
      <c r="CO777" s="161">
        <v>134</v>
      </c>
      <c r="CP777" s="98"/>
      <c r="CQ777" s="98"/>
      <c r="CR777" s="98"/>
      <c r="CS777" s="98"/>
      <c r="CT777" s="98"/>
      <c r="CU777" s="98"/>
      <c r="CV777" s="142"/>
    </row>
    <row r="778" spans="55:100" x14ac:dyDescent="0.3">
      <c r="BC778" s="141"/>
      <c r="BD778" s="255">
        <v>336</v>
      </c>
      <c r="BE778" s="258">
        <f t="shared" si="208"/>
        <v>108.71380014005537</v>
      </c>
      <c r="BF778" s="257">
        <f t="shared" si="209"/>
        <v>-1.6914493844313458</v>
      </c>
      <c r="BG778" s="98"/>
      <c r="BH778" s="98"/>
      <c r="BI778" s="98"/>
      <c r="BJ778" s="98"/>
      <c r="BK778" s="98"/>
      <c r="BL778" s="98"/>
      <c r="BM778" s="98"/>
      <c r="BN778" s="98"/>
      <c r="BO778" s="98"/>
      <c r="BP778" s="98"/>
      <c r="BQ778" s="98"/>
      <c r="BR778" s="98"/>
      <c r="BS778" s="163">
        <f t="shared" si="210"/>
        <v>-1543.0570608727821</v>
      </c>
      <c r="BT778" s="161">
        <v>135</v>
      </c>
      <c r="BU778" s="98"/>
      <c r="BV778" s="98"/>
      <c r="BW778" s="98"/>
      <c r="BX778" s="98"/>
      <c r="BY778" s="98"/>
      <c r="BZ778" s="98"/>
      <c r="CA778" s="142"/>
      <c r="CB778" s="141"/>
      <c r="CC778" s="98"/>
      <c r="CD778" s="98"/>
      <c r="CE778" s="98"/>
      <c r="CF778" s="98"/>
      <c r="CG778" s="98"/>
      <c r="CH778" s="98"/>
      <c r="CI778" s="98"/>
      <c r="CJ778" s="98"/>
      <c r="CK778" s="98"/>
      <c r="CL778" s="98"/>
      <c r="CM778" s="98"/>
      <c r="CN778" s="163">
        <f t="shared" si="211"/>
        <v>-1543.0570608727821</v>
      </c>
      <c r="CO778" s="161">
        <v>135</v>
      </c>
      <c r="CP778" s="98"/>
      <c r="CQ778" s="98"/>
      <c r="CR778" s="98"/>
      <c r="CS778" s="98"/>
      <c r="CT778" s="98"/>
      <c r="CU778" s="98"/>
      <c r="CV778" s="142"/>
    </row>
    <row r="779" spans="55:100" x14ac:dyDescent="0.3">
      <c r="BC779" s="141"/>
      <c r="BD779" s="255">
        <v>337</v>
      </c>
      <c r="BE779" s="258">
        <f t="shared" si="208"/>
        <v>108.8740015191531</v>
      </c>
      <c r="BF779" s="257">
        <f t="shared" si="209"/>
        <v>-1.323011436656472</v>
      </c>
      <c r="BG779" s="98"/>
      <c r="BH779" s="98"/>
      <c r="BI779" s="98"/>
      <c r="BJ779" s="98"/>
      <c r="BK779" s="98"/>
      <c r="BL779" s="98"/>
      <c r="BM779" s="98"/>
      <c r="BN779" s="98"/>
      <c r="BO779" s="98"/>
      <c r="BP779" s="98"/>
      <c r="BQ779" s="98"/>
      <c r="BR779" s="98"/>
      <c r="BS779" s="163">
        <f t="shared" si="210"/>
        <v>-1554.4871131755433</v>
      </c>
      <c r="BT779" s="161">
        <v>136</v>
      </c>
      <c r="BU779" s="98"/>
      <c r="BV779" s="98"/>
      <c r="BW779" s="98"/>
      <c r="BX779" s="98"/>
      <c r="BY779" s="98"/>
      <c r="BZ779" s="98"/>
      <c r="CA779" s="142"/>
      <c r="CB779" s="141"/>
      <c r="CC779" s="98"/>
      <c r="CD779" s="98"/>
      <c r="CE779" s="98"/>
      <c r="CF779" s="98"/>
      <c r="CG779" s="98"/>
      <c r="CH779" s="98"/>
      <c r="CI779" s="98"/>
      <c r="CJ779" s="98"/>
      <c r="CK779" s="98"/>
      <c r="CL779" s="98"/>
      <c r="CM779" s="98"/>
      <c r="CN779" s="163">
        <f t="shared" si="211"/>
        <v>-1554.4871131755433</v>
      </c>
      <c r="CO779" s="161">
        <v>136</v>
      </c>
      <c r="CP779" s="98"/>
      <c r="CQ779" s="98"/>
      <c r="CR779" s="98"/>
      <c r="CS779" s="98"/>
      <c r="CT779" s="98"/>
      <c r="CU779" s="98"/>
      <c r="CV779" s="142"/>
    </row>
    <row r="780" spans="55:100" x14ac:dyDescent="0.3">
      <c r="BC780" s="141"/>
      <c r="BD780" s="255">
        <v>338</v>
      </c>
      <c r="BE780" s="258">
        <f t="shared" si="208"/>
        <v>109.02774836999336</v>
      </c>
      <c r="BF780" s="257">
        <f t="shared" si="209"/>
        <v>-0.95183370418574853</v>
      </c>
      <c r="BG780" s="98"/>
      <c r="BH780" s="98"/>
      <c r="BI780" s="98"/>
      <c r="BJ780" s="98"/>
      <c r="BK780" s="98"/>
      <c r="BL780" s="98"/>
      <c r="BM780" s="98"/>
      <c r="BN780" s="98"/>
      <c r="BO780" s="98"/>
      <c r="BP780" s="98"/>
      <c r="BQ780" s="98"/>
      <c r="BR780" s="98"/>
      <c r="BS780" s="163">
        <f t="shared" si="210"/>
        <v>-1565.9171654783047</v>
      </c>
      <c r="BT780" s="161">
        <v>137</v>
      </c>
      <c r="BU780" s="98"/>
      <c r="BV780" s="98"/>
      <c r="BW780" s="98"/>
      <c r="BX780" s="98"/>
      <c r="BY780" s="98"/>
      <c r="BZ780" s="98"/>
      <c r="CA780" s="142"/>
      <c r="CB780" s="141"/>
      <c r="CC780" s="98"/>
      <c r="CD780" s="98"/>
      <c r="CE780" s="98"/>
      <c r="CF780" s="98"/>
      <c r="CG780" s="98"/>
      <c r="CH780" s="98"/>
      <c r="CI780" s="98"/>
      <c r="CJ780" s="98"/>
      <c r="CK780" s="98"/>
      <c r="CL780" s="98"/>
      <c r="CM780" s="98"/>
      <c r="CN780" s="163">
        <f t="shared" si="211"/>
        <v>-1565.9171654783047</v>
      </c>
      <c r="CO780" s="161">
        <v>137</v>
      </c>
      <c r="CP780" s="98"/>
      <c r="CQ780" s="98"/>
      <c r="CR780" s="98"/>
      <c r="CS780" s="98"/>
      <c r="CT780" s="98"/>
      <c r="CU780" s="98"/>
      <c r="CV780" s="142"/>
    </row>
    <row r="781" spans="55:100" x14ac:dyDescent="0.3">
      <c r="BC781" s="141"/>
      <c r="BD781" s="255">
        <v>339</v>
      </c>
      <c r="BE781" s="258">
        <f t="shared" si="208"/>
        <v>109.17499385979599</v>
      </c>
      <c r="BF781" s="257">
        <f t="shared" si="209"/>
        <v>-0.57802925135222338</v>
      </c>
      <c r="BG781" s="98"/>
      <c r="BH781" s="98"/>
      <c r="BI781" s="98"/>
      <c r="BJ781" s="98"/>
      <c r="BK781" s="98"/>
      <c r="BL781" s="98"/>
      <c r="BM781" s="98"/>
      <c r="BN781" s="98"/>
      <c r="BO781" s="98"/>
      <c r="BP781" s="98"/>
      <c r="BQ781" s="98"/>
      <c r="BR781" s="98"/>
      <c r="BS781" s="163">
        <f t="shared" si="210"/>
        <v>-1577.3472177810661</v>
      </c>
      <c r="BT781" s="161">
        <v>138</v>
      </c>
      <c r="BU781" s="98"/>
      <c r="BV781" s="98"/>
      <c r="BW781" s="98"/>
      <c r="BX781" s="98"/>
      <c r="BY781" s="98"/>
      <c r="BZ781" s="98"/>
      <c r="CA781" s="142"/>
      <c r="CB781" s="141"/>
      <c r="CC781" s="98"/>
      <c r="CD781" s="98"/>
      <c r="CE781" s="98"/>
      <c r="CF781" s="98"/>
      <c r="CG781" s="98"/>
      <c r="CH781" s="98"/>
      <c r="CI781" s="98"/>
      <c r="CJ781" s="98"/>
      <c r="CK781" s="98"/>
      <c r="CL781" s="98"/>
      <c r="CM781" s="98"/>
      <c r="CN781" s="163">
        <f t="shared" si="211"/>
        <v>-1577.3472177810661</v>
      </c>
      <c r="CO781" s="161">
        <v>138</v>
      </c>
      <c r="CP781" s="98"/>
      <c r="CQ781" s="98"/>
      <c r="CR781" s="98"/>
      <c r="CS781" s="98"/>
      <c r="CT781" s="98"/>
      <c r="CU781" s="98"/>
      <c r="CV781" s="142"/>
    </row>
    <row r="782" spans="55:100" x14ac:dyDescent="0.3">
      <c r="BC782" s="141"/>
      <c r="BD782" s="255">
        <v>340</v>
      </c>
      <c r="BE782" s="258">
        <f t="shared" si="208"/>
        <v>109.31569313615842</v>
      </c>
      <c r="BF782" s="257">
        <f t="shared" si="209"/>
        <v>-0.20171194261331582</v>
      </c>
      <c r="BG782" s="98"/>
      <c r="BH782" s="98"/>
      <c r="BI782" s="98"/>
      <c r="BJ782" s="98"/>
      <c r="BK782" s="98"/>
      <c r="BL782" s="98"/>
      <c r="BM782" s="98"/>
      <c r="BN782" s="98"/>
      <c r="BO782" s="98"/>
      <c r="BP782" s="98"/>
      <c r="BQ782" s="98"/>
      <c r="BR782" s="98"/>
      <c r="BS782" s="163">
        <f t="shared" si="210"/>
        <v>-1588.7772700838275</v>
      </c>
      <c r="BT782" s="161">
        <v>139</v>
      </c>
      <c r="BU782" s="98"/>
      <c r="BV782" s="98"/>
      <c r="BW782" s="98"/>
      <c r="BX782" s="98"/>
      <c r="BY782" s="98"/>
      <c r="BZ782" s="98"/>
      <c r="CA782" s="142"/>
      <c r="CB782" s="141"/>
      <c r="CC782" s="98"/>
      <c r="CD782" s="98"/>
      <c r="CE782" s="98"/>
      <c r="CF782" s="98"/>
      <c r="CG782" s="98"/>
      <c r="CH782" s="98"/>
      <c r="CI782" s="98"/>
      <c r="CJ782" s="98"/>
      <c r="CK782" s="98"/>
      <c r="CL782" s="98"/>
      <c r="CM782" s="98"/>
      <c r="CN782" s="163">
        <f t="shared" si="211"/>
        <v>-1588.7772700838275</v>
      </c>
      <c r="CO782" s="161">
        <v>139</v>
      </c>
      <c r="CP782" s="98"/>
      <c r="CQ782" s="98"/>
      <c r="CR782" s="98"/>
      <c r="CS782" s="98"/>
      <c r="CT782" s="98"/>
      <c r="CU782" s="98"/>
      <c r="CV782" s="142"/>
    </row>
    <row r="783" spans="55:100" x14ac:dyDescent="0.3">
      <c r="BC783" s="141"/>
      <c r="BD783" s="255">
        <v>341</v>
      </c>
      <c r="BE783" s="258">
        <f t="shared" si="208"/>
        <v>109.44980334071806</v>
      </c>
      <c r="BF783" s="257">
        <f t="shared" si="209"/>
        <v>0.17700359213320827</v>
      </c>
      <c r="BG783" s="98"/>
      <c r="BH783" s="98"/>
      <c r="BI783" s="98"/>
      <c r="BJ783" s="98"/>
      <c r="BK783" s="98"/>
      <c r="BL783" s="98"/>
      <c r="BM783" s="98"/>
      <c r="BN783" s="98"/>
      <c r="BO783" s="98"/>
      <c r="BP783" s="98"/>
      <c r="BQ783" s="98"/>
      <c r="BR783" s="98"/>
      <c r="BS783" s="163">
        <f t="shared" si="210"/>
        <v>-1600.2073223865887</v>
      </c>
      <c r="BT783" s="161">
        <v>140</v>
      </c>
      <c r="BU783" s="98"/>
      <c r="BV783" s="98"/>
      <c r="BW783" s="98"/>
      <c r="BX783" s="98"/>
      <c r="BY783" s="98"/>
      <c r="BZ783" s="98"/>
      <c r="CA783" s="142"/>
      <c r="CB783" s="141"/>
      <c r="CC783" s="98"/>
      <c r="CD783" s="98"/>
      <c r="CE783" s="98"/>
      <c r="CF783" s="98"/>
      <c r="CG783" s="98"/>
      <c r="CH783" s="98"/>
      <c r="CI783" s="98"/>
      <c r="CJ783" s="98"/>
      <c r="CK783" s="98"/>
      <c r="CL783" s="98"/>
      <c r="CM783" s="98"/>
      <c r="CN783" s="163">
        <f t="shared" si="211"/>
        <v>-1600.2073223865887</v>
      </c>
      <c r="CO783" s="161">
        <v>140</v>
      </c>
      <c r="CP783" s="98"/>
      <c r="CQ783" s="98"/>
      <c r="CR783" s="98"/>
      <c r="CS783" s="98"/>
      <c r="CT783" s="98"/>
      <c r="CU783" s="98"/>
      <c r="CV783" s="142"/>
    </row>
    <row r="784" spans="55:100" x14ac:dyDescent="0.3">
      <c r="BC784" s="141"/>
      <c r="BD784" s="255">
        <v>342</v>
      </c>
      <c r="BE784" s="258">
        <f t="shared" si="208"/>
        <v>109.57728362220747</v>
      </c>
      <c r="BF784" s="257">
        <f t="shared" si="209"/>
        <v>0.55800199246684201</v>
      </c>
      <c r="BG784" s="98"/>
      <c r="BH784" s="98"/>
      <c r="BI784" s="98"/>
      <c r="BJ784" s="98"/>
      <c r="BK784" s="98"/>
      <c r="BL784" s="98"/>
      <c r="BM784" s="98"/>
      <c r="BN784" s="98"/>
      <c r="BO784" s="98"/>
      <c r="BP784" s="98"/>
      <c r="BQ784" s="98"/>
      <c r="BR784" s="98"/>
      <c r="BS784" s="163">
        <f t="shared" si="210"/>
        <v>-1611.6373746893501</v>
      </c>
      <c r="BT784" s="161">
        <v>141</v>
      </c>
      <c r="BU784" s="98"/>
      <c r="BV784" s="98"/>
      <c r="BW784" s="98"/>
      <c r="BX784" s="98"/>
      <c r="BY784" s="98"/>
      <c r="BZ784" s="98"/>
      <c r="CA784" s="142"/>
      <c r="CB784" s="141"/>
      <c r="CC784" s="98"/>
      <c r="CD784" s="98"/>
      <c r="CE784" s="98"/>
      <c r="CF784" s="98"/>
      <c r="CG784" s="98"/>
      <c r="CH784" s="98"/>
      <c r="CI784" s="98"/>
      <c r="CJ784" s="98"/>
      <c r="CK784" s="98"/>
      <c r="CL784" s="98"/>
      <c r="CM784" s="98"/>
      <c r="CN784" s="163">
        <f t="shared" si="211"/>
        <v>-1611.6373746893501</v>
      </c>
      <c r="CO784" s="161">
        <v>141</v>
      </c>
      <c r="CP784" s="98"/>
      <c r="CQ784" s="98"/>
      <c r="CR784" s="98"/>
      <c r="CS784" s="98"/>
      <c r="CT784" s="98"/>
      <c r="CU784" s="98"/>
      <c r="CV784" s="142"/>
    </row>
    <row r="785" spans="55:100" x14ac:dyDescent="0.3">
      <c r="BC785" s="141"/>
      <c r="BD785" s="255">
        <v>343</v>
      </c>
      <c r="BE785" s="258">
        <f t="shared" si="208"/>
        <v>109.69809514889798</v>
      </c>
      <c r="BF785" s="257">
        <f t="shared" si="209"/>
        <v>0.94116720258398878</v>
      </c>
      <c r="BG785" s="98"/>
      <c r="BH785" s="98"/>
      <c r="BI785" s="98"/>
      <c r="BJ785" s="98"/>
      <c r="BK785" s="98"/>
      <c r="BL785" s="98"/>
      <c r="BM785" s="98"/>
      <c r="BN785" s="98"/>
      <c r="BO785" s="98"/>
      <c r="BP785" s="98"/>
      <c r="BQ785" s="98"/>
      <c r="BR785" s="98"/>
      <c r="BS785" s="163">
        <f t="shared" si="210"/>
        <v>-1623.0674269921115</v>
      </c>
      <c r="BT785" s="161">
        <v>142</v>
      </c>
      <c r="BU785" s="98"/>
      <c r="BV785" s="98"/>
      <c r="BW785" s="98"/>
      <c r="BX785" s="98"/>
      <c r="BY785" s="98"/>
      <c r="BZ785" s="98"/>
      <c r="CA785" s="142"/>
      <c r="CB785" s="141"/>
      <c r="CC785" s="98"/>
      <c r="CD785" s="98"/>
      <c r="CE785" s="98"/>
      <c r="CF785" s="98"/>
      <c r="CG785" s="98"/>
      <c r="CH785" s="98"/>
      <c r="CI785" s="98"/>
      <c r="CJ785" s="98"/>
      <c r="CK785" s="98"/>
      <c r="CL785" s="98"/>
      <c r="CM785" s="98"/>
      <c r="CN785" s="163">
        <f t="shared" si="211"/>
        <v>-1623.0674269921115</v>
      </c>
      <c r="CO785" s="161">
        <v>142</v>
      </c>
      <c r="CP785" s="98"/>
      <c r="CQ785" s="98"/>
      <c r="CR785" s="98"/>
      <c r="CS785" s="98"/>
      <c r="CT785" s="98"/>
      <c r="CU785" s="98"/>
      <c r="CV785" s="142"/>
    </row>
    <row r="786" spans="55:100" x14ac:dyDescent="0.3">
      <c r="BC786" s="141"/>
      <c r="BD786" s="255">
        <v>344</v>
      </c>
      <c r="BE786" s="258">
        <f t="shared" si="208"/>
        <v>109.81220112042818</v>
      </c>
      <c r="BF786" s="257">
        <f t="shared" si="209"/>
        <v>1.3263825066498045</v>
      </c>
      <c r="BG786" s="98"/>
      <c r="BH786" s="98"/>
      <c r="BI786" s="98"/>
      <c r="BJ786" s="98"/>
      <c r="BK786" s="98"/>
      <c r="BL786" s="98"/>
      <c r="BM786" s="98"/>
      <c r="BN786" s="98"/>
      <c r="BO786" s="98"/>
      <c r="BP786" s="98"/>
      <c r="BQ786" s="98"/>
      <c r="BR786" s="98"/>
      <c r="BS786" s="163">
        <f t="shared" si="210"/>
        <v>-1634.4974792948728</v>
      </c>
      <c r="BT786" s="161">
        <v>143</v>
      </c>
      <c r="BU786" s="98"/>
      <c r="BV786" s="98"/>
      <c r="BW786" s="98"/>
      <c r="BX786" s="98"/>
      <c r="BY786" s="98"/>
      <c r="BZ786" s="98"/>
      <c r="CA786" s="142"/>
      <c r="CB786" s="141"/>
      <c r="CC786" s="98"/>
      <c r="CD786" s="98"/>
      <c r="CE786" s="98"/>
      <c r="CF786" s="98"/>
      <c r="CG786" s="98"/>
      <c r="CH786" s="98"/>
      <c r="CI786" s="98"/>
      <c r="CJ786" s="98"/>
      <c r="CK786" s="98"/>
      <c r="CL786" s="98"/>
      <c r="CM786" s="98"/>
      <c r="CN786" s="163">
        <f t="shared" si="211"/>
        <v>-1634.4974792948728</v>
      </c>
      <c r="CO786" s="161">
        <v>143</v>
      </c>
      <c r="CP786" s="98"/>
      <c r="CQ786" s="98"/>
      <c r="CR786" s="98"/>
      <c r="CS786" s="98"/>
      <c r="CT786" s="98"/>
      <c r="CU786" s="98"/>
      <c r="CV786" s="142"/>
    </row>
    <row r="787" spans="55:100" x14ac:dyDescent="0.3">
      <c r="BC787" s="141"/>
      <c r="BD787" s="255">
        <v>345</v>
      </c>
      <c r="BE787" s="258">
        <f t="shared" si="208"/>
        <v>109.91956677901385</v>
      </c>
      <c r="BF787" s="257">
        <f t="shared" si="209"/>
        <v>1.7135305643510854</v>
      </c>
      <c r="BG787" s="98"/>
      <c r="BH787" s="98"/>
      <c r="BI787" s="98"/>
      <c r="BJ787" s="98"/>
      <c r="BK787" s="98"/>
      <c r="BL787" s="98"/>
      <c r="BM787" s="98"/>
      <c r="BN787" s="98"/>
      <c r="BO787" s="98"/>
      <c r="BP787" s="98"/>
      <c r="BQ787" s="98"/>
      <c r="BR787" s="98"/>
      <c r="BS787" s="163">
        <f t="shared" si="210"/>
        <v>-1645.9275315976342</v>
      </c>
      <c r="BT787" s="161">
        <v>144</v>
      </c>
      <c r="BU787" s="98"/>
      <c r="BV787" s="98"/>
      <c r="BW787" s="98"/>
      <c r="BX787" s="98"/>
      <c r="BY787" s="98"/>
      <c r="BZ787" s="98"/>
      <c r="CA787" s="142"/>
      <c r="CB787" s="141"/>
      <c r="CC787" s="98"/>
      <c r="CD787" s="98"/>
      <c r="CE787" s="98"/>
      <c r="CF787" s="98"/>
      <c r="CG787" s="98"/>
      <c r="CH787" s="98"/>
      <c r="CI787" s="98"/>
      <c r="CJ787" s="98"/>
      <c r="CK787" s="98"/>
      <c r="CL787" s="98"/>
      <c r="CM787" s="98"/>
      <c r="CN787" s="163">
        <f t="shared" si="211"/>
        <v>-1645.9275315976342</v>
      </c>
      <c r="CO787" s="161">
        <v>144</v>
      </c>
      <c r="CP787" s="98"/>
      <c r="CQ787" s="98"/>
      <c r="CR787" s="98"/>
      <c r="CS787" s="98"/>
      <c r="CT787" s="98"/>
      <c r="CU787" s="98"/>
      <c r="CV787" s="142"/>
    </row>
    <row r="788" spans="55:100" x14ac:dyDescent="0.3">
      <c r="BC788" s="141"/>
      <c r="BD788" s="255">
        <v>346</v>
      </c>
      <c r="BE788" s="258">
        <f t="shared" si="208"/>
        <v>110.02015942003526</v>
      </c>
      <c r="BF788" s="257">
        <f t="shared" si="209"/>
        <v>2.1024934466390075</v>
      </c>
      <c r="BG788" s="98"/>
      <c r="BH788" s="98"/>
      <c r="BI788" s="98"/>
      <c r="BJ788" s="98"/>
      <c r="BK788" s="98"/>
      <c r="BL788" s="98"/>
      <c r="BM788" s="98"/>
      <c r="BN788" s="98"/>
      <c r="BO788" s="98"/>
      <c r="BP788" s="98"/>
      <c r="BQ788" s="98"/>
      <c r="BR788" s="98"/>
      <c r="BS788" s="163">
        <f t="shared" si="210"/>
        <v>-1657.3575839003954</v>
      </c>
      <c r="BT788" s="161">
        <v>145</v>
      </c>
      <c r="BU788" s="98"/>
      <c r="BV788" s="98"/>
      <c r="BW788" s="98"/>
      <c r="BX788" s="98"/>
      <c r="BY788" s="98"/>
      <c r="BZ788" s="98"/>
      <c r="CA788" s="142"/>
      <c r="CB788" s="141"/>
      <c r="CC788" s="98"/>
      <c r="CD788" s="98"/>
      <c r="CE788" s="98"/>
      <c r="CF788" s="98"/>
      <c r="CG788" s="98"/>
      <c r="CH788" s="98"/>
      <c r="CI788" s="98"/>
      <c r="CJ788" s="98"/>
      <c r="CK788" s="98"/>
      <c r="CL788" s="98"/>
      <c r="CM788" s="98"/>
      <c r="CN788" s="163">
        <f t="shared" si="211"/>
        <v>-1657.3575839003954</v>
      </c>
      <c r="CO788" s="161">
        <v>145</v>
      </c>
      <c r="CP788" s="98"/>
      <c r="CQ788" s="98"/>
      <c r="CR788" s="98"/>
      <c r="CS788" s="98"/>
      <c r="CT788" s="98"/>
      <c r="CU788" s="98"/>
      <c r="CV788" s="142"/>
    </row>
    <row r="789" spans="55:100" x14ac:dyDescent="0.3">
      <c r="BC789" s="141"/>
      <c r="BD789" s="255">
        <v>347</v>
      </c>
      <c r="BE789" s="258">
        <f t="shared" si="208"/>
        <v>110.11394840199949</v>
      </c>
      <c r="BF789" s="257">
        <f t="shared" si="209"/>
        <v>2.4931526716516785</v>
      </c>
      <c r="BG789" s="98"/>
      <c r="BH789" s="98"/>
      <c r="BI789" s="98"/>
      <c r="BJ789" s="98"/>
      <c r="BK789" s="98"/>
      <c r="BL789" s="98"/>
      <c r="BM789" s="98"/>
      <c r="BN789" s="98"/>
      <c r="BO789" s="98"/>
      <c r="BP789" s="98"/>
      <c r="BQ789" s="98"/>
      <c r="BR789" s="98"/>
      <c r="BS789" s="163">
        <f t="shared" si="210"/>
        <v>-1668.7876362031568</v>
      </c>
      <c r="BT789" s="161">
        <v>146</v>
      </c>
      <c r="BU789" s="98"/>
      <c r="BV789" s="98"/>
      <c r="BW789" s="98"/>
      <c r="BX789" s="98"/>
      <c r="BY789" s="98"/>
      <c r="BZ789" s="98"/>
      <c r="CA789" s="142"/>
      <c r="CB789" s="141"/>
      <c r="CC789" s="98"/>
      <c r="CD789" s="98"/>
      <c r="CE789" s="98"/>
      <c r="CF789" s="98"/>
      <c r="CG789" s="98"/>
      <c r="CH789" s="98"/>
      <c r="CI789" s="98"/>
      <c r="CJ789" s="98"/>
      <c r="CK789" s="98"/>
      <c r="CL789" s="98"/>
      <c r="CM789" s="98"/>
      <c r="CN789" s="163">
        <f t="shared" si="211"/>
        <v>-1668.7876362031568</v>
      </c>
      <c r="CO789" s="161">
        <v>146</v>
      </c>
      <c r="CP789" s="98"/>
      <c r="CQ789" s="98"/>
      <c r="CR789" s="98"/>
      <c r="CS789" s="98"/>
      <c r="CT789" s="98"/>
      <c r="CU789" s="98"/>
      <c r="CV789" s="142"/>
    </row>
    <row r="790" spans="55:100" x14ac:dyDescent="0.3">
      <c r="BC790" s="141"/>
      <c r="BD790" s="255">
        <v>348</v>
      </c>
      <c r="BE790" s="258">
        <f t="shared" si="208"/>
        <v>110.20090515587411</v>
      </c>
      <c r="BF790" s="257">
        <f t="shared" si="209"/>
        <v>2.8853892408047592</v>
      </c>
      <c r="BG790" s="98"/>
      <c r="BH790" s="98"/>
      <c r="BI790" s="98"/>
      <c r="BJ790" s="98"/>
      <c r="BK790" s="98"/>
      <c r="BL790" s="98"/>
      <c r="BM790" s="98"/>
      <c r="BN790" s="98"/>
      <c r="BO790" s="98"/>
      <c r="BP790" s="98"/>
      <c r="BQ790" s="98"/>
      <c r="BR790" s="98"/>
      <c r="BS790" s="163">
        <f t="shared" si="210"/>
        <v>-1680.2176885059182</v>
      </c>
      <c r="BT790" s="161">
        <v>147</v>
      </c>
      <c r="BU790" s="98"/>
      <c r="BV790" s="98"/>
      <c r="BW790" s="98"/>
      <c r="BX790" s="98"/>
      <c r="BY790" s="98"/>
      <c r="BZ790" s="98"/>
      <c r="CA790" s="142"/>
      <c r="CB790" s="141"/>
      <c r="CC790" s="98"/>
      <c r="CD790" s="98"/>
      <c r="CE790" s="98"/>
      <c r="CF790" s="98"/>
      <c r="CG790" s="98"/>
      <c r="CH790" s="98"/>
      <c r="CI790" s="98"/>
      <c r="CJ790" s="98"/>
      <c r="CK790" s="98"/>
      <c r="CL790" s="98"/>
      <c r="CM790" s="98"/>
      <c r="CN790" s="163">
        <f t="shared" si="211"/>
        <v>-1680.2176885059182</v>
      </c>
      <c r="CO790" s="161">
        <v>147</v>
      </c>
      <c r="CP790" s="98"/>
      <c r="CQ790" s="98"/>
      <c r="CR790" s="98"/>
      <c r="CS790" s="98"/>
      <c r="CT790" s="98"/>
      <c r="CU790" s="98"/>
      <c r="CV790" s="142"/>
    </row>
    <row r="791" spans="55:100" x14ac:dyDescent="0.3">
      <c r="BC791" s="141"/>
      <c r="BD791" s="255">
        <v>349</v>
      </c>
      <c r="BE791" s="258">
        <f t="shared" si="208"/>
        <v>110.2810031937895</v>
      </c>
      <c r="BF791" s="257">
        <f t="shared" si="209"/>
        <v>3.2790836750396242</v>
      </c>
      <c r="BG791" s="98"/>
      <c r="BH791" s="98"/>
      <c r="BI791" s="98"/>
      <c r="BJ791" s="98"/>
      <c r="BK791" s="98"/>
      <c r="BL791" s="98"/>
      <c r="BM791" s="98"/>
      <c r="BN791" s="98"/>
      <c r="BO791" s="98"/>
      <c r="BP791" s="98"/>
      <c r="BQ791" s="98"/>
      <c r="BR791" s="98"/>
      <c r="BS791" s="163">
        <f t="shared" si="210"/>
        <v>-1691.6477408086796</v>
      </c>
      <c r="BT791" s="161">
        <v>148</v>
      </c>
      <c r="BU791" s="98"/>
      <c r="BV791" s="98"/>
      <c r="BW791" s="98"/>
      <c r="BX791" s="98"/>
      <c r="BY791" s="98"/>
      <c r="BZ791" s="98"/>
      <c r="CA791" s="142"/>
      <c r="CB791" s="141"/>
      <c r="CC791" s="98"/>
      <c r="CD791" s="98"/>
      <c r="CE791" s="98"/>
      <c r="CF791" s="98"/>
      <c r="CG791" s="98"/>
      <c r="CH791" s="98"/>
      <c r="CI791" s="98"/>
      <c r="CJ791" s="98"/>
      <c r="CK791" s="98"/>
      <c r="CL791" s="98"/>
      <c r="CM791" s="98"/>
      <c r="CN791" s="163">
        <f t="shared" si="211"/>
        <v>-1691.6477408086796</v>
      </c>
      <c r="CO791" s="161">
        <v>148</v>
      </c>
      <c r="CP791" s="98"/>
      <c r="CQ791" s="98"/>
      <c r="CR791" s="98"/>
      <c r="CS791" s="98"/>
      <c r="CT791" s="98"/>
      <c r="CU791" s="98"/>
      <c r="CV791" s="142"/>
    </row>
    <row r="792" spans="55:100" x14ac:dyDescent="0.3">
      <c r="BC792" s="141"/>
      <c r="BD792" s="255">
        <v>350</v>
      </c>
      <c r="BE792" s="258">
        <f t="shared" si="208"/>
        <v>110.35421811710739</v>
      </c>
      <c r="BF792" s="257">
        <f t="shared" si="209"/>
        <v>3.6741160512177413</v>
      </c>
      <c r="BG792" s="98"/>
      <c r="BH792" s="98"/>
      <c r="BI792" s="98"/>
      <c r="BJ792" s="98"/>
      <c r="BK792" s="98"/>
      <c r="BL792" s="98"/>
      <c r="BM792" s="98"/>
      <c r="BN792" s="98"/>
      <c r="BO792" s="98"/>
      <c r="BP792" s="98"/>
      <c r="BQ792" s="98"/>
      <c r="BR792" s="98"/>
      <c r="BS792" s="163">
        <f t="shared" si="210"/>
        <v>-1703.077793111441</v>
      </c>
      <c r="BT792" s="161">
        <v>149</v>
      </c>
      <c r="BU792" s="98"/>
      <c r="BV792" s="98"/>
      <c r="BW792" s="98"/>
      <c r="BX792" s="98"/>
      <c r="BY792" s="98"/>
      <c r="BZ792" s="98"/>
      <c r="CA792" s="142"/>
      <c r="CB792" s="141"/>
      <c r="CC792" s="98"/>
      <c r="CD792" s="98"/>
      <c r="CE792" s="98"/>
      <c r="CF792" s="98"/>
      <c r="CG792" s="98"/>
      <c r="CH792" s="98"/>
      <c r="CI792" s="98"/>
      <c r="CJ792" s="98"/>
      <c r="CK792" s="98"/>
      <c r="CL792" s="98"/>
      <c r="CM792" s="98"/>
      <c r="CN792" s="163">
        <f t="shared" si="211"/>
        <v>-1703.077793111441</v>
      </c>
      <c r="CO792" s="161">
        <v>149</v>
      </c>
      <c r="CP792" s="98"/>
      <c r="CQ792" s="98"/>
      <c r="CR792" s="98"/>
      <c r="CS792" s="98"/>
      <c r="CT792" s="98"/>
      <c r="CU792" s="98"/>
      <c r="CV792" s="142"/>
    </row>
    <row r="793" spans="55:100" x14ac:dyDescent="0.3">
      <c r="BC793" s="141"/>
      <c r="BD793" s="255">
        <v>351</v>
      </c>
      <c r="BE793" s="258">
        <f t="shared" si="208"/>
        <v>110.42052762385291</v>
      </c>
      <c r="BF793" s="257">
        <f t="shared" si="209"/>
        <v>4.0703660386506435</v>
      </c>
      <c r="BG793" s="98"/>
      <c r="BH793" s="98"/>
      <c r="BI793" s="98"/>
      <c r="BJ793" s="98"/>
      <c r="BK793" s="98"/>
      <c r="BL793" s="98"/>
      <c r="BM793" s="98"/>
      <c r="BN793" s="98"/>
      <c r="BO793" s="98"/>
      <c r="BP793" s="98"/>
      <c r="BQ793" s="98"/>
      <c r="BR793" s="98"/>
      <c r="BS793" s="163">
        <f t="shared" si="210"/>
        <v>-1714.5078454142022</v>
      </c>
      <c r="BT793" s="161">
        <v>150</v>
      </c>
      <c r="BU793" s="98"/>
      <c r="BV793" s="98"/>
      <c r="BW793" s="98"/>
      <c r="BX793" s="98"/>
      <c r="BY793" s="98"/>
      <c r="BZ793" s="98"/>
      <c r="CA793" s="142"/>
      <c r="CB793" s="141"/>
      <c r="CC793" s="98"/>
      <c r="CD793" s="98"/>
      <c r="CE793" s="98"/>
      <c r="CF793" s="98"/>
      <c r="CG793" s="98"/>
      <c r="CH793" s="98"/>
      <c r="CI793" s="98"/>
      <c r="CJ793" s="98"/>
      <c r="CK793" s="98"/>
      <c r="CL793" s="98"/>
      <c r="CM793" s="98"/>
      <c r="CN793" s="163">
        <f t="shared" si="211"/>
        <v>-1714.5078454142022</v>
      </c>
      <c r="CO793" s="161">
        <v>150</v>
      </c>
      <c r="CP793" s="98"/>
      <c r="CQ793" s="98"/>
      <c r="CR793" s="98"/>
      <c r="CS793" s="98"/>
      <c r="CT793" s="98"/>
      <c r="CU793" s="98"/>
      <c r="CV793" s="142"/>
    </row>
    <row r="794" spans="55:100" x14ac:dyDescent="0.3">
      <c r="BC794" s="141"/>
      <c r="BD794" s="255">
        <v>352</v>
      </c>
      <c r="BE794" s="258">
        <f t="shared" si="208"/>
        <v>110.47991151550789</v>
      </c>
      <c r="BF794" s="257">
        <f t="shared" si="209"/>
        <v>4.4677129357535375</v>
      </c>
      <c r="BG794" s="98"/>
      <c r="BH794" s="98"/>
      <c r="BI794" s="98"/>
      <c r="BJ794" s="98"/>
      <c r="BK794" s="98"/>
      <c r="BL794" s="98"/>
      <c r="BM794" s="98"/>
      <c r="BN794" s="98"/>
      <c r="BO794" s="98"/>
      <c r="BP794" s="98"/>
      <c r="BQ794" s="98"/>
      <c r="BR794" s="98"/>
      <c r="BS794" s="163">
        <f t="shared" si="210"/>
        <v>-1725.9378977169636</v>
      </c>
      <c r="BT794" s="161">
        <v>151</v>
      </c>
      <c r="BU794" s="98"/>
      <c r="BV794" s="98"/>
      <c r="BW794" s="98"/>
      <c r="BX794" s="98"/>
      <c r="BY794" s="98"/>
      <c r="BZ794" s="98"/>
      <c r="CA794" s="142"/>
      <c r="CB794" s="141"/>
      <c r="CC794" s="98"/>
      <c r="CD794" s="98"/>
      <c r="CE794" s="98"/>
      <c r="CF794" s="98"/>
      <c r="CG794" s="98"/>
      <c r="CH794" s="98"/>
      <c r="CI794" s="98"/>
      <c r="CJ794" s="98"/>
      <c r="CK794" s="98"/>
      <c r="CL794" s="98"/>
      <c r="CM794" s="98"/>
      <c r="CN794" s="163">
        <f t="shared" si="211"/>
        <v>-1725.9378977169636</v>
      </c>
      <c r="CO794" s="161">
        <v>151</v>
      </c>
      <c r="CP794" s="98"/>
      <c r="CQ794" s="98"/>
      <c r="CR794" s="98"/>
      <c r="CS794" s="98"/>
      <c r="CT794" s="98"/>
      <c r="CU794" s="98"/>
      <c r="CV794" s="142"/>
    </row>
    <row r="795" spans="55:100" x14ac:dyDescent="0.3">
      <c r="BC795" s="141"/>
      <c r="BD795" s="255">
        <v>353</v>
      </c>
      <c r="BE795" s="258">
        <f t="shared" si="208"/>
        <v>110.53235170316373</v>
      </c>
      <c r="BF795" s="257">
        <f t="shared" si="209"/>
        <v>4.8660357068123998</v>
      </c>
      <c r="BG795" s="98"/>
      <c r="BH795" s="98"/>
      <c r="BI795" s="98"/>
      <c r="BJ795" s="98"/>
      <c r="BK795" s="98"/>
      <c r="BL795" s="98"/>
      <c r="BM795" s="98"/>
      <c r="BN795" s="98"/>
      <c r="BO795" s="98"/>
      <c r="BP795" s="98"/>
      <c r="BQ795" s="98"/>
      <c r="BR795" s="98"/>
      <c r="BS795" s="163">
        <f t="shared" si="210"/>
        <v>-1737.367950019725</v>
      </c>
      <c r="BT795" s="161">
        <v>152</v>
      </c>
      <c r="BU795" s="98"/>
      <c r="BV795" s="98"/>
      <c r="BW795" s="98"/>
      <c r="BX795" s="98"/>
      <c r="BY795" s="98"/>
      <c r="BZ795" s="98"/>
      <c r="CA795" s="142"/>
      <c r="CB795" s="141"/>
      <c r="CC795" s="98"/>
      <c r="CD795" s="98"/>
      <c r="CE795" s="98"/>
      <c r="CF795" s="98"/>
      <c r="CG795" s="98"/>
      <c r="CH795" s="98"/>
      <c r="CI795" s="98"/>
      <c r="CJ795" s="98"/>
      <c r="CK795" s="98"/>
      <c r="CL795" s="98"/>
      <c r="CM795" s="98"/>
      <c r="CN795" s="163">
        <f t="shared" si="211"/>
        <v>-1737.367950019725</v>
      </c>
      <c r="CO795" s="161">
        <v>152</v>
      </c>
      <c r="CP795" s="98"/>
      <c r="CQ795" s="98"/>
      <c r="CR795" s="98"/>
      <c r="CS795" s="98"/>
      <c r="CT795" s="98"/>
      <c r="CU795" s="98"/>
      <c r="CV795" s="142"/>
    </row>
    <row r="796" spans="55:100" x14ac:dyDescent="0.3">
      <c r="BC796" s="141"/>
      <c r="BD796" s="255">
        <v>354</v>
      </c>
      <c r="BE796" s="258">
        <f t="shared" si="208"/>
        <v>110.57783221303123</v>
      </c>
      <c r="BF796" s="257">
        <f t="shared" si="209"/>
        <v>5.2652130188525472</v>
      </c>
      <c r="BG796" s="98"/>
      <c r="BH796" s="98"/>
      <c r="BI796" s="98"/>
      <c r="BJ796" s="98"/>
      <c r="BK796" s="98"/>
      <c r="BL796" s="98"/>
      <c r="BM796" s="98"/>
      <c r="BN796" s="98"/>
      <c r="BO796" s="98"/>
      <c r="BP796" s="98"/>
      <c r="BQ796" s="98"/>
      <c r="BR796" s="98"/>
      <c r="BS796" s="163">
        <f t="shared" si="210"/>
        <v>-1748.7980023224864</v>
      </c>
      <c r="BT796" s="161">
        <v>153</v>
      </c>
      <c r="BU796" s="98"/>
      <c r="BV796" s="98"/>
      <c r="BW796" s="98"/>
      <c r="BX796" s="98"/>
      <c r="BY796" s="98"/>
      <c r="BZ796" s="98"/>
      <c r="CA796" s="142"/>
      <c r="CB796" s="141"/>
      <c r="CC796" s="98"/>
      <c r="CD796" s="98"/>
      <c r="CE796" s="98"/>
      <c r="CF796" s="98"/>
      <c r="CG796" s="98"/>
      <c r="CH796" s="98"/>
      <c r="CI796" s="98"/>
      <c r="CJ796" s="98"/>
      <c r="CK796" s="98"/>
      <c r="CL796" s="98"/>
      <c r="CM796" s="98"/>
      <c r="CN796" s="163">
        <f t="shared" si="211"/>
        <v>-1748.7980023224864</v>
      </c>
      <c r="CO796" s="161">
        <v>153</v>
      </c>
      <c r="CP796" s="98"/>
      <c r="CQ796" s="98"/>
      <c r="CR796" s="98"/>
      <c r="CS796" s="98"/>
      <c r="CT796" s="98"/>
      <c r="CU796" s="98"/>
      <c r="CV796" s="142"/>
    </row>
    <row r="797" spans="55:100" x14ac:dyDescent="0.3">
      <c r="BC797" s="141"/>
      <c r="BD797" s="255">
        <v>355</v>
      </c>
      <c r="BE797" s="258">
        <f t="shared" si="208"/>
        <v>110.61633919130654</v>
      </c>
      <c r="BF797" s="257">
        <f t="shared" si="209"/>
        <v>5.6651232785977754</v>
      </c>
      <c r="BG797" s="98"/>
      <c r="BH797" s="98"/>
      <c r="BI797" s="98"/>
      <c r="BJ797" s="98"/>
      <c r="BK797" s="98"/>
      <c r="BL797" s="98"/>
      <c r="BM797" s="98"/>
      <c r="BN797" s="98"/>
      <c r="BO797" s="98"/>
      <c r="BP797" s="98"/>
      <c r="BQ797" s="98"/>
      <c r="BR797" s="98"/>
      <c r="BS797" s="163">
        <f t="shared" si="210"/>
        <v>-1760.2280546252478</v>
      </c>
      <c r="BT797" s="161">
        <v>154</v>
      </c>
      <c r="BU797" s="98"/>
      <c r="BV797" s="98"/>
      <c r="BW797" s="98"/>
      <c r="BX797" s="98"/>
      <c r="BY797" s="98"/>
      <c r="BZ797" s="98"/>
      <c r="CA797" s="142"/>
      <c r="CB797" s="141"/>
      <c r="CC797" s="98"/>
      <c r="CD797" s="98"/>
      <c r="CE797" s="98"/>
      <c r="CF797" s="98"/>
      <c r="CG797" s="98"/>
      <c r="CH797" s="98"/>
      <c r="CI797" s="98"/>
      <c r="CJ797" s="98"/>
      <c r="CK797" s="98"/>
      <c r="CL797" s="98"/>
      <c r="CM797" s="98"/>
      <c r="CN797" s="163">
        <f t="shared" si="211"/>
        <v>-1760.2280546252478</v>
      </c>
      <c r="CO797" s="161">
        <v>154</v>
      </c>
      <c r="CP797" s="98"/>
      <c r="CQ797" s="98"/>
      <c r="CR797" s="98"/>
      <c r="CS797" s="98"/>
      <c r="CT797" s="98"/>
      <c r="CU797" s="98"/>
      <c r="CV797" s="142"/>
    </row>
    <row r="798" spans="55:100" x14ac:dyDescent="0.3">
      <c r="BC798" s="141"/>
      <c r="BD798" s="255">
        <v>356</v>
      </c>
      <c r="BE798" s="258">
        <f t="shared" si="208"/>
        <v>110.64786090839101</v>
      </c>
      <c r="BF798" s="257">
        <f t="shared" si="209"/>
        <v>6.0656446695089876</v>
      </c>
      <c r="BG798" s="98"/>
      <c r="BH798" s="98"/>
      <c r="BI798" s="98"/>
      <c r="BJ798" s="98"/>
      <c r="BK798" s="98"/>
      <c r="BL798" s="98"/>
      <c r="BM798" s="98"/>
      <c r="BN798" s="98"/>
      <c r="BO798" s="98"/>
      <c r="BP798" s="98"/>
      <c r="BQ798" s="98"/>
      <c r="BR798" s="98"/>
      <c r="BS798" s="163">
        <f t="shared" si="210"/>
        <v>-1771.6581069280089</v>
      </c>
      <c r="BT798" s="161">
        <v>155</v>
      </c>
      <c r="BU798" s="98"/>
      <c r="BV798" s="98"/>
      <c r="BW798" s="98"/>
      <c r="BX798" s="98"/>
      <c r="BY798" s="98"/>
      <c r="BZ798" s="98"/>
      <c r="CA798" s="142"/>
      <c r="CB798" s="141"/>
      <c r="CC798" s="98"/>
      <c r="CD798" s="98"/>
      <c r="CE798" s="98"/>
      <c r="CF798" s="98"/>
      <c r="CG798" s="98"/>
      <c r="CH798" s="98"/>
      <c r="CI798" s="98"/>
      <c r="CJ798" s="98"/>
      <c r="CK798" s="98"/>
      <c r="CL798" s="98"/>
      <c r="CM798" s="98"/>
      <c r="CN798" s="163">
        <f t="shared" si="211"/>
        <v>-1771.6581069280089</v>
      </c>
      <c r="CO798" s="161">
        <v>155</v>
      </c>
      <c r="CP798" s="98"/>
      <c r="CQ798" s="98"/>
      <c r="CR798" s="98"/>
      <c r="CS798" s="98"/>
      <c r="CT798" s="98"/>
      <c r="CU798" s="98"/>
      <c r="CV798" s="142"/>
    </row>
    <row r="799" spans="55:100" x14ac:dyDescent="0.3">
      <c r="BC799" s="141"/>
      <c r="BD799" s="255">
        <v>357</v>
      </c>
      <c r="BE799" s="258">
        <f t="shared" si="208"/>
        <v>110.6723877624643</v>
      </c>
      <c r="BF799" s="257">
        <f t="shared" si="209"/>
        <v>6.466655188890515</v>
      </c>
      <c r="BG799" s="98"/>
      <c r="BH799" s="98"/>
      <c r="BI799" s="98"/>
      <c r="BJ799" s="98"/>
      <c r="BK799" s="98"/>
      <c r="BL799" s="98"/>
      <c r="BM799" s="98"/>
      <c r="BN799" s="98"/>
      <c r="BO799" s="98"/>
      <c r="BP799" s="98"/>
      <c r="BQ799" s="98"/>
      <c r="BR799" s="98"/>
      <c r="BS799" s="163">
        <f t="shared" si="210"/>
        <v>-1783.0881592307703</v>
      </c>
      <c r="BT799" s="161">
        <v>156</v>
      </c>
      <c r="BU799" s="98"/>
      <c r="BV799" s="98"/>
      <c r="BW799" s="98"/>
      <c r="BX799" s="98"/>
      <c r="BY799" s="98"/>
      <c r="BZ799" s="98"/>
      <c r="CA799" s="142"/>
      <c r="CB799" s="141"/>
      <c r="CC799" s="98"/>
      <c r="CD799" s="98"/>
      <c r="CE799" s="98"/>
      <c r="CF799" s="98"/>
      <c r="CG799" s="98"/>
      <c r="CH799" s="98"/>
      <c r="CI799" s="98"/>
      <c r="CJ799" s="98"/>
      <c r="CK799" s="98"/>
      <c r="CL799" s="98"/>
      <c r="CM799" s="98"/>
      <c r="CN799" s="163">
        <f t="shared" si="211"/>
        <v>-1783.0881592307703</v>
      </c>
      <c r="CO799" s="161">
        <v>156</v>
      </c>
      <c r="CP799" s="98"/>
      <c r="CQ799" s="98"/>
      <c r="CR799" s="98"/>
      <c r="CS799" s="98"/>
      <c r="CT799" s="98"/>
      <c r="CU799" s="98"/>
      <c r="CV799" s="142"/>
    </row>
    <row r="800" spans="55:100" x14ac:dyDescent="0.3">
      <c r="BC800" s="141"/>
      <c r="BD800" s="255">
        <v>358</v>
      </c>
      <c r="BE800" s="258">
        <f t="shared" si="208"/>
        <v>110.68991228240904</v>
      </c>
      <c r="BF800" s="257">
        <f t="shared" si="209"/>
        <v>6.8680326850535565</v>
      </c>
      <c r="BG800" s="98"/>
      <c r="BH800" s="98"/>
      <c r="BI800" s="98"/>
      <c r="BJ800" s="98"/>
      <c r="BK800" s="98"/>
      <c r="BL800" s="98"/>
      <c r="BM800" s="98"/>
      <c r="BN800" s="98"/>
      <c r="BO800" s="98"/>
      <c r="BP800" s="98"/>
      <c r="BQ800" s="98"/>
      <c r="BR800" s="98"/>
      <c r="BS800" s="163">
        <f t="shared" si="210"/>
        <v>-1794.5182115335317</v>
      </c>
      <c r="BT800" s="161">
        <v>157</v>
      </c>
      <c r="BU800" s="98"/>
      <c r="BV800" s="98"/>
      <c r="BW800" s="98"/>
      <c r="BX800" s="98"/>
      <c r="BY800" s="98"/>
      <c r="BZ800" s="98"/>
      <c r="CA800" s="142"/>
      <c r="CB800" s="141"/>
      <c r="CC800" s="98"/>
      <c r="CD800" s="98"/>
      <c r="CE800" s="98"/>
      <c r="CF800" s="98"/>
      <c r="CG800" s="98"/>
      <c r="CH800" s="98"/>
      <c r="CI800" s="98"/>
      <c r="CJ800" s="98"/>
      <c r="CK800" s="98"/>
      <c r="CL800" s="98"/>
      <c r="CM800" s="98"/>
      <c r="CN800" s="163">
        <f t="shared" si="211"/>
        <v>-1794.5182115335317</v>
      </c>
      <c r="CO800" s="161">
        <v>157</v>
      </c>
      <c r="CP800" s="98"/>
      <c r="CQ800" s="98"/>
      <c r="CR800" s="98"/>
      <c r="CS800" s="98"/>
      <c r="CT800" s="98"/>
      <c r="CU800" s="98"/>
      <c r="CV800" s="142"/>
    </row>
    <row r="801" spans="55:100" x14ac:dyDescent="0.3">
      <c r="BC801" s="141"/>
      <c r="BD801" s="255">
        <v>359</v>
      </c>
      <c r="BE801" s="258">
        <f t="shared" si="208"/>
        <v>110.70042913008669</v>
      </c>
      <c r="BF801" s="257">
        <f t="shared" si="209"/>
        <v>7.2696548945244714</v>
      </c>
      <c r="BG801" s="98"/>
      <c r="BH801" s="98"/>
      <c r="BI801" s="98"/>
      <c r="BJ801" s="98"/>
      <c r="BK801" s="98"/>
      <c r="BL801" s="98"/>
      <c r="BM801" s="98"/>
      <c r="BN801" s="98"/>
      <c r="BO801" s="98"/>
      <c r="BP801" s="98"/>
      <c r="BQ801" s="98"/>
      <c r="BR801" s="98"/>
      <c r="BS801" s="163">
        <f t="shared" si="210"/>
        <v>-1805.9482638362931</v>
      </c>
      <c r="BT801" s="161">
        <v>158</v>
      </c>
      <c r="BU801" s="98"/>
      <c r="BV801" s="98"/>
      <c r="BW801" s="98"/>
      <c r="BX801" s="98"/>
      <c r="BY801" s="98"/>
      <c r="BZ801" s="98"/>
      <c r="CA801" s="142"/>
      <c r="CB801" s="141"/>
      <c r="CC801" s="98"/>
      <c r="CD801" s="98"/>
      <c r="CE801" s="98"/>
      <c r="CF801" s="98"/>
      <c r="CG801" s="98"/>
      <c r="CH801" s="98"/>
      <c r="CI801" s="98"/>
      <c r="CJ801" s="98"/>
      <c r="CK801" s="98"/>
      <c r="CL801" s="98"/>
      <c r="CM801" s="98"/>
      <c r="CN801" s="163">
        <f t="shared" si="211"/>
        <v>-1805.9482638362931</v>
      </c>
      <c r="CO801" s="161">
        <v>158</v>
      </c>
      <c r="CP801" s="98"/>
      <c r="CQ801" s="98"/>
      <c r="CR801" s="98"/>
      <c r="CS801" s="98"/>
      <c r="CT801" s="98"/>
      <c r="CU801" s="98"/>
      <c r="CV801" s="142"/>
    </row>
    <row r="802" spans="55:100" ht="15" thickBot="1" x14ac:dyDescent="0.35">
      <c r="BC802" s="141"/>
      <c r="BD802" s="261">
        <v>360</v>
      </c>
      <c r="BE802" s="258">
        <f t="shared" si="208"/>
        <v>110.70393510196357</v>
      </c>
      <c r="BF802" s="257">
        <f t="shared" si="209"/>
        <v>7.6713994792877322</v>
      </c>
      <c r="BG802" s="98"/>
      <c r="BH802" s="98"/>
      <c r="BI802" s="98"/>
      <c r="BJ802" s="98"/>
      <c r="BK802" s="98"/>
      <c r="BL802" s="98"/>
      <c r="BM802" s="98"/>
      <c r="BN802" s="98"/>
      <c r="BO802" s="98"/>
      <c r="BP802" s="98"/>
      <c r="BQ802" s="98"/>
      <c r="BR802" s="98"/>
      <c r="BS802" s="163">
        <f t="shared" si="210"/>
        <v>-1817.3783161390543</v>
      </c>
      <c r="BT802" s="161">
        <v>159</v>
      </c>
      <c r="BU802" s="98"/>
      <c r="BV802" s="98"/>
      <c r="BW802" s="98"/>
      <c r="BX802" s="98"/>
      <c r="BY802" s="98"/>
      <c r="BZ802" s="98"/>
      <c r="CA802" s="142"/>
      <c r="CB802" s="141"/>
      <c r="CC802" s="98"/>
      <c r="CD802" s="98"/>
      <c r="CE802" s="98"/>
      <c r="CF802" s="98"/>
      <c r="CG802" s="98"/>
      <c r="CH802" s="98"/>
      <c r="CI802" s="98"/>
      <c r="CJ802" s="98"/>
      <c r="CK802" s="98"/>
      <c r="CL802" s="98"/>
      <c r="CM802" s="98"/>
      <c r="CN802" s="163">
        <f t="shared" si="211"/>
        <v>-1817.3783161390543</v>
      </c>
      <c r="CO802" s="161">
        <v>159</v>
      </c>
      <c r="CP802" s="98"/>
      <c r="CQ802" s="98"/>
      <c r="CR802" s="98"/>
      <c r="CS802" s="98"/>
      <c r="CT802" s="98"/>
      <c r="CU802" s="98"/>
      <c r="CV802" s="142"/>
    </row>
    <row r="803" spans="55:100" x14ac:dyDescent="0.3">
      <c r="BC803" s="141"/>
      <c r="BD803" s="98"/>
      <c r="BE803" s="98"/>
      <c r="BF803" s="98"/>
      <c r="BG803" s="98"/>
      <c r="BH803" s="98"/>
      <c r="BI803" s="98"/>
      <c r="BJ803" s="98"/>
      <c r="BK803" s="98"/>
      <c r="BL803" s="98"/>
      <c r="BM803" s="98"/>
      <c r="BN803" s="98"/>
      <c r="BO803" s="98"/>
      <c r="BP803" s="98"/>
      <c r="BQ803" s="98"/>
      <c r="BR803" s="98"/>
      <c r="BS803" s="163">
        <f t="shared" si="210"/>
        <v>-1828.8083684418157</v>
      </c>
      <c r="BT803" s="161">
        <v>160</v>
      </c>
      <c r="BU803" s="98"/>
      <c r="BV803" s="98"/>
      <c r="BW803" s="98"/>
      <c r="BX803" s="98"/>
      <c r="BY803" s="98"/>
      <c r="BZ803" s="98"/>
      <c r="CA803" s="142"/>
      <c r="CB803" s="141"/>
      <c r="CC803" s="98"/>
      <c r="CD803" s="98"/>
      <c r="CE803" s="98"/>
      <c r="CF803" s="98"/>
      <c r="CG803" s="98"/>
      <c r="CH803" s="98"/>
      <c r="CI803" s="98"/>
      <c r="CJ803" s="98"/>
      <c r="CK803" s="98"/>
      <c r="CL803" s="98"/>
      <c r="CM803" s="98"/>
      <c r="CN803" s="163">
        <f t="shared" si="211"/>
        <v>-1828.8083684418157</v>
      </c>
      <c r="CO803" s="161">
        <v>160</v>
      </c>
      <c r="CP803" s="98"/>
      <c r="CQ803" s="98"/>
      <c r="CR803" s="98"/>
      <c r="CS803" s="98"/>
      <c r="CT803" s="98"/>
      <c r="CU803" s="98"/>
      <c r="CV803" s="142"/>
    </row>
    <row r="804" spans="55:100" x14ac:dyDescent="0.3">
      <c r="BC804" s="141"/>
      <c r="BD804" s="98"/>
      <c r="BE804" s="98"/>
      <c r="BF804" s="98"/>
      <c r="BG804" s="98"/>
      <c r="BH804" s="98"/>
      <c r="BI804" s="98"/>
      <c r="BJ804" s="98"/>
      <c r="BK804" s="98"/>
      <c r="BL804" s="98"/>
      <c r="BM804" s="98"/>
      <c r="BN804" s="98"/>
      <c r="BO804" s="98"/>
      <c r="BP804" s="98"/>
      <c r="BQ804" s="98"/>
      <c r="BR804" s="98"/>
      <c r="BS804" s="163">
        <f t="shared" si="210"/>
        <v>-1840.2384207445771</v>
      </c>
      <c r="BT804" s="161">
        <v>161</v>
      </c>
      <c r="BU804" s="98"/>
      <c r="BV804" s="98"/>
      <c r="BW804" s="98"/>
      <c r="BX804" s="98"/>
      <c r="BY804" s="98"/>
      <c r="BZ804" s="98"/>
      <c r="CA804" s="142"/>
      <c r="CB804" s="141"/>
      <c r="CC804" s="98"/>
      <c r="CD804" s="98"/>
      <c r="CE804" s="98"/>
      <c r="CF804" s="98"/>
      <c r="CG804" s="98"/>
      <c r="CH804" s="98"/>
      <c r="CI804" s="98"/>
      <c r="CJ804" s="98"/>
      <c r="CK804" s="98"/>
      <c r="CL804" s="98"/>
      <c r="CM804" s="98"/>
      <c r="CN804" s="163">
        <f t="shared" si="211"/>
        <v>-1840.2384207445771</v>
      </c>
      <c r="CO804" s="161">
        <v>161</v>
      </c>
      <c r="CP804" s="98"/>
      <c r="CQ804" s="98"/>
      <c r="CR804" s="98"/>
      <c r="CS804" s="98"/>
      <c r="CT804" s="98"/>
      <c r="CU804" s="98"/>
      <c r="CV804" s="142"/>
    </row>
    <row r="805" spans="55:100" x14ac:dyDescent="0.3">
      <c r="BC805" s="141"/>
      <c r="BD805" s="98"/>
      <c r="BE805" s="98"/>
      <c r="BF805" s="98"/>
      <c r="BG805" s="98"/>
      <c r="BH805" s="98"/>
      <c r="BI805" s="98"/>
      <c r="BJ805" s="98"/>
      <c r="BK805" s="98"/>
      <c r="BL805" s="98"/>
      <c r="BM805" s="98"/>
      <c r="BN805" s="98"/>
      <c r="BO805" s="98"/>
      <c r="BP805" s="98"/>
      <c r="BQ805" s="98"/>
      <c r="BR805" s="98"/>
      <c r="BS805" s="163">
        <f t="shared" si="210"/>
        <v>-1851.6684730473385</v>
      </c>
      <c r="BT805" s="161">
        <v>162</v>
      </c>
      <c r="BU805" s="98"/>
      <c r="BV805" s="98"/>
      <c r="BW805" s="98"/>
      <c r="BX805" s="98"/>
      <c r="BY805" s="98"/>
      <c r="BZ805" s="98"/>
      <c r="CA805" s="142"/>
      <c r="CB805" s="141"/>
      <c r="CC805" s="98"/>
      <c r="CD805" s="98"/>
      <c r="CE805" s="98"/>
      <c r="CF805" s="98"/>
      <c r="CG805" s="98"/>
      <c r="CH805" s="98"/>
      <c r="CI805" s="98"/>
      <c r="CJ805" s="98"/>
      <c r="CK805" s="98"/>
      <c r="CL805" s="98"/>
      <c r="CM805" s="98"/>
      <c r="CN805" s="163">
        <f t="shared" si="211"/>
        <v>-1851.6684730473385</v>
      </c>
      <c r="CO805" s="161">
        <v>162</v>
      </c>
      <c r="CP805" s="98"/>
      <c r="CQ805" s="98"/>
      <c r="CR805" s="98"/>
      <c r="CS805" s="98"/>
      <c r="CT805" s="98"/>
      <c r="CU805" s="98"/>
      <c r="CV805" s="142"/>
    </row>
    <row r="806" spans="55:100" x14ac:dyDescent="0.3">
      <c r="BC806" s="141"/>
      <c r="BD806" s="98"/>
      <c r="BE806" s="98"/>
      <c r="BF806" s="98"/>
      <c r="BG806" s="98"/>
      <c r="BH806" s="98"/>
      <c r="BI806" s="98"/>
      <c r="BJ806" s="98"/>
      <c r="BK806" s="98"/>
      <c r="BL806" s="98"/>
      <c r="BM806" s="98"/>
      <c r="BN806" s="98"/>
      <c r="BO806" s="98"/>
      <c r="BP806" s="98"/>
      <c r="BQ806" s="98"/>
      <c r="BR806" s="98"/>
      <c r="BS806" s="163">
        <f t="shared" si="210"/>
        <v>-1863.0985253500999</v>
      </c>
      <c r="BT806" s="161">
        <v>163</v>
      </c>
      <c r="BU806" s="98"/>
      <c r="BV806" s="98"/>
      <c r="BW806" s="98"/>
      <c r="BX806" s="98"/>
      <c r="BY806" s="98"/>
      <c r="BZ806" s="98"/>
      <c r="CA806" s="142"/>
      <c r="CB806" s="141"/>
      <c r="CC806" s="98"/>
      <c r="CD806" s="98"/>
      <c r="CE806" s="98"/>
      <c r="CF806" s="98"/>
      <c r="CG806" s="98"/>
      <c r="CH806" s="98"/>
      <c r="CI806" s="98"/>
      <c r="CJ806" s="98"/>
      <c r="CK806" s="98"/>
      <c r="CL806" s="98"/>
      <c r="CM806" s="98"/>
      <c r="CN806" s="163">
        <f t="shared" si="211"/>
        <v>-1863.0985253500999</v>
      </c>
      <c r="CO806" s="161">
        <v>163</v>
      </c>
      <c r="CP806" s="98"/>
      <c r="CQ806" s="98"/>
      <c r="CR806" s="98"/>
      <c r="CS806" s="98"/>
      <c r="CT806" s="98"/>
      <c r="CU806" s="98"/>
      <c r="CV806" s="142"/>
    </row>
    <row r="807" spans="55:100" x14ac:dyDescent="0.3">
      <c r="BC807" s="141"/>
      <c r="BD807" s="98"/>
      <c r="BE807" s="98"/>
      <c r="BF807" s="98"/>
      <c r="BG807" s="98"/>
      <c r="BH807" s="98"/>
      <c r="BI807" s="98"/>
      <c r="BJ807" s="98"/>
      <c r="BK807" s="98"/>
      <c r="BL807" s="98"/>
      <c r="BM807" s="98"/>
      <c r="BN807" s="98"/>
      <c r="BO807" s="98"/>
      <c r="BP807" s="98"/>
      <c r="BQ807" s="98"/>
      <c r="BR807" s="98"/>
      <c r="BS807" s="163">
        <f t="shared" si="210"/>
        <v>-1874.528577652861</v>
      </c>
      <c r="BT807" s="161">
        <v>164</v>
      </c>
      <c r="BU807" s="98"/>
      <c r="BV807" s="98"/>
      <c r="BW807" s="98"/>
      <c r="BX807" s="98"/>
      <c r="BY807" s="98"/>
      <c r="BZ807" s="98"/>
      <c r="CA807" s="142"/>
      <c r="CB807" s="141"/>
      <c r="CC807" s="98"/>
      <c r="CD807" s="98"/>
      <c r="CE807" s="98"/>
      <c r="CF807" s="98"/>
      <c r="CG807" s="98"/>
      <c r="CH807" s="98"/>
      <c r="CI807" s="98"/>
      <c r="CJ807" s="98"/>
      <c r="CK807" s="98"/>
      <c r="CL807" s="98"/>
      <c r="CM807" s="98"/>
      <c r="CN807" s="163">
        <f t="shared" si="211"/>
        <v>-1874.528577652861</v>
      </c>
      <c r="CO807" s="161">
        <v>164</v>
      </c>
      <c r="CP807" s="98"/>
      <c r="CQ807" s="98"/>
      <c r="CR807" s="98"/>
      <c r="CS807" s="98"/>
      <c r="CT807" s="98"/>
      <c r="CU807" s="98"/>
      <c r="CV807" s="142"/>
    </row>
    <row r="808" spans="55:100" x14ac:dyDescent="0.3">
      <c r="BC808" s="141"/>
      <c r="BD808" s="98"/>
      <c r="BE808" s="98"/>
      <c r="BF808" s="98"/>
      <c r="BG808" s="98"/>
      <c r="BH808" s="98"/>
      <c r="BI808" s="98"/>
      <c r="BJ808" s="98"/>
      <c r="BK808" s="98"/>
      <c r="BL808" s="98"/>
      <c r="BM808" s="98"/>
      <c r="BN808" s="98"/>
      <c r="BO808" s="98"/>
      <c r="BP808" s="98"/>
      <c r="BQ808" s="98"/>
      <c r="BR808" s="98"/>
      <c r="BS808" s="163">
        <f t="shared" si="210"/>
        <v>-1885.9586299556224</v>
      </c>
      <c r="BT808" s="161">
        <v>165</v>
      </c>
      <c r="BU808" s="98"/>
      <c r="BV808" s="98"/>
      <c r="BW808" s="98"/>
      <c r="BX808" s="98"/>
      <c r="BY808" s="98"/>
      <c r="BZ808" s="98"/>
      <c r="CA808" s="142"/>
      <c r="CB808" s="141"/>
      <c r="CC808" s="98"/>
      <c r="CD808" s="98"/>
      <c r="CE808" s="98"/>
      <c r="CF808" s="98"/>
      <c r="CG808" s="98"/>
      <c r="CH808" s="98"/>
      <c r="CI808" s="98"/>
      <c r="CJ808" s="98"/>
      <c r="CK808" s="98"/>
      <c r="CL808" s="98"/>
      <c r="CM808" s="98"/>
      <c r="CN808" s="163">
        <f t="shared" si="211"/>
        <v>-1885.9586299556224</v>
      </c>
      <c r="CO808" s="161">
        <v>165</v>
      </c>
      <c r="CP808" s="98"/>
      <c r="CQ808" s="98"/>
      <c r="CR808" s="98"/>
      <c r="CS808" s="98"/>
      <c r="CT808" s="98"/>
      <c r="CU808" s="98"/>
      <c r="CV808" s="142"/>
    </row>
    <row r="809" spans="55:100" x14ac:dyDescent="0.3">
      <c r="BC809" s="141"/>
      <c r="BD809" s="98"/>
      <c r="BE809" s="98"/>
      <c r="BF809" s="98"/>
      <c r="BG809" s="98"/>
      <c r="BH809" s="98"/>
      <c r="BI809" s="98"/>
      <c r="BJ809" s="98"/>
      <c r="BK809" s="98"/>
      <c r="BL809" s="98"/>
      <c r="BM809" s="98"/>
      <c r="BN809" s="98"/>
      <c r="BO809" s="98"/>
      <c r="BP809" s="98"/>
      <c r="BQ809" s="98"/>
      <c r="BR809" s="98"/>
      <c r="BS809" s="163">
        <f t="shared" si="210"/>
        <v>-1897.3886822583838</v>
      </c>
      <c r="BT809" s="161">
        <v>166</v>
      </c>
      <c r="BU809" s="98"/>
      <c r="BV809" s="98"/>
      <c r="BW809" s="98"/>
      <c r="BX809" s="98"/>
      <c r="BY809" s="98"/>
      <c r="BZ809" s="98"/>
      <c r="CA809" s="142"/>
      <c r="CB809" s="141"/>
      <c r="CC809" s="98"/>
      <c r="CD809" s="98"/>
      <c r="CE809" s="98"/>
      <c r="CF809" s="98"/>
      <c r="CG809" s="98"/>
      <c r="CH809" s="98"/>
      <c r="CI809" s="98"/>
      <c r="CJ809" s="98"/>
      <c r="CK809" s="98"/>
      <c r="CL809" s="98"/>
      <c r="CM809" s="98"/>
      <c r="CN809" s="163">
        <f t="shared" si="211"/>
        <v>-1897.3886822583838</v>
      </c>
      <c r="CO809" s="161">
        <v>166</v>
      </c>
      <c r="CP809" s="98"/>
      <c r="CQ809" s="98"/>
      <c r="CR809" s="98"/>
      <c r="CS809" s="98"/>
      <c r="CT809" s="98"/>
      <c r="CU809" s="98"/>
      <c r="CV809" s="142"/>
    </row>
    <row r="810" spans="55:100" x14ac:dyDescent="0.3">
      <c r="BC810" s="141"/>
      <c r="BD810" s="98"/>
      <c r="BE810" s="98"/>
      <c r="BF810" s="98"/>
      <c r="BG810" s="98"/>
      <c r="BH810" s="98"/>
      <c r="BI810" s="98"/>
      <c r="BJ810" s="98"/>
      <c r="BK810" s="98"/>
      <c r="BL810" s="98"/>
      <c r="BM810" s="98"/>
      <c r="BN810" s="98"/>
      <c r="BO810" s="98"/>
      <c r="BP810" s="98"/>
      <c r="BQ810" s="98"/>
      <c r="BR810" s="98"/>
      <c r="BS810" s="163">
        <f t="shared" si="210"/>
        <v>-1908.8187345611452</v>
      </c>
      <c r="BT810" s="161">
        <v>167</v>
      </c>
      <c r="BU810" s="98"/>
      <c r="BV810" s="98"/>
      <c r="BW810" s="98"/>
      <c r="BX810" s="98"/>
      <c r="BY810" s="98"/>
      <c r="BZ810" s="98"/>
      <c r="CA810" s="142"/>
      <c r="CB810" s="141"/>
      <c r="CC810" s="98"/>
      <c r="CD810" s="98"/>
      <c r="CE810" s="98"/>
      <c r="CF810" s="98"/>
      <c r="CG810" s="98"/>
      <c r="CH810" s="98"/>
      <c r="CI810" s="98"/>
      <c r="CJ810" s="98"/>
      <c r="CK810" s="98"/>
      <c r="CL810" s="98"/>
      <c r="CM810" s="98"/>
      <c r="CN810" s="163">
        <f t="shared" si="211"/>
        <v>-1908.8187345611452</v>
      </c>
      <c r="CO810" s="161">
        <v>167</v>
      </c>
      <c r="CP810" s="98"/>
      <c r="CQ810" s="98"/>
      <c r="CR810" s="98"/>
      <c r="CS810" s="98"/>
      <c r="CT810" s="98"/>
      <c r="CU810" s="98"/>
      <c r="CV810" s="142"/>
    </row>
    <row r="811" spans="55:100" x14ac:dyDescent="0.3">
      <c r="BC811" s="141"/>
      <c r="BD811" s="98"/>
      <c r="BE811" s="98"/>
      <c r="BF811" s="98"/>
      <c r="BG811" s="98"/>
      <c r="BH811" s="98"/>
      <c r="BI811" s="98"/>
      <c r="BJ811" s="98"/>
      <c r="BK811" s="98"/>
      <c r="BL811" s="98"/>
      <c r="BM811" s="98"/>
      <c r="BN811" s="98"/>
      <c r="BO811" s="98"/>
      <c r="BP811" s="98"/>
      <c r="BQ811" s="98"/>
      <c r="BR811" s="98"/>
      <c r="BS811" s="163">
        <f t="shared" si="210"/>
        <v>-1920.2487868639066</v>
      </c>
      <c r="BT811" s="161">
        <v>168</v>
      </c>
      <c r="BU811" s="98"/>
      <c r="BV811" s="98"/>
      <c r="BW811" s="98"/>
      <c r="BX811" s="98"/>
      <c r="BY811" s="98"/>
      <c r="BZ811" s="98"/>
      <c r="CA811" s="142"/>
      <c r="CB811" s="141"/>
      <c r="CC811" s="98"/>
      <c r="CD811" s="98"/>
      <c r="CE811" s="98"/>
      <c r="CF811" s="98"/>
      <c r="CG811" s="98"/>
      <c r="CH811" s="98"/>
      <c r="CI811" s="98"/>
      <c r="CJ811" s="98"/>
      <c r="CK811" s="98"/>
      <c r="CL811" s="98"/>
      <c r="CM811" s="98"/>
      <c r="CN811" s="163">
        <f t="shared" si="211"/>
        <v>-1920.2487868639066</v>
      </c>
      <c r="CO811" s="161">
        <v>168</v>
      </c>
      <c r="CP811" s="98"/>
      <c r="CQ811" s="98"/>
      <c r="CR811" s="98"/>
      <c r="CS811" s="98"/>
      <c r="CT811" s="98"/>
      <c r="CU811" s="98"/>
      <c r="CV811" s="142"/>
    </row>
    <row r="812" spans="55:100" x14ac:dyDescent="0.3">
      <c r="BC812" s="141"/>
      <c r="BD812" s="98"/>
      <c r="BE812" s="98"/>
      <c r="BF812" s="98"/>
      <c r="BG812" s="98"/>
      <c r="BH812" s="98"/>
      <c r="BI812" s="98"/>
      <c r="BJ812" s="98"/>
      <c r="BK812" s="98"/>
      <c r="BL812" s="98"/>
      <c r="BM812" s="98"/>
      <c r="BN812" s="98"/>
      <c r="BO812" s="98"/>
      <c r="BP812" s="98"/>
      <c r="BQ812" s="98"/>
      <c r="BR812" s="98"/>
      <c r="BS812" s="163">
        <f t="shared" si="210"/>
        <v>-1931.6788391666678</v>
      </c>
      <c r="BT812" s="161">
        <v>169</v>
      </c>
      <c r="BU812" s="98"/>
      <c r="BV812" s="98"/>
      <c r="BW812" s="98"/>
      <c r="BX812" s="98"/>
      <c r="BY812" s="98"/>
      <c r="BZ812" s="98"/>
      <c r="CA812" s="142"/>
      <c r="CB812" s="141"/>
      <c r="CC812" s="98"/>
      <c r="CD812" s="98"/>
      <c r="CE812" s="98"/>
      <c r="CF812" s="98"/>
      <c r="CG812" s="98"/>
      <c r="CH812" s="98"/>
      <c r="CI812" s="98"/>
      <c r="CJ812" s="98"/>
      <c r="CK812" s="98"/>
      <c r="CL812" s="98"/>
      <c r="CM812" s="98"/>
      <c r="CN812" s="163">
        <f t="shared" si="211"/>
        <v>-1931.6788391666678</v>
      </c>
      <c r="CO812" s="161">
        <v>169</v>
      </c>
      <c r="CP812" s="98"/>
      <c r="CQ812" s="98"/>
      <c r="CR812" s="98"/>
      <c r="CS812" s="98"/>
      <c r="CT812" s="98"/>
      <c r="CU812" s="98"/>
      <c r="CV812" s="142"/>
    </row>
    <row r="813" spans="55:100" x14ac:dyDescent="0.3">
      <c r="BC813" s="141"/>
      <c r="BD813" s="98"/>
      <c r="BE813" s="98"/>
      <c r="BF813" s="98"/>
      <c r="BG813" s="98"/>
      <c r="BH813" s="98"/>
      <c r="BI813" s="98"/>
      <c r="BJ813" s="98"/>
      <c r="BK813" s="98"/>
      <c r="BL813" s="98"/>
      <c r="BM813" s="98"/>
      <c r="BN813" s="98"/>
      <c r="BO813" s="98"/>
      <c r="BP813" s="98"/>
      <c r="BQ813" s="98"/>
      <c r="BR813" s="98"/>
      <c r="BS813" s="163">
        <f t="shared" si="210"/>
        <v>-1943.1088914694292</v>
      </c>
      <c r="BT813" s="161">
        <v>170</v>
      </c>
      <c r="BU813" s="98"/>
      <c r="BV813" s="98"/>
      <c r="BW813" s="98"/>
      <c r="BX813" s="98"/>
      <c r="BY813" s="98"/>
      <c r="BZ813" s="98"/>
      <c r="CA813" s="142"/>
      <c r="CB813" s="141"/>
      <c r="CC813" s="98"/>
      <c r="CD813" s="98"/>
      <c r="CE813" s="98"/>
      <c r="CF813" s="98"/>
      <c r="CG813" s="98"/>
      <c r="CH813" s="98"/>
      <c r="CI813" s="98"/>
      <c r="CJ813" s="98"/>
      <c r="CK813" s="98"/>
      <c r="CL813" s="98"/>
      <c r="CM813" s="98"/>
      <c r="CN813" s="163">
        <f t="shared" si="211"/>
        <v>-1943.1088914694292</v>
      </c>
      <c r="CO813" s="161">
        <v>170</v>
      </c>
      <c r="CP813" s="98"/>
      <c r="CQ813" s="98"/>
      <c r="CR813" s="98"/>
      <c r="CS813" s="98"/>
      <c r="CT813" s="98"/>
      <c r="CU813" s="98"/>
      <c r="CV813" s="142"/>
    </row>
    <row r="814" spans="55:100" x14ac:dyDescent="0.3">
      <c r="BC814" s="141"/>
      <c r="BD814" s="98"/>
      <c r="BE814" s="98"/>
      <c r="BF814" s="98"/>
      <c r="BG814" s="98"/>
      <c r="BH814" s="98"/>
      <c r="BI814" s="98"/>
      <c r="BJ814" s="98"/>
      <c r="BK814" s="98"/>
      <c r="BL814" s="98"/>
      <c r="BM814" s="98"/>
      <c r="BN814" s="98"/>
      <c r="BO814" s="98"/>
      <c r="BP814" s="98"/>
      <c r="BQ814" s="98"/>
      <c r="BR814" s="98"/>
      <c r="BS814" s="163">
        <f t="shared" si="210"/>
        <v>-1954.5389437721906</v>
      </c>
      <c r="BT814" s="161">
        <v>171</v>
      </c>
      <c r="BU814" s="98"/>
      <c r="BV814" s="98"/>
      <c r="BW814" s="98"/>
      <c r="BX814" s="98"/>
      <c r="BY814" s="98"/>
      <c r="BZ814" s="98"/>
      <c r="CA814" s="142"/>
      <c r="CB814" s="141"/>
      <c r="CC814" s="98"/>
      <c r="CD814" s="98"/>
      <c r="CE814" s="98"/>
      <c r="CF814" s="98"/>
      <c r="CG814" s="98"/>
      <c r="CH814" s="98"/>
      <c r="CI814" s="98"/>
      <c r="CJ814" s="98"/>
      <c r="CK814" s="98"/>
      <c r="CL814" s="98"/>
      <c r="CM814" s="98"/>
      <c r="CN814" s="163">
        <f t="shared" si="211"/>
        <v>-1954.5389437721906</v>
      </c>
      <c r="CO814" s="161">
        <v>171</v>
      </c>
      <c r="CP814" s="98"/>
      <c r="CQ814" s="98"/>
      <c r="CR814" s="98"/>
      <c r="CS814" s="98"/>
      <c r="CT814" s="98"/>
      <c r="CU814" s="98"/>
      <c r="CV814" s="142"/>
    </row>
    <row r="815" spans="55:100" x14ac:dyDescent="0.3">
      <c r="BC815" s="141"/>
      <c r="BD815" s="98"/>
      <c r="BE815" s="98"/>
      <c r="BF815" s="98"/>
      <c r="BG815" s="98"/>
      <c r="BH815" s="98"/>
      <c r="BI815" s="98"/>
      <c r="BJ815" s="98"/>
      <c r="BK815" s="98"/>
      <c r="BL815" s="98"/>
      <c r="BM815" s="98"/>
      <c r="BN815" s="98"/>
      <c r="BO815" s="98"/>
      <c r="BP815" s="98"/>
      <c r="BQ815" s="98"/>
      <c r="BR815" s="98"/>
      <c r="BS815" s="163">
        <f t="shared" si="210"/>
        <v>-1965.968996074952</v>
      </c>
      <c r="BT815" s="161">
        <v>172</v>
      </c>
      <c r="BU815" s="98"/>
      <c r="BV815" s="98"/>
      <c r="BW815" s="98"/>
      <c r="BX815" s="98"/>
      <c r="BY815" s="98"/>
      <c r="BZ815" s="98"/>
      <c r="CA815" s="142"/>
      <c r="CB815" s="141"/>
      <c r="CC815" s="98"/>
      <c r="CD815" s="98"/>
      <c r="CE815" s="98"/>
      <c r="CF815" s="98"/>
      <c r="CG815" s="98"/>
      <c r="CH815" s="98"/>
      <c r="CI815" s="98"/>
      <c r="CJ815" s="98"/>
      <c r="CK815" s="98"/>
      <c r="CL815" s="98"/>
      <c r="CM815" s="98"/>
      <c r="CN815" s="163">
        <f t="shared" si="211"/>
        <v>-1965.968996074952</v>
      </c>
      <c r="CO815" s="161">
        <v>172</v>
      </c>
      <c r="CP815" s="98"/>
      <c r="CQ815" s="98"/>
      <c r="CR815" s="98"/>
      <c r="CS815" s="98"/>
      <c r="CT815" s="98"/>
      <c r="CU815" s="98"/>
      <c r="CV815" s="142"/>
    </row>
    <row r="816" spans="55:100" x14ac:dyDescent="0.3">
      <c r="BC816" s="141"/>
      <c r="BD816" s="98"/>
      <c r="BE816" s="98"/>
      <c r="BF816" s="98"/>
      <c r="BG816" s="98"/>
      <c r="BH816" s="98"/>
      <c r="BI816" s="98"/>
      <c r="BJ816" s="98"/>
      <c r="BK816" s="98"/>
      <c r="BL816" s="98"/>
      <c r="BM816" s="98"/>
      <c r="BN816" s="98"/>
      <c r="BO816" s="98"/>
      <c r="BP816" s="98"/>
      <c r="BQ816" s="98"/>
      <c r="BR816" s="98"/>
      <c r="BS816" s="163">
        <f t="shared" si="210"/>
        <v>-1977.3990483777134</v>
      </c>
      <c r="BT816" s="161">
        <v>173</v>
      </c>
      <c r="BU816" s="98"/>
      <c r="BV816" s="98"/>
      <c r="BW816" s="98"/>
      <c r="BX816" s="98"/>
      <c r="BY816" s="98"/>
      <c r="BZ816" s="98"/>
      <c r="CA816" s="142"/>
      <c r="CB816" s="141"/>
      <c r="CC816" s="98"/>
      <c r="CD816" s="98"/>
      <c r="CE816" s="98"/>
      <c r="CF816" s="98"/>
      <c r="CG816" s="98"/>
      <c r="CH816" s="98"/>
      <c r="CI816" s="98"/>
      <c r="CJ816" s="98"/>
      <c r="CK816" s="98"/>
      <c r="CL816" s="98"/>
      <c r="CM816" s="98"/>
      <c r="CN816" s="163">
        <f t="shared" si="211"/>
        <v>-1977.3990483777134</v>
      </c>
      <c r="CO816" s="161">
        <v>173</v>
      </c>
      <c r="CP816" s="98"/>
      <c r="CQ816" s="98"/>
      <c r="CR816" s="98"/>
      <c r="CS816" s="98"/>
      <c r="CT816" s="98"/>
      <c r="CU816" s="98"/>
      <c r="CV816" s="142"/>
    </row>
    <row r="817" spans="55:100" x14ac:dyDescent="0.3">
      <c r="BC817" s="141"/>
      <c r="BD817" s="98"/>
      <c r="BE817" s="98"/>
      <c r="BF817" s="98"/>
      <c r="BG817" s="98"/>
      <c r="BH817" s="98"/>
      <c r="BI817" s="98"/>
      <c r="BJ817" s="98"/>
      <c r="BK817" s="98"/>
      <c r="BL817" s="98"/>
      <c r="BM817" s="98"/>
      <c r="BN817" s="98"/>
      <c r="BO817" s="98"/>
      <c r="BP817" s="98"/>
      <c r="BQ817" s="98"/>
      <c r="BR817" s="98"/>
      <c r="BS817" s="163">
        <f t="shared" si="210"/>
        <v>-1988.8291006804745</v>
      </c>
      <c r="BT817" s="161">
        <v>174</v>
      </c>
      <c r="BU817" s="98"/>
      <c r="BV817" s="98"/>
      <c r="BW817" s="98"/>
      <c r="BX817" s="98"/>
      <c r="BY817" s="98"/>
      <c r="BZ817" s="98"/>
      <c r="CA817" s="142"/>
      <c r="CB817" s="141"/>
      <c r="CC817" s="98"/>
      <c r="CD817" s="98"/>
      <c r="CE817" s="98"/>
      <c r="CF817" s="98"/>
      <c r="CG817" s="98"/>
      <c r="CH817" s="98"/>
      <c r="CI817" s="98"/>
      <c r="CJ817" s="98"/>
      <c r="CK817" s="98"/>
      <c r="CL817" s="98"/>
      <c r="CM817" s="98"/>
      <c r="CN817" s="163">
        <f t="shared" si="211"/>
        <v>-1988.8291006804745</v>
      </c>
      <c r="CO817" s="161">
        <v>174</v>
      </c>
      <c r="CP817" s="98"/>
      <c r="CQ817" s="98"/>
      <c r="CR817" s="98"/>
      <c r="CS817" s="98"/>
      <c r="CT817" s="98"/>
      <c r="CU817" s="98"/>
      <c r="CV817" s="142"/>
    </row>
    <row r="818" spans="55:100" x14ac:dyDescent="0.3">
      <c r="BC818" s="141"/>
      <c r="BD818" s="98"/>
      <c r="BE818" s="98"/>
      <c r="BF818" s="98"/>
      <c r="BG818" s="98"/>
      <c r="BH818" s="98"/>
      <c r="BI818" s="98"/>
      <c r="BJ818" s="98"/>
      <c r="BK818" s="98"/>
      <c r="BL818" s="98"/>
      <c r="BM818" s="98"/>
      <c r="BN818" s="98"/>
      <c r="BO818" s="98"/>
      <c r="BP818" s="98"/>
      <c r="BQ818" s="98"/>
      <c r="BR818" s="98"/>
      <c r="BS818" s="163">
        <f t="shared" si="210"/>
        <v>-2000.2591529832359</v>
      </c>
      <c r="BT818" s="161">
        <v>175</v>
      </c>
      <c r="BU818" s="98"/>
      <c r="BV818" s="98"/>
      <c r="BW818" s="98"/>
      <c r="BX818" s="98"/>
      <c r="BY818" s="98"/>
      <c r="BZ818" s="98"/>
      <c r="CA818" s="142"/>
      <c r="CB818" s="141"/>
      <c r="CC818" s="98"/>
      <c r="CD818" s="98"/>
      <c r="CE818" s="98"/>
      <c r="CF818" s="98"/>
      <c r="CG818" s="98"/>
      <c r="CH818" s="98"/>
      <c r="CI818" s="98"/>
      <c r="CJ818" s="98"/>
      <c r="CK818" s="98"/>
      <c r="CL818" s="98"/>
      <c r="CM818" s="98"/>
      <c r="CN818" s="163">
        <f t="shared" si="211"/>
        <v>-2000.2591529832359</v>
      </c>
      <c r="CO818" s="161">
        <v>175</v>
      </c>
      <c r="CP818" s="98"/>
      <c r="CQ818" s="98"/>
      <c r="CR818" s="98"/>
      <c r="CS818" s="98"/>
      <c r="CT818" s="98"/>
      <c r="CU818" s="98"/>
      <c r="CV818" s="142"/>
    </row>
    <row r="819" spans="55:100" x14ac:dyDescent="0.3">
      <c r="BC819" s="141"/>
      <c r="BD819" s="98"/>
      <c r="BE819" s="98"/>
      <c r="BF819" s="98"/>
      <c r="BG819" s="98"/>
      <c r="BH819" s="98"/>
      <c r="BI819" s="98"/>
      <c r="BJ819" s="98"/>
      <c r="BK819" s="98"/>
      <c r="BL819" s="98"/>
      <c r="BM819" s="98"/>
      <c r="BN819" s="98"/>
      <c r="BO819" s="98"/>
      <c r="BP819" s="98"/>
      <c r="BQ819" s="98"/>
      <c r="BR819" s="98"/>
      <c r="BS819" s="163">
        <f t="shared" si="210"/>
        <v>-2011.6892052859973</v>
      </c>
      <c r="BT819" s="161">
        <v>176</v>
      </c>
      <c r="BU819" s="98"/>
      <c r="BV819" s="98"/>
      <c r="BW819" s="98"/>
      <c r="BX819" s="98"/>
      <c r="BY819" s="98"/>
      <c r="BZ819" s="98"/>
      <c r="CA819" s="142"/>
      <c r="CB819" s="141"/>
      <c r="CC819" s="98"/>
      <c r="CD819" s="98"/>
      <c r="CE819" s="98"/>
      <c r="CF819" s="98"/>
      <c r="CG819" s="98"/>
      <c r="CH819" s="98"/>
      <c r="CI819" s="98"/>
      <c r="CJ819" s="98"/>
      <c r="CK819" s="98"/>
      <c r="CL819" s="98"/>
      <c r="CM819" s="98"/>
      <c r="CN819" s="163">
        <f t="shared" si="211"/>
        <v>-2011.6892052859973</v>
      </c>
      <c r="CO819" s="161">
        <v>176</v>
      </c>
      <c r="CP819" s="98"/>
      <c r="CQ819" s="98"/>
      <c r="CR819" s="98"/>
      <c r="CS819" s="98"/>
      <c r="CT819" s="98"/>
      <c r="CU819" s="98"/>
      <c r="CV819" s="142"/>
    </row>
    <row r="820" spans="55:100" x14ac:dyDescent="0.3">
      <c r="BC820" s="141"/>
      <c r="BD820" s="98"/>
      <c r="BE820" s="98"/>
      <c r="BF820" s="98"/>
      <c r="BG820" s="98"/>
      <c r="BH820" s="98"/>
      <c r="BI820" s="98"/>
      <c r="BJ820" s="98"/>
      <c r="BK820" s="98"/>
      <c r="BL820" s="98"/>
      <c r="BM820" s="98"/>
      <c r="BN820" s="98"/>
      <c r="BO820" s="98"/>
      <c r="BP820" s="98"/>
      <c r="BQ820" s="98"/>
      <c r="BR820" s="98"/>
      <c r="BS820" s="163">
        <f t="shared" si="210"/>
        <v>-2023.1192575887587</v>
      </c>
      <c r="BT820" s="161">
        <v>177</v>
      </c>
      <c r="BU820" s="98"/>
      <c r="BV820" s="98"/>
      <c r="BW820" s="98"/>
      <c r="BX820" s="98"/>
      <c r="BY820" s="98"/>
      <c r="BZ820" s="98"/>
      <c r="CA820" s="142"/>
      <c r="CB820" s="141"/>
      <c r="CC820" s="98"/>
      <c r="CD820" s="98"/>
      <c r="CE820" s="98"/>
      <c r="CF820" s="98"/>
      <c r="CG820" s="98"/>
      <c r="CH820" s="98"/>
      <c r="CI820" s="98"/>
      <c r="CJ820" s="98"/>
      <c r="CK820" s="98"/>
      <c r="CL820" s="98"/>
      <c r="CM820" s="98"/>
      <c r="CN820" s="163">
        <f t="shared" si="211"/>
        <v>-2023.1192575887587</v>
      </c>
      <c r="CO820" s="161">
        <v>177</v>
      </c>
      <c r="CP820" s="98"/>
      <c r="CQ820" s="98"/>
      <c r="CR820" s="98"/>
      <c r="CS820" s="98"/>
      <c r="CT820" s="98"/>
      <c r="CU820" s="98"/>
      <c r="CV820" s="142"/>
    </row>
    <row r="821" spans="55:100" x14ac:dyDescent="0.3">
      <c r="BC821" s="141"/>
      <c r="BD821" s="98"/>
      <c r="BE821" s="98"/>
      <c r="BF821" s="98"/>
      <c r="BG821" s="98"/>
      <c r="BH821" s="98"/>
      <c r="BI821" s="98"/>
      <c r="BJ821" s="98"/>
      <c r="BK821" s="98"/>
      <c r="BL821" s="98"/>
      <c r="BM821" s="98"/>
      <c r="BN821" s="98"/>
      <c r="BO821" s="98"/>
      <c r="BP821" s="98"/>
      <c r="BQ821" s="98"/>
      <c r="BR821" s="98"/>
      <c r="BS821" s="163">
        <f t="shared" si="210"/>
        <v>-2034.5493098915199</v>
      </c>
      <c r="BT821" s="161">
        <v>178</v>
      </c>
      <c r="BU821" s="98"/>
      <c r="BV821" s="98"/>
      <c r="BW821" s="98"/>
      <c r="BX821" s="98"/>
      <c r="BY821" s="98"/>
      <c r="BZ821" s="98"/>
      <c r="CA821" s="142"/>
      <c r="CB821" s="141"/>
      <c r="CC821" s="98"/>
      <c r="CD821" s="98"/>
      <c r="CE821" s="98"/>
      <c r="CF821" s="98"/>
      <c r="CG821" s="98"/>
      <c r="CH821" s="98"/>
      <c r="CI821" s="98"/>
      <c r="CJ821" s="98"/>
      <c r="CK821" s="98"/>
      <c r="CL821" s="98"/>
      <c r="CM821" s="98"/>
      <c r="CN821" s="163">
        <f t="shared" si="211"/>
        <v>-2034.5493098915199</v>
      </c>
      <c r="CO821" s="161">
        <v>178</v>
      </c>
      <c r="CP821" s="98"/>
      <c r="CQ821" s="98"/>
      <c r="CR821" s="98"/>
      <c r="CS821" s="98"/>
      <c r="CT821" s="98"/>
      <c r="CU821" s="98"/>
      <c r="CV821" s="142"/>
    </row>
    <row r="822" spans="55:100" x14ac:dyDescent="0.3">
      <c r="BC822" s="141"/>
      <c r="BD822" s="98"/>
      <c r="BE822" s="98"/>
      <c r="BF822" s="98"/>
      <c r="BG822" s="98"/>
      <c r="BH822" s="98"/>
      <c r="BI822" s="98"/>
      <c r="BJ822" s="98"/>
      <c r="BK822" s="98"/>
      <c r="BL822" s="98"/>
      <c r="BM822" s="98"/>
      <c r="BN822" s="98"/>
      <c r="BO822" s="98"/>
      <c r="BP822" s="98"/>
      <c r="BQ822" s="98"/>
      <c r="BR822" s="98"/>
      <c r="BS822" s="163">
        <f t="shared" si="210"/>
        <v>-2045.9793621942813</v>
      </c>
      <c r="BT822" s="161">
        <v>179</v>
      </c>
      <c r="BU822" s="98"/>
      <c r="BV822" s="98"/>
      <c r="BW822" s="98"/>
      <c r="BX822" s="98"/>
      <c r="BY822" s="98"/>
      <c r="BZ822" s="98"/>
      <c r="CA822" s="142"/>
      <c r="CB822" s="141"/>
      <c r="CC822" s="98"/>
      <c r="CD822" s="98"/>
      <c r="CE822" s="98"/>
      <c r="CF822" s="98"/>
      <c r="CG822" s="98"/>
      <c r="CH822" s="98"/>
      <c r="CI822" s="98"/>
      <c r="CJ822" s="98"/>
      <c r="CK822" s="98"/>
      <c r="CL822" s="98"/>
      <c r="CM822" s="98"/>
      <c r="CN822" s="163">
        <f t="shared" si="211"/>
        <v>-2045.9793621942813</v>
      </c>
      <c r="CO822" s="161">
        <v>179</v>
      </c>
      <c r="CP822" s="98"/>
      <c r="CQ822" s="98"/>
      <c r="CR822" s="98"/>
      <c r="CS822" s="98"/>
      <c r="CT822" s="98"/>
      <c r="CU822" s="98"/>
      <c r="CV822" s="142"/>
    </row>
    <row r="823" spans="55:100" x14ac:dyDescent="0.3">
      <c r="BC823" s="141"/>
      <c r="BD823" s="98"/>
      <c r="BE823" s="98"/>
      <c r="BF823" s="98"/>
      <c r="BG823" s="98"/>
      <c r="BH823" s="98"/>
      <c r="BI823" s="98"/>
      <c r="BJ823" s="98"/>
      <c r="BK823" s="98"/>
      <c r="BL823" s="98"/>
      <c r="BM823" s="98"/>
      <c r="BN823" s="98"/>
      <c r="BO823" s="98"/>
      <c r="BP823" s="98"/>
      <c r="BQ823" s="98"/>
      <c r="BR823" s="98"/>
      <c r="BS823" s="163">
        <f t="shared" si="210"/>
        <v>-2057.4094144970427</v>
      </c>
      <c r="BT823" s="161">
        <v>180</v>
      </c>
      <c r="BU823" s="98"/>
      <c r="BV823" s="98"/>
      <c r="BW823" s="98"/>
      <c r="BX823" s="98"/>
      <c r="BY823" s="98"/>
      <c r="BZ823" s="98"/>
      <c r="CA823" s="142"/>
      <c r="CB823" s="141"/>
      <c r="CC823" s="98"/>
      <c r="CD823" s="98"/>
      <c r="CE823" s="98"/>
      <c r="CF823" s="98"/>
      <c r="CG823" s="98"/>
      <c r="CH823" s="98"/>
      <c r="CI823" s="98"/>
      <c r="CJ823" s="98"/>
      <c r="CK823" s="98"/>
      <c r="CL823" s="98"/>
      <c r="CM823" s="98"/>
      <c r="CN823" s="163">
        <f t="shared" si="211"/>
        <v>-2057.4094144970427</v>
      </c>
      <c r="CO823" s="161">
        <v>180</v>
      </c>
      <c r="CP823" s="98"/>
      <c r="CQ823" s="98"/>
      <c r="CR823" s="98"/>
      <c r="CS823" s="98"/>
      <c r="CT823" s="98"/>
      <c r="CU823" s="98"/>
      <c r="CV823" s="142"/>
    </row>
    <row r="824" spans="55:100" x14ac:dyDescent="0.3">
      <c r="BC824" s="141"/>
      <c r="BD824" s="98"/>
      <c r="BE824" s="98"/>
      <c r="BF824" s="98"/>
      <c r="BG824" s="98"/>
      <c r="BH824" s="98"/>
      <c r="BI824" s="98"/>
      <c r="BJ824" s="98"/>
      <c r="BK824" s="98"/>
      <c r="BL824" s="98"/>
      <c r="BM824" s="98"/>
      <c r="BN824" s="98"/>
      <c r="BO824" s="98"/>
      <c r="BP824" s="98"/>
      <c r="BQ824" s="98"/>
      <c r="BR824" s="98"/>
      <c r="BS824" s="163">
        <f t="shared" si="210"/>
        <v>-2068.8394667998041</v>
      </c>
      <c r="BT824" s="161">
        <v>181</v>
      </c>
      <c r="BU824" s="98"/>
      <c r="BV824" s="98"/>
      <c r="BW824" s="98"/>
      <c r="BX824" s="98"/>
      <c r="BY824" s="98"/>
      <c r="BZ824" s="98"/>
      <c r="CA824" s="142"/>
      <c r="CB824" s="141"/>
      <c r="CC824" s="98"/>
      <c r="CD824" s="98"/>
      <c r="CE824" s="98"/>
      <c r="CF824" s="98"/>
      <c r="CG824" s="98"/>
      <c r="CH824" s="98"/>
      <c r="CI824" s="98"/>
      <c r="CJ824" s="98"/>
      <c r="CK824" s="98"/>
      <c r="CL824" s="98"/>
      <c r="CM824" s="98"/>
      <c r="CN824" s="163">
        <f t="shared" si="211"/>
        <v>-2068.8394667998041</v>
      </c>
      <c r="CO824" s="161">
        <v>181</v>
      </c>
      <c r="CP824" s="98"/>
      <c r="CQ824" s="98"/>
      <c r="CR824" s="98"/>
      <c r="CS824" s="98"/>
      <c r="CT824" s="98"/>
      <c r="CU824" s="98"/>
      <c r="CV824" s="142"/>
    </row>
    <row r="825" spans="55:100" x14ac:dyDescent="0.3">
      <c r="BC825" s="141"/>
      <c r="BD825" s="98"/>
      <c r="BE825" s="98"/>
      <c r="BF825" s="98"/>
      <c r="BG825" s="98"/>
      <c r="BH825" s="98"/>
      <c r="BI825" s="98"/>
      <c r="BJ825" s="98"/>
      <c r="BK825" s="98"/>
      <c r="BL825" s="98"/>
      <c r="BM825" s="98"/>
      <c r="BN825" s="98"/>
      <c r="BO825" s="98"/>
      <c r="BP825" s="98"/>
      <c r="BQ825" s="98"/>
      <c r="BR825" s="98"/>
      <c r="BS825" s="163">
        <f t="shared" si="210"/>
        <v>-2080.2695191025655</v>
      </c>
      <c r="BT825" s="161">
        <v>182</v>
      </c>
      <c r="BU825" s="98"/>
      <c r="BV825" s="98"/>
      <c r="BW825" s="98"/>
      <c r="BX825" s="98"/>
      <c r="BY825" s="98"/>
      <c r="BZ825" s="98"/>
      <c r="CA825" s="142"/>
      <c r="CB825" s="141"/>
      <c r="CC825" s="98"/>
      <c r="CD825" s="98"/>
      <c r="CE825" s="98"/>
      <c r="CF825" s="98"/>
      <c r="CG825" s="98"/>
      <c r="CH825" s="98"/>
      <c r="CI825" s="98"/>
      <c r="CJ825" s="98"/>
      <c r="CK825" s="98"/>
      <c r="CL825" s="98"/>
      <c r="CM825" s="98"/>
      <c r="CN825" s="163">
        <f t="shared" si="211"/>
        <v>-2080.2695191025655</v>
      </c>
      <c r="CO825" s="161">
        <v>182</v>
      </c>
      <c r="CP825" s="98"/>
      <c r="CQ825" s="98"/>
      <c r="CR825" s="98"/>
      <c r="CS825" s="98"/>
      <c r="CT825" s="98"/>
      <c r="CU825" s="98"/>
      <c r="CV825" s="142"/>
    </row>
    <row r="826" spans="55:100" x14ac:dyDescent="0.3">
      <c r="BC826" s="141"/>
      <c r="BD826" s="98"/>
      <c r="BE826" s="98"/>
      <c r="BF826" s="98"/>
      <c r="BG826" s="98"/>
      <c r="BH826" s="98"/>
      <c r="BI826" s="98"/>
      <c r="BJ826" s="98"/>
      <c r="BK826" s="98"/>
      <c r="BL826" s="98"/>
      <c r="BM826" s="98"/>
      <c r="BN826" s="98"/>
      <c r="BO826" s="98"/>
      <c r="BP826" s="98"/>
      <c r="BQ826" s="98"/>
      <c r="BR826" s="98"/>
      <c r="BS826" s="163">
        <f t="shared" si="210"/>
        <v>-2091.6995714053269</v>
      </c>
      <c r="BT826" s="161">
        <v>183</v>
      </c>
      <c r="BU826" s="98"/>
      <c r="BV826" s="98"/>
      <c r="BW826" s="98"/>
      <c r="BX826" s="98"/>
      <c r="BY826" s="98"/>
      <c r="BZ826" s="98"/>
      <c r="CA826" s="142"/>
      <c r="CB826" s="141"/>
      <c r="CC826" s="98"/>
      <c r="CD826" s="98"/>
      <c r="CE826" s="98"/>
      <c r="CF826" s="98"/>
      <c r="CG826" s="98"/>
      <c r="CH826" s="98"/>
      <c r="CI826" s="98"/>
      <c r="CJ826" s="98"/>
      <c r="CK826" s="98"/>
      <c r="CL826" s="98"/>
      <c r="CM826" s="98"/>
      <c r="CN826" s="163">
        <f t="shared" si="211"/>
        <v>-2091.6995714053269</v>
      </c>
      <c r="CO826" s="161">
        <v>183</v>
      </c>
      <c r="CP826" s="98"/>
      <c r="CQ826" s="98"/>
      <c r="CR826" s="98"/>
      <c r="CS826" s="98"/>
      <c r="CT826" s="98"/>
      <c r="CU826" s="98"/>
      <c r="CV826" s="142"/>
    </row>
    <row r="827" spans="55:100" x14ac:dyDescent="0.3">
      <c r="BC827" s="141"/>
      <c r="BD827" s="98"/>
      <c r="BE827" s="98"/>
      <c r="BF827" s="98"/>
      <c r="BG827" s="98"/>
      <c r="BH827" s="98"/>
      <c r="BI827" s="98"/>
      <c r="BJ827" s="98"/>
      <c r="BK827" s="98"/>
      <c r="BL827" s="98"/>
      <c r="BM827" s="98"/>
      <c r="BN827" s="98"/>
      <c r="BO827" s="98"/>
      <c r="BP827" s="98"/>
      <c r="BQ827" s="98"/>
      <c r="BR827" s="98"/>
      <c r="BS827" s="163">
        <f t="shared" si="210"/>
        <v>-2103.1296237080883</v>
      </c>
      <c r="BT827" s="161">
        <v>184</v>
      </c>
      <c r="BU827" s="98"/>
      <c r="BV827" s="98"/>
      <c r="BW827" s="98"/>
      <c r="BX827" s="98"/>
      <c r="BY827" s="98"/>
      <c r="BZ827" s="98"/>
      <c r="CA827" s="142"/>
      <c r="CB827" s="141"/>
      <c r="CC827" s="98"/>
      <c r="CD827" s="98"/>
      <c r="CE827" s="98"/>
      <c r="CF827" s="98"/>
      <c r="CG827" s="98"/>
      <c r="CH827" s="98"/>
      <c r="CI827" s="98"/>
      <c r="CJ827" s="98"/>
      <c r="CK827" s="98"/>
      <c r="CL827" s="98"/>
      <c r="CM827" s="98"/>
      <c r="CN827" s="163">
        <f t="shared" si="211"/>
        <v>-2103.1296237080883</v>
      </c>
      <c r="CO827" s="161">
        <v>184</v>
      </c>
      <c r="CP827" s="98"/>
      <c r="CQ827" s="98"/>
      <c r="CR827" s="98"/>
      <c r="CS827" s="98"/>
      <c r="CT827" s="98"/>
      <c r="CU827" s="98"/>
      <c r="CV827" s="142"/>
    </row>
    <row r="828" spans="55:100" x14ac:dyDescent="0.3">
      <c r="BC828" s="141"/>
      <c r="BD828" s="98"/>
      <c r="BE828" s="98"/>
      <c r="BF828" s="98"/>
      <c r="BG828" s="98"/>
      <c r="BH828" s="98"/>
      <c r="BI828" s="98"/>
      <c r="BJ828" s="98"/>
      <c r="BK828" s="98"/>
      <c r="BL828" s="98"/>
      <c r="BM828" s="98"/>
      <c r="BN828" s="98"/>
      <c r="BO828" s="98"/>
      <c r="BP828" s="98"/>
      <c r="BQ828" s="98"/>
      <c r="BR828" s="98"/>
      <c r="BS828" s="163">
        <f t="shared" si="210"/>
        <v>-2114.5596760108492</v>
      </c>
      <c r="BT828" s="161">
        <v>185</v>
      </c>
      <c r="BU828" s="98"/>
      <c r="BV828" s="98"/>
      <c r="BW828" s="98"/>
      <c r="BX828" s="98"/>
      <c r="BY828" s="98"/>
      <c r="BZ828" s="98"/>
      <c r="CA828" s="142"/>
      <c r="CB828" s="141"/>
      <c r="CC828" s="98"/>
      <c r="CD828" s="98"/>
      <c r="CE828" s="98"/>
      <c r="CF828" s="98"/>
      <c r="CG828" s="98"/>
      <c r="CH828" s="98"/>
      <c r="CI828" s="98"/>
      <c r="CJ828" s="98"/>
      <c r="CK828" s="98"/>
      <c r="CL828" s="98"/>
      <c r="CM828" s="98"/>
      <c r="CN828" s="163">
        <f t="shared" si="211"/>
        <v>-2114.5596760108492</v>
      </c>
      <c r="CO828" s="161">
        <v>185</v>
      </c>
      <c r="CP828" s="98"/>
      <c r="CQ828" s="98"/>
      <c r="CR828" s="98"/>
      <c r="CS828" s="98"/>
      <c r="CT828" s="98"/>
      <c r="CU828" s="98"/>
      <c r="CV828" s="142"/>
    </row>
    <row r="829" spans="55:100" x14ac:dyDescent="0.3">
      <c r="BC829" s="141"/>
      <c r="BD829" s="98"/>
      <c r="BE829" s="98"/>
      <c r="BF829" s="98"/>
      <c r="BG829" s="98"/>
      <c r="BH829" s="98"/>
      <c r="BI829" s="98"/>
      <c r="BJ829" s="98"/>
      <c r="BK829" s="98"/>
      <c r="BL829" s="98"/>
      <c r="BM829" s="98"/>
      <c r="BN829" s="98"/>
      <c r="BO829" s="98"/>
      <c r="BP829" s="98"/>
      <c r="BQ829" s="98"/>
      <c r="BR829" s="98"/>
      <c r="BS829" s="163">
        <f t="shared" ref="BS829:BS842" si="212">$BT$436*$BT829+$BV$436</f>
        <v>-2125.9897283136106</v>
      </c>
      <c r="BT829" s="161">
        <v>186</v>
      </c>
      <c r="BU829" s="98"/>
      <c r="BV829" s="98"/>
      <c r="BW829" s="98"/>
      <c r="BX829" s="98"/>
      <c r="BY829" s="98"/>
      <c r="BZ829" s="98"/>
      <c r="CA829" s="142"/>
      <c r="CB829" s="141"/>
      <c r="CC829" s="98"/>
      <c r="CD829" s="98"/>
      <c r="CE829" s="98"/>
      <c r="CF829" s="98"/>
      <c r="CG829" s="98"/>
      <c r="CH829" s="98"/>
      <c r="CI829" s="98"/>
      <c r="CJ829" s="98"/>
      <c r="CK829" s="98"/>
      <c r="CL829" s="98"/>
      <c r="CM829" s="98"/>
      <c r="CN829" s="163">
        <f t="shared" si="211"/>
        <v>-2125.9897283136106</v>
      </c>
      <c r="CO829" s="161">
        <v>186</v>
      </c>
      <c r="CP829" s="98"/>
      <c r="CQ829" s="98"/>
      <c r="CR829" s="98"/>
      <c r="CS829" s="98"/>
      <c r="CT829" s="98"/>
      <c r="CU829" s="98"/>
      <c r="CV829" s="142"/>
    </row>
    <row r="830" spans="55:100" x14ac:dyDescent="0.3">
      <c r="BC830" s="141"/>
      <c r="BD830" s="98"/>
      <c r="BE830" s="98"/>
      <c r="BF830" s="98"/>
      <c r="BG830" s="98"/>
      <c r="BH830" s="98"/>
      <c r="BI830" s="98"/>
      <c r="BJ830" s="98"/>
      <c r="BK830" s="98"/>
      <c r="BL830" s="98"/>
      <c r="BM830" s="98"/>
      <c r="BN830" s="98"/>
      <c r="BO830" s="98"/>
      <c r="BP830" s="98"/>
      <c r="BQ830" s="98"/>
      <c r="BR830" s="98"/>
      <c r="BS830" s="163">
        <f t="shared" si="212"/>
        <v>-2137.419780616372</v>
      </c>
      <c r="BT830" s="161">
        <v>187</v>
      </c>
      <c r="BU830" s="98"/>
      <c r="BV830" s="98"/>
      <c r="BW830" s="98"/>
      <c r="BX830" s="98"/>
      <c r="BY830" s="98"/>
      <c r="BZ830" s="98"/>
      <c r="CA830" s="142"/>
      <c r="CB830" s="141"/>
      <c r="CC830" s="98"/>
      <c r="CD830" s="98"/>
      <c r="CE830" s="98"/>
      <c r="CF830" s="98"/>
      <c r="CG830" s="98"/>
      <c r="CH830" s="98"/>
      <c r="CI830" s="98"/>
      <c r="CJ830" s="98"/>
      <c r="CK830" s="98"/>
      <c r="CL830" s="98"/>
      <c r="CM830" s="98"/>
      <c r="CN830" s="163">
        <f t="shared" ref="CN830:CN843" si="213">$CO$436*$CO830+$CQ$436</f>
        <v>-2137.419780616372</v>
      </c>
      <c r="CO830" s="161">
        <v>187</v>
      </c>
      <c r="CP830" s="98"/>
      <c r="CQ830" s="98"/>
      <c r="CR830" s="98"/>
      <c r="CS830" s="98"/>
      <c r="CT830" s="98"/>
      <c r="CU830" s="98"/>
      <c r="CV830" s="142"/>
    </row>
    <row r="831" spans="55:100" x14ac:dyDescent="0.3">
      <c r="BC831" s="141"/>
      <c r="BD831" s="98"/>
      <c r="BE831" s="98"/>
      <c r="BF831" s="98"/>
      <c r="BG831" s="98"/>
      <c r="BH831" s="98"/>
      <c r="BI831" s="98"/>
      <c r="BJ831" s="98"/>
      <c r="BK831" s="98"/>
      <c r="BL831" s="98"/>
      <c r="BM831" s="98"/>
      <c r="BN831" s="98"/>
      <c r="BO831" s="98"/>
      <c r="BP831" s="98"/>
      <c r="BQ831" s="98"/>
      <c r="BR831" s="98"/>
      <c r="BS831" s="163">
        <f t="shared" si="212"/>
        <v>-2148.8498329191334</v>
      </c>
      <c r="BT831" s="161">
        <v>188</v>
      </c>
      <c r="BU831" s="98"/>
      <c r="BV831" s="98"/>
      <c r="BW831" s="98"/>
      <c r="BX831" s="98"/>
      <c r="BY831" s="98"/>
      <c r="BZ831" s="98"/>
      <c r="CA831" s="142"/>
      <c r="CB831" s="141"/>
      <c r="CC831" s="98"/>
      <c r="CD831" s="98"/>
      <c r="CE831" s="98"/>
      <c r="CF831" s="98"/>
      <c r="CG831" s="98"/>
      <c r="CH831" s="98"/>
      <c r="CI831" s="98"/>
      <c r="CJ831" s="98"/>
      <c r="CK831" s="98"/>
      <c r="CL831" s="98"/>
      <c r="CM831" s="98"/>
      <c r="CN831" s="163">
        <f t="shared" si="213"/>
        <v>-2148.8498329191334</v>
      </c>
      <c r="CO831" s="161">
        <v>188</v>
      </c>
      <c r="CP831" s="98"/>
      <c r="CQ831" s="98"/>
      <c r="CR831" s="98"/>
      <c r="CS831" s="98"/>
      <c r="CT831" s="98"/>
      <c r="CU831" s="98"/>
      <c r="CV831" s="142"/>
    </row>
    <row r="832" spans="55:100" x14ac:dyDescent="0.3">
      <c r="BC832" s="141"/>
      <c r="BD832" s="98"/>
      <c r="BE832" s="98"/>
      <c r="BF832" s="98"/>
      <c r="BG832" s="98"/>
      <c r="BH832" s="98"/>
      <c r="BI832" s="98"/>
      <c r="BJ832" s="98"/>
      <c r="BK832" s="98"/>
      <c r="BL832" s="98"/>
      <c r="BM832" s="98"/>
      <c r="BN832" s="98"/>
      <c r="BO832" s="98"/>
      <c r="BP832" s="98"/>
      <c r="BQ832" s="98"/>
      <c r="BR832" s="98"/>
      <c r="BS832" s="163">
        <f t="shared" si="212"/>
        <v>-2160.2798852218948</v>
      </c>
      <c r="BT832" s="161">
        <v>189</v>
      </c>
      <c r="BU832" s="98"/>
      <c r="BV832" s="98"/>
      <c r="BW832" s="98"/>
      <c r="BX832" s="98"/>
      <c r="BY832" s="98"/>
      <c r="BZ832" s="98"/>
      <c r="CA832" s="142"/>
      <c r="CB832" s="141"/>
      <c r="CC832" s="98"/>
      <c r="CD832" s="98"/>
      <c r="CE832" s="98"/>
      <c r="CF832" s="98"/>
      <c r="CG832" s="98"/>
      <c r="CH832" s="98"/>
      <c r="CI832" s="98"/>
      <c r="CJ832" s="98"/>
      <c r="CK832" s="98"/>
      <c r="CL832" s="98"/>
      <c r="CM832" s="98"/>
      <c r="CN832" s="163">
        <f t="shared" si="213"/>
        <v>-2160.2798852218948</v>
      </c>
      <c r="CO832" s="161">
        <v>189</v>
      </c>
      <c r="CP832" s="98"/>
      <c r="CQ832" s="98"/>
      <c r="CR832" s="98"/>
      <c r="CS832" s="98"/>
      <c r="CT832" s="98"/>
      <c r="CU832" s="98"/>
      <c r="CV832" s="142"/>
    </row>
    <row r="833" spans="55:100" x14ac:dyDescent="0.3">
      <c r="BC833" s="141"/>
      <c r="BD833" s="98"/>
      <c r="BE833" s="98"/>
      <c r="BF833" s="98"/>
      <c r="BG833" s="98"/>
      <c r="BH833" s="98"/>
      <c r="BI833" s="98"/>
      <c r="BJ833" s="98"/>
      <c r="BK833" s="98"/>
      <c r="BL833" s="98"/>
      <c r="BM833" s="98"/>
      <c r="BN833" s="98"/>
      <c r="BO833" s="98"/>
      <c r="BP833" s="98"/>
      <c r="BQ833" s="98"/>
      <c r="BR833" s="98"/>
      <c r="BS833" s="163">
        <f t="shared" si="212"/>
        <v>-2171.7099375246562</v>
      </c>
      <c r="BT833" s="161">
        <v>190</v>
      </c>
      <c r="BU833" s="98"/>
      <c r="BV833" s="98"/>
      <c r="BW833" s="98"/>
      <c r="BX833" s="98"/>
      <c r="BY833" s="98"/>
      <c r="BZ833" s="98"/>
      <c r="CA833" s="142"/>
      <c r="CB833" s="141"/>
      <c r="CC833" s="98"/>
      <c r="CD833" s="98"/>
      <c r="CE833" s="98"/>
      <c r="CF833" s="98"/>
      <c r="CG833" s="98"/>
      <c r="CH833" s="98"/>
      <c r="CI833" s="98"/>
      <c r="CJ833" s="98"/>
      <c r="CK833" s="98"/>
      <c r="CL833" s="98"/>
      <c r="CM833" s="98"/>
      <c r="CN833" s="163">
        <f t="shared" si="213"/>
        <v>-2171.7099375246562</v>
      </c>
      <c r="CO833" s="161">
        <v>190</v>
      </c>
      <c r="CP833" s="98"/>
      <c r="CQ833" s="98"/>
      <c r="CR833" s="98"/>
      <c r="CS833" s="98"/>
      <c r="CT833" s="98"/>
      <c r="CU833" s="98"/>
      <c r="CV833" s="142"/>
    </row>
    <row r="834" spans="55:100" x14ac:dyDescent="0.3">
      <c r="BC834" s="141"/>
      <c r="BD834" s="98"/>
      <c r="BE834" s="98"/>
      <c r="BF834" s="98"/>
      <c r="BG834" s="98"/>
      <c r="BH834" s="98"/>
      <c r="BI834" s="98"/>
      <c r="BJ834" s="98"/>
      <c r="BK834" s="98"/>
      <c r="BL834" s="98"/>
      <c r="BM834" s="98"/>
      <c r="BN834" s="98"/>
      <c r="BO834" s="98"/>
      <c r="BP834" s="98"/>
      <c r="BQ834" s="98"/>
      <c r="BR834" s="98"/>
      <c r="BS834" s="163">
        <f t="shared" si="212"/>
        <v>-2183.1399898274176</v>
      </c>
      <c r="BT834" s="161">
        <v>191</v>
      </c>
      <c r="BU834" s="98"/>
      <c r="BV834" s="98"/>
      <c r="BW834" s="98"/>
      <c r="BX834" s="98"/>
      <c r="BY834" s="98"/>
      <c r="BZ834" s="98"/>
      <c r="CA834" s="142"/>
      <c r="CB834" s="141"/>
      <c r="CC834" s="98"/>
      <c r="CD834" s="98"/>
      <c r="CE834" s="98"/>
      <c r="CF834" s="98"/>
      <c r="CG834" s="98"/>
      <c r="CH834" s="98"/>
      <c r="CI834" s="98"/>
      <c r="CJ834" s="98"/>
      <c r="CK834" s="98"/>
      <c r="CL834" s="98"/>
      <c r="CM834" s="98"/>
      <c r="CN834" s="163">
        <f t="shared" si="213"/>
        <v>-2183.1399898274176</v>
      </c>
      <c r="CO834" s="161">
        <v>191</v>
      </c>
      <c r="CP834" s="98"/>
      <c r="CQ834" s="98"/>
      <c r="CR834" s="98"/>
      <c r="CS834" s="98"/>
      <c r="CT834" s="98"/>
      <c r="CU834" s="98"/>
      <c r="CV834" s="142"/>
    </row>
    <row r="835" spans="55:100" x14ac:dyDescent="0.3">
      <c r="BC835" s="141"/>
      <c r="BD835" s="98"/>
      <c r="BE835" s="98"/>
      <c r="BF835" s="98"/>
      <c r="BG835" s="98"/>
      <c r="BH835" s="98"/>
      <c r="BI835" s="98"/>
      <c r="BJ835" s="98"/>
      <c r="BK835" s="98"/>
      <c r="BL835" s="98"/>
      <c r="BM835" s="98"/>
      <c r="BN835" s="98"/>
      <c r="BO835" s="98"/>
      <c r="BP835" s="98"/>
      <c r="BQ835" s="98"/>
      <c r="BR835" s="98"/>
      <c r="BS835" s="163">
        <f t="shared" si="212"/>
        <v>-2194.570042130179</v>
      </c>
      <c r="BT835" s="161">
        <v>192</v>
      </c>
      <c r="BU835" s="98"/>
      <c r="BV835" s="98"/>
      <c r="BW835" s="98"/>
      <c r="BX835" s="98"/>
      <c r="BY835" s="98"/>
      <c r="BZ835" s="98"/>
      <c r="CA835" s="142"/>
      <c r="CB835" s="141"/>
      <c r="CC835" s="98"/>
      <c r="CD835" s="98"/>
      <c r="CE835" s="98"/>
      <c r="CF835" s="98"/>
      <c r="CG835" s="98"/>
      <c r="CH835" s="98"/>
      <c r="CI835" s="98"/>
      <c r="CJ835" s="98"/>
      <c r="CK835" s="98"/>
      <c r="CL835" s="98"/>
      <c r="CM835" s="98"/>
      <c r="CN835" s="163">
        <f t="shared" si="213"/>
        <v>-2194.570042130179</v>
      </c>
      <c r="CO835" s="161">
        <v>192</v>
      </c>
      <c r="CP835" s="98"/>
      <c r="CQ835" s="98"/>
      <c r="CR835" s="98"/>
      <c r="CS835" s="98"/>
      <c r="CT835" s="98"/>
      <c r="CU835" s="98"/>
      <c r="CV835" s="142"/>
    </row>
    <row r="836" spans="55:100" x14ac:dyDescent="0.3">
      <c r="BC836" s="141"/>
      <c r="BD836" s="98"/>
      <c r="BE836" s="98"/>
      <c r="BF836" s="98"/>
      <c r="BG836" s="98"/>
      <c r="BH836" s="98"/>
      <c r="BI836" s="98"/>
      <c r="BJ836" s="98"/>
      <c r="BK836" s="98"/>
      <c r="BL836" s="98"/>
      <c r="BM836" s="98"/>
      <c r="BN836" s="98"/>
      <c r="BO836" s="98"/>
      <c r="BP836" s="98"/>
      <c r="BQ836" s="98"/>
      <c r="BR836" s="98"/>
      <c r="BS836" s="163">
        <f t="shared" si="212"/>
        <v>-2206.0000944329404</v>
      </c>
      <c r="BT836" s="161">
        <v>193</v>
      </c>
      <c r="BU836" s="98"/>
      <c r="BV836" s="98"/>
      <c r="BW836" s="98"/>
      <c r="BX836" s="98"/>
      <c r="BY836" s="98"/>
      <c r="BZ836" s="98"/>
      <c r="CA836" s="142"/>
      <c r="CB836" s="141"/>
      <c r="CC836" s="98"/>
      <c r="CD836" s="98"/>
      <c r="CE836" s="98"/>
      <c r="CF836" s="98"/>
      <c r="CG836" s="98"/>
      <c r="CH836" s="98"/>
      <c r="CI836" s="98"/>
      <c r="CJ836" s="98"/>
      <c r="CK836" s="98"/>
      <c r="CL836" s="98"/>
      <c r="CM836" s="98"/>
      <c r="CN836" s="163">
        <f t="shared" si="213"/>
        <v>-2206.0000944329404</v>
      </c>
      <c r="CO836" s="161">
        <v>193</v>
      </c>
      <c r="CP836" s="98"/>
      <c r="CQ836" s="98"/>
      <c r="CR836" s="98"/>
      <c r="CS836" s="98"/>
      <c r="CT836" s="98"/>
      <c r="CU836" s="98"/>
      <c r="CV836" s="142"/>
    </row>
    <row r="837" spans="55:100" x14ac:dyDescent="0.3">
      <c r="BC837" s="141"/>
      <c r="BD837" s="98"/>
      <c r="BE837" s="98"/>
      <c r="BF837" s="98"/>
      <c r="BG837" s="98"/>
      <c r="BH837" s="98"/>
      <c r="BI837" s="98"/>
      <c r="BJ837" s="98"/>
      <c r="BK837" s="98"/>
      <c r="BL837" s="98"/>
      <c r="BM837" s="98"/>
      <c r="BN837" s="98"/>
      <c r="BO837" s="98"/>
      <c r="BP837" s="98"/>
      <c r="BQ837" s="98"/>
      <c r="BR837" s="98"/>
      <c r="BS837" s="163">
        <f t="shared" si="212"/>
        <v>-2217.4301467357018</v>
      </c>
      <c r="BT837" s="161">
        <v>194</v>
      </c>
      <c r="BU837" s="98"/>
      <c r="BV837" s="98"/>
      <c r="BW837" s="98"/>
      <c r="BX837" s="98"/>
      <c r="BY837" s="98"/>
      <c r="BZ837" s="98"/>
      <c r="CA837" s="142"/>
      <c r="CB837" s="141"/>
      <c r="CC837" s="98"/>
      <c r="CD837" s="98"/>
      <c r="CE837" s="98"/>
      <c r="CF837" s="98"/>
      <c r="CG837" s="98"/>
      <c r="CH837" s="98"/>
      <c r="CI837" s="98"/>
      <c r="CJ837" s="98"/>
      <c r="CK837" s="98"/>
      <c r="CL837" s="98"/>
      <c r="CM837" s="98"/>
      <c r="CN837" s="163">
        <f t="shared" si="213"/>
        <v>-2217.4301467357018</v>
      </c>
      <c r="CO837" s="161">
        <v>194</v>
      </c>
      <c r="CP837" s="98"/>
      <c r="CQ837" s="98"/>
      <c r="CR837" s="98"/>
      <c r="CS837" s="98"/>
      <c r="CT837" s="98"/>
      <c r="CU837" s="98"/>
      <c r="CV837" s="142"/>
    </row>
    <row r="838" spans="55:100" x14ac:dyDescent="0.3">
      <c r="BC838" s="141"/>
      <c r="BD838" s="98"/>
      <c r="BE838" s="98"/>
      <c r="BF838" s="98"/>
      <c r="BG838" s="98"/>
      <c r="BH838" s="98"/>
      <c r="BI838" s="98"/>
      <c r="BJ838" s="98"/>
      <c r="BK838" s="98"/>
      <c r="BL838" s="98"/>
      <c r="BM838" s="98"/>
      <c r="BN838" s="98"/>
      <c r="BO838" s="98"/>
      <c r="BP838" s="98"/>
      <c r="BQ838" s="98"/>
      <c r="BR838" s="98"/>
      <c r="BS838" s="163">
        <f t="shared" si="212"/>
        <v>-2228.8601990384627</v>
      </c>
      <c r="BT838" s="161">
        <v>195</v>
      </c>
      <c r="BU838" s="98"/>
      <c r="BV838" s="98"/>
      <c r="BW838" s="98"/>
      <c r="BX838" s="98"/>
      <c r="BY838" s="98"/>
      <c r="BZ838" s="98"/>
      <c r="CA838" s="142"/>
      <c r="CB838" s="141"/>
      <c r="CC838" s="98"/>
      <c r="CD838" s="98"/>
      <c r="CE838" s="98"/>
      <c r="CF838" s="98"/>
      <c r="CG838" s="98"/>
      <c r="CH838" s="98"/>
      <c r="CI838" s="98"/>
      <c r="CJ838" s="98"/>
      <c r="CK838" s="98"/>
      <c r="CL838" s="98"/>
      <c r="CM838" s="98"/>
      <c r="CN838" s="163">
        <f t="shared" si="213"/>
        <v>-2228.8601990384627</v>
      </c>
      <c r="CO838" s="161">
        <v>195</v>
      </c>
      <c r="CP838" s="98"/>
      <c r="CQ838" s="98"/>
      <c r="CR838" s="98"/>
      <c r="CS838" s="98"/>
      <c r="CT838" s="98"/>
      <c r="CU838" s="98"/>
      <c r="CV838" s="142"/>
    </row>
    <row r="839" spans="55:100" x14ac:dyDescent="0.3">
      <c r="BC839" s="141"/>
      <c r="BD839" s="98"/>
      <c r="BE839" s="98"/>
      <c r="BF839" s="98"/>
      <c r="BG839" s="98"/>
      <c r="BH839" s="98"/>
      <c r="BI839" s="98"/>
      <c r="BJ839" s="98"/>
      <c r="BK839" s="98"/>
      <c r="BL839" s="98"/>
      <c r="BM839" s="98"/>
      <c r="BN839" s="98"/>
      <c r="BO839" s="98"/>
      <c r="BP839" s="98"/>
      <c r="BQ839" s="98"/>
      <c r="BR839" s="98"/>
      <c r="BS839" s="163">
        <f t="shared" si="212"/>
        <v>-2240.2902513412241</v>
      </c>
      <c r="BT839" s="161">
        <v>196</v>
      </c>
      <c r="BU839" s="98"/>
      <c r="BV839" s="98"/>
      <c r="BW839" s="98"/>
      <c r="BX839" s="98"/>
      <c r="BY839" s="98"/>
      <c r="BZ839" s="98"/>
      <c r="CA839" s="142"/>
      <c r="CB839" s="141"/>
      <c r="CC839" s="98"/>
      <c r="CD839" s="98"/>
      <c r="CE839" s="98"/>
      <c r="CF839" s="98"/>
      <c r="CG839" s="98"/>
      <c r="CH839" s="98"/>
      <c r="CI839" s="98"/>
      <c r="CJ839" s="98"/>
      <c r="CK839" s="98"/>
      <c r="CL839" s="98"/>
      <c r="CM839" s="98"/>
      <c r="CN839" s="163">
        <f t="shared" si="213"/>
        <v>-2240.2902513412241</v>
      </c>
      <c r="CO839" s="161">
        <v>196</v>
      </c>
      <c r="CP839" s="98"/>
      <c r="CQ839" s="98"/>
      <c r="CR839" s="98"/>
      <c r="CS839" s="98"/>
      <c r="CT839" s="98"/>
      <c r="CU839" s="98"/>
      <c r="CV839" s="142"/>
    </row>
    <row r="840" spans="55:100" x14ac:dyDescent="0.3">
      <c r="BC840" s="141"/>
      <c r="BD840" s="98"/>
      <c r="BE840" s="98"/>
      <c r="BF840" s="98"/>
      <c r="BG840" s="98"/>
      <c r="BH840" s="98"/>
      <c r="BI840" s="98"/>
      <c r="BJ840" s="98"/>
      <c r="BK840" s="98"/>
      <c r="BL840" s="98"/>
      <c r="BM840" s="98"/>
      <c r="BN840" s="98"/>
      <c r="BO840" s="98"/>
      <c r="BP840" s="98"/>
      <c r="BQ840" s="98"/>
      <c r="BR840" s="98"/>
      <c r="BS840" s="163">
        <f t="shared" si="212"/>
        <v>-2251.7203036439855</v>
      </c>
      <c r="BT840" s="161">
        <v>197</v>
      </c>
      <c r="BU840" s="98"/>
      <c r="BV840" s="98"/>
      <c r="BW840" s="98"/>
      <c r="BX840" s="98"/>
      <c r="BY840" s="98"/>
      <c r="BZ840" s="98"/>
      <c r="CA840" s="142"/>
      <c r="CB840" s="141"/>
      <c r="CC840" s="98"/>
      <c r="CD840" s="98"/>
      <c r="CE840" s="98"/>
      <c r="CF840" s="98"/>
      <c r="CG840" s="98"/>
      <c r="CH840" s="98"/>
      <c r="CI840" s="98"/>
      <c r="CJ840" s="98"/>
      <c r="CK840" s="98"/>
      <c r="CL840" s="98"/>
      <c r="CM840" s="98"/>
      <c r="CN840" s="163">
        <f t="shared" si="213"/>
        <v>-2251.7203036439855</v>
      </c>
      <c r="CO840" s="161">
        <v>197</v>
      </c>
      <c r="CP840" s="98"/>
      <c r="CQ840" s="98"/>
      <c r="CR840" s="98"/>
      <c r="CS840" s="98"/>
      <c r="CT840" s="98"/>
      <c r="CU840" s="98"/>
      <c r="CV840" s="142"/>
    </row>
    <row r="841" spans="55:100" x14ac:dyDescent="0.3">
      <c r="BC841" s="141"/>
      <c r="BD841" s="98"/>
      <c r="BE841" s="98"/>
      <c r="BF841" s="98"/>
      <c r="BG841" s="98"/>
      <c r="BH841" s="98"/>
      <c r="BI841" s="98"/>
      <c r="BJ841" s="98"/>
      <c r="BK841" s="98"/>
      <c r="BL841" s="98"/>
      <c r="BM841" s="98"/>
      <c r="BN841" s="98"/>
      <c r="BO841" s="98"/>
      <c r="BP841" s="98"/>
      <c r="BQ841" s="98"/>
      <c r="BR841" s="98"/>
      <c r="BS841" s="163">
        <f t="shared" si="212"/>
        <v>-2263.1503559467469</v>
      </c>
      <c r="BT841" s="161">
        <v>198</v>
      </c>
      <c r="BU841" s="98"/>
      <c r="BV841" s="98"/>
      <c r="BW841" s="98"/>
      <c r="BX841" s="98"/>
      <c r="BY841" s="98"/>
      <c r="BZ841" s="98"/>
      <c r="CA841" s="142"/>
      <c r="CB841" s="141"/>
      <c r="CC841" s="98"/>
      <c r="CD841" s="98"/>
      <c r="CE841" s="98"/>
      <c r="CF841" s="98"/>
      <c r="CG841" s="98"/>
      <c r="CH841" s="98"/>
      <c r="CI841" s="98"/>
      <c r="CJ841" s="98"/>
      <c r="CK841" s="98"/>
      <c r="CL841" s="98"/>
      <c r="CM841" s="98"/>
      <c r="CN841" s="163">
        <f t="shared" si="213"/>
        <v>-2263.1503559467469</v>
      </c>
      <c r="CO841" s="161">
        <v>198</v>
      </c>
      <c r="CP841" s="98"/>
      <c r="CQ841" s="98"/>
      <c r="CR841" s="98"/>
      <c r="CS841" s="98"/>
      <c r="CT841" s="98"/>
      <c r="CU841" s="98"/>
      <c r="CV841" s="142"/>
    </row>
    <row r="842" spans="55:100" x14ac:dyDescent="0.3">
      <c r="BC842" s="141"/>
      <c r="BD842" s="98"/>
      <c r="BE842" s="98"/>
      <c r="BF842" s="98"/>
      <c r="BG842" s="98"/>
      <c r="BH842" s="98"/>
      <c r="BI842" s="98"/>
      <c r="BJ842" s="98"/>
      <c r="BK842" s="98"/>
      <c r="BL842" s="98"/>
      <c r="BM842" s="98"/>
      <c r="BN842" s="98"/>
      <c r="BO842" s="98"/>
      <c r="BP842" s="98"/>
      <c r="BQ842" s="98"/>
      <c r="BR842" s="98"/>
      <c r="BS842" s="163">
        <f t="shared" si="212"/>
        <v>-2274.5804082495083</v>
      </c>
      <c r="BT842" s="161">
        <v>199</v>
      </c>
      <c r="BU842" s="98"/>
      <c r="BV842" s="98"/>
      <c r="BW842" s="98"/>
      <c r="BX842" s="98"/>
      <c r="BY842" s="98"/>
      <c r="BZ842" s="98"/>
      <c r="CA842" s="142"/>
      <c r="CB842" s="141"/>
      <c r="CC842" s="98"/>
      <c r="CD842" s="98"/>
      <c r="CE842" s="98"/>
      <c r="CF842" s="98"/>
      <c r="CG842" s="98"/>
      <c r="CH842" s="98"/>
      <c r="CI842" s="98"/>
      <c r="CJ842" s="98"/>
      <c r="CK842" s="98"/>
      <c r="CL842" s="98"/>
      <c r="CM842" s="98"/>
      <c r="CN842" s="163">
        <f t="shared" si="213"/>
        <v>-2274.5804082495083</v>
      </c>
      <c r="CO842" s="161">
        <v>199</v>
      </c>
      <c r="CP842" s="98"/>
      <c r="CQ842" s="98"/>
      <c r="CR842" s="98"/>
      <c r="CS842" s="98"/>
      <c r="CT842" s="98"/>
      <c r="CU842" s="98"/>
      <c r="CV842" s="142"/>
    </row>
    <row r="843" spans="55:100" x14ac:dyDescent="0.3">
      <c r="BC843" s="141"/>
      <c r="BD843" s="98"/>
      <c r="BE843" s="98"/>
      <c r="BF843" s="98"/>
      <c r="BG843" s="98"/>
      <c r="BH843" s="98"/>
      <c r="BI843" s="98"/>
      <c r="BJ843" s="98"/>
      <c r="BK843" s="98"/>
      <c r="BL843" s="98"/>
      <c r="BM843" s="98"/>
      <c r="BN843" s="98"/>
      <c r="BO843" s="98"/>
      <c r="BP843" s="98"/>
      <c r="BQ843" s="98"/>
      <c r="BR843" s="98"/>
      <c r="BS843" s="163">
        <f>$BT$436*$BT843+$BV$436</f>
        <v>-2286.0104605522697</v>
      </c>
      <c r="BT843" s="161">
        <v>200</v>
      </c>
      <c r="BU843" s="98"/>
      <c r="BV843" s="98"/>
      <c r="BW843" s="98"/>
      <c r="BX843" s="98"/>
      <c r="BY843" s="98"/>
      <c r="BZ843" s="98"/>
      <c r="CA843" s="142"/>
      <c r="CB843" s="141"/>
      <c r="CC843" s="98"/>
      <c r="CD843" s="98"/>
      <c r="CE843" s="98"/>
      <c r="CF843" s="98"/>
      <c r="CG843" s="98"/>
      <c r="CH843" s="98"/>
      <c r="CI843" s="98"/>
      <c r="CJ843" s="98"/>
      <c r="CK843" s="98"/>
      <c r="CL843" s="98"/>
      <c r="CM843" s="98"/>
      <c r="CN843" s="163">
        <f t="shared" si="213"/>
        <v>-2286.0104605522697</v>
      </c>
      <c r="CO843" s="161">
        <v>200</v>
      </c>
      <c r="CP843" s="98"/>
      <c r="CQ843" s="98"/>
      <c r="CR843" s="98"/>
      <c r="CS843" s="98"/>
      <c r="CT843" s="98"/>
      <c r="CU843" s="98"/>
      <c r="CV843" s="142"/>
    </row>
    <row r="844" spans="55:100" x14ac:dyDescent="0.3">
      <c r="BC844" s="141"/>
      <c r="BD844" s="98"/>
      <c r="BE844" s="98"/>
      <c r="BF844" s="98"/>
      <c r="BG844" s="98"/>
      <c r="BH844" s="98"/>
      <c r="BI844" s="98"/>
      <c r="BJ844" s="98"/>
      <c r="BK844" s="98"/>
      <c r="BL844" s="98"/>
      <c r="BM844" s="98"/>
      <c r="BN844" s="98"/>
      <c r="BO844" s="98"/>
      <c r="BP844" s="98"/>
      <c r="BQ844" s="98"/>
      <c r="BR844" s="98"/>
      <c r="BS844" s="98"/>
      <c r="BT844" s="98"/>
      <c r="BU844" s="98"/>
      <c r="BV844" s="98"/>
      <c r="BW844" s="98"/>
      <c r="BX844" s="98"/>
      <c r="BY844" s="98"/>
      <c r="BZ844" s="98"/>
      <c r="CA844" s="142"/>
      <c r="CB844" s="141"/>
      <c r="CC844" s="98"/>
      <c r="CD844" s="98"/>
      <c r="CE844" s="98"/>
      <c r="CF844" s="98"/>
      <c r="CG844" s="98"/>
      <c r="CH844" s="98"/>
      <c r="CI844" s="98"/>
      <c r="CJ844" s="98"/>
      <c r="CK844" s="98"/>
      <c r="CL844" s="98"/>
      <c r="CM844" s="98"/>
      <c r="CN844" s="98"/>
      <c r="CO844" s="98"/>
      <c r="CP844" s="98"/>
      <c r="CQ844" s="98"/>
      <c r="CR844" s="98"/>
      <c r="CS844" s="98"/>
      <c r="CT844" s="98"/>
      <c r="CU844" s="98"/>
      <c r="CV844" s="142"/>
    </row>
    <row r="845" spans="55:100" ht="15" thickBot="1" x14ac:dyDescent="0.35">
      <c r="BC845" s="143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44"/>
      <c r="CB845" s="143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44"/>
    </row>
  </sheetData>
  <sheetProtection formatCells="0" formatColumns="0" formatRows="0" insertColumns="0" insertRows="0" insertHyperlinks="0" deleteColumns="0" deleteRows="0" sort="0" autoFilter="0" pivotTables="0"/>
  <mergeCells count="207">
    <mergeCell ref="CU510:CV510"/>
    <mergeCell ref="CR481:CT481"/>
    <mergeCell ref="CR485:CV486"/>
    <mergeCell ref="CU489:CV489"/>
    <mergeCell ref="CU490:CV490"/>
    <mergeCell ref="CR491:CT491"/>
    <mergeCell ref="BZ505:CA505"/>
    <mergeCell ref="BZ506:CA506"/>
    <mergeCell ref="BZ508:CA508"/>
    <mergeCell ref="BZ509:CA509"/>
    <mergeCell ref="CU504:CV504"/>
    <mergeCell ref="CU507:CV507"/>
    <mergeCell ref="CS503:CT503"/>
    <mergeCell ref="CU503:CV503"/>
    <mergeCell ref="CS504:CT504"/>
    <mergeCell ref="CU506:CV506"/>
    <mergeCell ref="CU509:CV509"/>
    <mergeCell ref="BX502:BY502"/>
    <mergeCell ref="BZ502:CA502"/>
    <mergeCell ref="BX503:BY503"/>
    <mergeCell ref="BZ503:CA503"/>
    <mergeCell ref="CR461:CV461"/>
    <mergeCell ref="CR462:CT462"/>
    <mergeCell ref="CU462:CV462"/>
    <mergeCell ref="CS466:CV466"/>
    <mergeCell ref="CR496:CV496"/>
    <mergeCell ref="CR497:CT497"/>
    <mergeCell ref="CU497:CV497"/>
    <mergeCell ref="CS500:CV500"/>
    <mergeCell ref="BX469:BY469"/>
    <mergeCell ref="BZ469:CA469"/>
    <mergeCell ref="BX470:BY470"/>
    <mergeCell ref="BZ470:CA470"/>
    <mergeCell ref="BW476:CA476"/>
    <mergeCell ref="BW474:CA475"/>
    <mergeCell ref="CS469:CT469"/>
    <mergeCell ref="CU469:CV469"/>
    <mergeCell ref="CS470:CT470"/>
    <mergeCell ref="CU470:CV470"/>
    <mergeCell ref="CR474:CV475"/>
    <mergeCell ref="CR476:CV476"/>
    <mergeCell ref="CU479:CV479"/>
    <mergeCell ref="CU480:CV480"/>
    <mergeCell ref="BW495:CA495"/>
    <mergeCell ref="BZ496:CA496"/>
    <mergeCell ref="BW496:BY496"/>
    <mergeCell ref="BX466:CA466"/>
    <mergeCell ref="BX499:CA499"/>
    <mergeCell ref="BW485:CA486"/>
    <mergeCell ref="BZ490:CA490"/>
    <mergeCell ref="BZ489:CA489"/>
    <mergeCell ref="BZ479:CA479"/>
    <mergeCell ref="BZ480:CA480"/>
    <mergeCell ref="BW481:BY481"/>
    <mergeCell ref="BW491:BY491"/>
    <mergeCell ref="CS21:CU22"/>
    <mergeCell ref="CC15:CV16"/>
    <mergeCell ref="BX18:BZ19"/>
    <mergeCell ref="CA435:CA436"/>
    <mergeCell ref="BM17:BQ17"/>
    <mergeCell ref="BS17:BV17"/>
    <mergeCell ref="BX440:BZ440"/>
    <mergeCell ref="BX452:BY452"/>
    <mergeCell ref="BX454:BZ455"/>
    <mergeCell ref="BM434:BQ434"/>
    <mergeCell ref="BS434:BV434"/>
    <mergeCell ref="BX434:BZ434"/>
    <mergeCell ref="BX435:BZ436"/>
    <mergeCell ref="BX21:BZ22"/>
    <mergeCell ref="BX35:BY35"/>
    <mergeCell ref="CS454:CU455"/>
    <mergeCell ref="Z3:AA3"/>
    <mergeCell ref="Z4:AA4"/>
    <mergeCell ref="AB2:AC2"/>
    <mergeCell ref="AB3:AC3"/>
    <mergeCell ref="BX17:BZ17"/>
    <mergeCell ref="BX456:BZ457"/>
    <mergeCell ref="BD434:BF435"/>
    <mergeCell ref="BH434:BK434"/>
    <mergeCell ref="BZ462:CA462"/>
    <mergeCell ref="BW461:CA461"/>
    <mergeCell ref="BW462:BY462"/>
    <mergeCell ref="BX459:BZ460"/>
    <mergeCell ref="W35:Y36"/>
    <mergeCell ref="W37:Y39"/>
    <mergeCell ref="W28:Y30"/>
    <mergeCell ref="W31:Y33"/>
    <mergeCell ref="W25:Y27"/>
    <mergeCell ref="CS23:CU23"/>
    <mergeCell ref="CS35:CT35"/>
    <mergeCell ref="CS37:CU38"/>
    <mergeCell ref="CS39:CU40"/>
    <mergeCell ref="BX23:BZ23"/>
    <mergeCell ref="BX37:BZ38"/>
    <mergeCell ref="BX39:BZ40"/>
    <mergeCell ref="C1:F1"/>
    <mergeCell ref="G1:J1"/>
    <mergeCell ref="M1:P1"/>
    <mergeCell ref="AQ17:AT17"/>
    <mergeCell ref="AV17:AZ17"/>
    <mergeCell ref="AL10:AM10"/>
    <mergeCell ref="AX1:AY1"/>
    <mergeCell ref="AZ1:BA1"/>
    <mergeCell ref="AX2:AY2"/>
    <mergeCell ref="AZ2:BA2"/>
    <mergeCell ref="AX3:AY3"/>
    <mergeCell ref="AX6:AY6"/>
    <mergeCell ref="AX7:AY7"/>
    <mergeCell ref="AX8:AY8"/>
    <mergeCell ref="W5:Y5"/>
    <mergeCell ref="AX4:AY4"/>
    <mergeCell ref="AX5:AY5"/>
    <mergeCell ref="AQ6:AS6"/>
    <mergeCell ref="AT7:AV7"/>
    <mergeCell ref="AT8:AV9"/>
    <mergeCell ref="AQ7:AS7"/>
    <mergeCell ref="AQ8:AS8"/>
    <mergeCell ref="AQ9:AS9"/>
    <mergeCell ref="AX12:AY12"/>
    <mergeCell ref="CW18:CW19"/>
    <mergeCell ref="CC17:CF17"/>
    <mergeCell ref="CH17:CL17"/>
    <mergeCell ref="CN17:CQ17"/>
    <mergeCell ref="CS17:CU17"/>
    <mergeCell ref="CS18:CU19"/>
    <mergeCell ref="CV18:CV19"/>
    <mergeCell ref="AS2:AT2"/>
    <mergeCell ref="AD1:AF1"/>
    <mergeCell ref="AS3:AT3"/>
    <mergeCell ref="AS4:AT4"/>
    <mergeCell ref="AS5:AT5"/>
    <mergeCell ref="AS1:AT1"/>
    <mergeCell ref="AT6:AV6"/>
    <mergeCell ref="AL18:AM18"/>
    <mergeCell ref="AZ3:BA3"/>
    <mergeCell ref="AZ4:BA4"/>
    <mergeCell ref="AZ5:BA5"/>
    <mergeCell ref="BD17:BF18"/>
    <mergeCell ref="BH15:CA16"/>
    <mergeCell ref="CA18:CA19"/>
    <mergeCell ref="AZ12:BA12"/>
    <mergeCell ref="AZ6:BA6"/>
    <mergeCell ref="BH17:BK17"/>
    <mergeCell ref="U3:Y3"/>
    <mergeCell ref="AH1:AM3"/>
    <mergeCell ref="W18:Y19"/>
    <mergeCell ref="W20:Y20"/>
    <mergeCell ref="U4:Y4"/>
    <mergeCell ref="U9:V9"/>
    <mergeCell ref="W13:X14"/>
    <mergeCell ref="Y13:Y14"/>
    <mergeCell ref="AC14:AC31"/>
    <mergeCell ref="Z10:AB10"/>
    <mergeCell ref="Z6:AC6"/>
    <mergeCell ref="AB1:AC1"/>
    <mergeCell ref="W15:Y16"/>
    <mergeCell ref="W17:Y17"/>
    <mergeCell ref="AH12:AJ12"/>
    <mergeCell ref="W6:Y6"/>
    <mergeCell ref="W7:Y7"/>
    <mergeCell ref="W8:X10"/>
    <mergeCell ref="Y8:Y10"/>
    <mergeCell ref="W11:X12"/>
    <mergeCell ref="Y11:Y12"/>
    <mergeCell ref="W22:Y24"/>
    <mergeCell ref="Z2:AA2"/>
    <mergeCell ref="Z1:AA1"/>
    <mergeCell ref="X43:X44"/>
    <mergeCell ref="BH430:CA433"/>
    <mergeCell ref="W45:Y46"/>
    <mergeCell ref="W47:Y47"/>
    <mergeCell ref="W48:Y49"/>
    <mergeCell ref="W50:Y50"/>
    <mergeCell ref="BX438:BZ439"/>
    <mergeCell ref="W54:Y55"/>
    <mergeCell ref="W56:Y57"/>
    <mergeCell ref="W60:Y60"/>
    <mergeCell ref="W62:Y62"/>
    <mergeCell ref="W63:Y63"/>
    <mergeCell ref="W64:Y64"/>
    <mergeCell ref="W65:Y65"/>
    <mergeCell ref="W67:Y67"/>
    <mergeCell ref="W66:Y66"/>
    <mergeCell ref="E5:F6"/>
    <mergeCell ref="E7:F7"/>
    <mergeCell ref="I5:J6"/>
    <mergeCell ref="I7:J7"/>
    <mergeCell ref="O5:P6"/>
    <mergeCell ref="S5:T6"/>
    <mergeCell ref="O7:P7"/>
    <mergeCell ref="S7:T7"/>
    <mergeCell ref="CS456:CU457"/>
    <mergeCell ref="Y41:Y44"/>
    <mergeCell ref="W52:Y53"/>
    <mergeCell ref="W58:Y59"/>
    <mergeCell ref="CC430:CV433"/>
    <mergeCell ref="W51:Y51"/>
    <mergeCell ref="CS435:CU436"/>
    <mergeCell ref="CV435:CV436"/>
    <mergeCell ref="CS438:CU439"/>
    <mergeCell ref="CS440:CU440"/>
    <mergeCell ref="CS452:CT452"/>
    <mergeCell ref="CC434:CF434"/>
    <mergeCell ref="CH434:CL434"/>
    <mergeCell ref="CN434:CQ434"/>
    <mergeCell ref="CS434:CU434"/>
    <mergeCell ref="X41:X42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allowBlank="1" showInputMessage="1" showErrorMessage="1">
          <x14:formula1>
            <xm:f>Data!$AK$4:$AN$4</xm:f>
          </x14:formula1>
          <xm:sqref>X2 Z4 AX15 W44</xm:sqref>
        </x14:dataValidation>
        <x14:dataValidation type="list" allowBlank="1" showInputMessage="1" showErrorMessage="1">
          <x14:formula1>
            <xm:f>Data!$H$5:$H$93</xm:f>
          </x14:formula1>
          <xm:sqref>Z3 AX14</xm:sqref>
        </x14:dataValidation>
        <x14:dataValidation type="list" allowBlank="1" showInputMessage="1" showErrorMessage="1">
          <x14:formula1>
            <xm:f>Data!$H$5:$H$183</xm:f>
          </x14:formula1>
          <xm:sqref>W43</xm:sqref>
        </x14:dataValidation>
        <x14:dataValidation type="list" operator="equal" allowBlank="1" showInputMessage="1" showErrorMessage="1">
          <x14:formula1>
            <xm:f>Data!H5:H93</xm:f>
          </x14:formula1>
          <xm:sqref>W2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C377"/>
  <sheetViews>
    <sheetView zoomScale="80" zoomScaleNormal="80" workbookViewId="0"/>
  </sheetViews>
  <sheetFormatPr defaultRowHeight="14.4" x14ac:dyDescent="0.3"/>
  <sheetData>
    <row r="1" spans="2:29" ht="15" thickBot="1" x14ac:dyDescent="0.35">
      <c r="B1" s="342" t="s">
        <v>63</v>
      </c>
      <c r="C1" s="342"/>
      <c r="D1" s="342"/>
      <c r="E1" s="342"/>
      <c r="G1" s="342" t="s">
        <v>64</v>
      </c>
      <c r="H1" s="342"/>
      <c r="I1" s="342"/>
      <c r="J1" s="342"/>
      <c r="M1" s="342" t="s">
        <v>65</v>
      </c>
      <c r="N1" s="342"/>
      <c r="O1" s="342"/>
      <c r="P1" s="342"/>
      <c r="R1" s="342" t="s">
        <v>66</v>
      </c>
      <c r="S1" s="342"/>
      <c r="T1" s="342"/>
      <c r="U1" s="342"/>
      <c r="W1" s="33" t="s">
        <v>31</v>
      </c>
      <c r="Y1" t="s">
        <v>67</v>
      </c>
      <c r="AA1" s="632" t="s">
        <v>14</v>
      </c>
      <c r="AB1" s="633"/>
      <c r="AC1" s="634"/>
    </row>
    <row r="2" spans="2:29" x14ac:dyDescent="0.3">
      <c r="B2" s="16" t="s">
        <v>15</v>
      </c>
      <c r="C2" s="17" t="s">
        <v>29</v>
      </c>
      <c r="D2" s="17" t="s">
        <v>17</v>
      </c>
      <c r="E2" s="18" t="s">
        <v>16</v>
      </c>
      <c r="F2" s="10"/>
      <c r="G2" s="23" t="s">
        <v>22</v>
      </c>
      <c r="H2" s="24" t="s">
        <v>27</v>
      </c>
      <c r="I2" s="23" t="s">
        <v>25</v>
      </c>
      <c r="J2" s="25" t="s">
        <v>21</v>
      </c>
      <c r="M2" s="12" t="s">
        <v>20</v>
      </c>
      <c r="N2" s="13" t="s">
        <v>30</v>
      </c>
      <c r="O2" s="14" t="s">
        <v>18</v>
      </c>
      <c r="P2" s="14" t="s">
        <v>19</v>
      </c>
      <c r="Q2" s="10"/>
      <c r="R2" s="29" t="s">
        <v>23</v>
      </c>
      <c r="S2" s="30" t="s">
        <v>28</v>
      </c>
      <c r="T2" s="30" t="s">
        <v>26</v>
      </c>
      <c r="U2" s="31" t="s">
        <v>24</v>
      </c>
      <c r="W2" s="34" t="s">
        <v>0</v>
      </c>
      <c r="Y2" s="33" t="s">
        <v>32</v>
      </c>
      <c r="AA2" s="86" t="s">
        <v>4</v>
      </c>
      <c r="AB2" s="87" t="s">
        <v>6</v>
      </c>
      <c r="AC2" s="88">
        <f>Y3</f>
        <v>60</v>
      </c>
    </row>
    <row r="3" spans="2:29" ht="15" thickBot="1" x14ac:dyDescent="0.35">
      <c r="B3" s="19">
        <f>C3*D3+E3</f>
        <v>-44.641016151377563</v>
      </c>
      <c r="C3" s="20">
        <f>TAN($W3*PI()/180)</f>
        <v>-1.7320508075688783</v>
      </c>
      <c r="D3" s="21">
        <v>20</v>
      </c>
      <c r="E3" s="21">
        <v>-10</v>
      </c>
      <c r="F3" s="11"/>
      <c r="G3" s="26">
        <f>H3*I3+J3</f>
        <v>-206.60254037844396</v>
      </c>
      <c r="H3" s="26">
        <f>TAN(W3*PI()/180)</f>
        <v>-1.7320508075688783</v>
      </c>
      <c r="I3" s="41">
        <v>50</v>
      </c>
      <c r="J3" s="27">
        <f>IF(E3&lt;0,Y3/(COS($W$3*PI()/180)),IF(E3&gt;0,-Y3/(COS($W$3*PI()/180)),0))</f>
        <v>-120.00000000000006</v>
      </c>
      <c r="M3" s="15">
        <f>N3*O3+P3</f>
        <v>20</v>
      </c>
      <c r="N3" s="28">
        <f>0</f>
        <v>0</v>
      </c>
      <c r="O3" s="37">
        <v>15</v>
      </c>
      <c r="P3" s="38">
        <v>20</v>
      </c>
      <c r="Q3" s="11"/>
      <c r="R3" s="22">
        <f>S3*T3+U3</f>
        <v>60</v>
      </c>
      <c r="S3" s="22">
        <f>N$3</f>
        <v>0</v>
      </c>
      <c r="T3" s="21">
        <v>69</v>
      </c>
      <c r="U3" s="32">
        <f>IF(P3&gt;0,$Y$3,IF(P3&lt;0,-$Y$3,0))</f>
        <v>60</v>
      </c>
      <c r="W3" s="35">
        <v>120</v>
      </c>
      <c r="Y3" s="36">
        <v>60</v>
      </c>
      <c r="AA3" s="86" t="s">
        <v>5</v>
      </c>
      <c r="AB3" s="87" t="s">
        <v>7</v>
      </c>
      <c r="AC3" s="88">
        <v>0</v>
      </c>
    </row>
    <row r="4" spans="2:29" x14ac:dyDescent="0.3">
      <c r="B4" s="47">
        <f>C3*D4+E3</f>
        <v>-11.732050807568879</v>
      </c>
      <c r="C4" s="47"/>
      <c r="D4" s="40">
        <v>1</v>
      </c>
      <c r="E4" s="47">
        <v>0</v>
      </c>
      <c r="G4" s="48">
        <f>H3*I4+J3</f>
        <v>-121.73205080756894</v>
      </c>
      <c r="H4" s="48"/>
      <c r="I4" s="39">
        <v>1</v>
      </c>
      <c r="J4" s="49"/>
      <c r="M4" s="50">
        <f>N3*O4+P3</f>
        <v>20</v>
      </c>
      <c r="N4" s="51"/>
      <c r="O4" s="40">
        <v>-15</v>
      </c>
      <c r="P4" s="50"/>
      <c r="R4" s="7">
        <f>S3*T4+U3</f>
        <v>60</v>
      </c>
      <c r="S4" s="7"/>
      <c r="T4" s="39">
        <v>1</v>
      </c>
      <c r="U4" s="52"/>
      <c r="W4" s="39" t="s">
        <v>3</v>
      </c>
      <c r="AA4" s="86"/>
      <c r="AB4" s="87" t="s">
        <v>8</v>
      </c>
      <c r="AC4" s="88">
        <v>0</v>
      </c>
    </row>
    <row r="5" spans="2:29" x14ac:dyDescent="0.3">
      <c r="B5" s="47"/>
      <c r="C5" s="47"/>
      <c r="D5" s="47"/>
      <c r="E5" s="47"/>
      <c r="G5" s="48"/>
      <c r="H5" s="48"/>
      <c r="I5" s="48"/>
      <c r="J5" s="49"/>
      <c r="M5" s="50"/>
      <c r="N5" s="51"/>
      <c r="O5" s="50"/>
      <c r="P5" s="50"/>
      <c r="R5" s="7"/>
      <c r="S5" s="7"/>
      <c r="T5" s="7"/>
      <c r="U5" s="52"/>
      <c r="W5" s="8"/>
      <c r="AA5" s="86"/>
      <c r="AB5" s="89"/>
      <c r="AC5" s="88"/>
    </row>
    <row r="6" spans="2:29" ht="15" thickBot="1" x14ac:dyDescent="0.35">
      <c r="B6" s="47">
        <f>B3</f>
        <v>-44.641016151377563</v>
      </c>
      <c r="C6" s="47">
        <f>D3</f>
        <v>20</v>
      </c>
      <c r="D6" s="47"/>
      <c r="E6" s="47"/>
      <c r="G6" s="48">
        <f>G3</f>
        <v>-206.60254037844396</v>
      </c>
      <c r="H6" s="48">
        <f>I3</f>
        <v>50</v>
      </c>
      <c r="I6" s="48"/>
      <c r="J6" s="49"/>
      <c r="M6" s="50">
        <f>M3</f>
        <v>20</v>
      </c>
      <c r="N6" s="51">
        <f>O3</f>
        <v>15</v>
      </c>
      <c r="O6" s="50"/>
      <c r="P6" s="50"/>
      <c r="R6" s="7">
        <f>R3</f>
        <v>60</v>
      </c>
      <c r="S6" s="7">
        <f>T3</f>
        <v>69</v>
      </c>
      <c r="T6" s="7"/>
      <c r="U6" s="52"/>
      <c r="W6" s="647"/>
      <c r="X6" s="647"/>
      <c r="Y6" s="647"/>
      <c r="Z6" s="647"/>
      <c r="AA6" s="86"/>
      <c r="AB6" s="89"/>
      <c r="AC6" s="88"/>
    </row>
    <row r="7" spans="2:29" x14ac:dyDescent="0.3">
      <c r="B7" s="47">
        <f>B4</f>
        <v>-11.732050807568879</v>
      </c>
      <c r="C7" s="47">
        <f>D4</f>
        <v>1</v>
      </c>
      <c r="D7" s="47"/>
      <c r="E7" s="47"/>
      <c r="G7" s="48">
        <f>G4</f>
        <v>-121.73205080756894</v>
      </c>
      <c r="H7" s="48">
        <f>I4</f>
        <v>1</v>
      </c>
      <c r="I7" s="48"/>
      <c r="J7" s="49"/>
      <c r="M7" s="50">
        <f>M4</f>
        <v>20</v>
      </c>
      <c r="N7" s="51">
        <f>O4</f>
        <v>-15</v>
      </c>
      <c r="O7" s="50"/>
      <c r="P7" s="50"/>
      <c r="R7" s="7">
        <f>R4</f>
        <v>60</v>
      </c>
      <c r="S7" s="7">
        <f>T4</f>
        <v>1</v>
      </c>
      <c r="T7" s="7"/>
      <c r="U7" s="52"/>
      <c r="W7" s="69" t="s">
        <v>35</v>
      </c>
      <c r="X7" s="70" t="s">
        <v>36</v>
      </c>
      <c r="Y7" s="70" t="s">
        <v>37</v>
      </c>
      <c r="Z7" s="85" t="s">
        <v>38</v>
      </c>
      <c r="AA7" s="86" t="s">
        <v>9</v>
      </c>
      <c r="AB7" s="90" t="s">
        <v>12</v>
      </c>
      <c r="AC7" s="91" t="s">
        <v>13</v>
      </c>
    </row>
    <row r="8" spans="2:29" ht="15" thickBot="1" x14ac:dyDescent="0.35">
      <c r="J8" s="9"/>
      <c r="N8" s="8"/>
      <c r="U8" s="9"/>
      <c r="W8" s="71">
        <f>IF(U3&gt;0,Y3,IF(U3&lt;0,-Y3,0))</f>
        <v>60</v>
      </c>
      <c r="X8" s="72">
        <f>IF(AND(E3&gt;0,U3&gt;0),F33,IF(AND(E3&lt;0,U3&gt;0),F32,IF(AND(E3&gt;0,U3&lt;0),F35,IF(AND(E3&lt;0,U3&lt;0),F34,"Error"))))</f>
        <v>-0.57735026918962573</v>
      </c>
      <c r="Y8" s="73">
        <f>W8/X8</f>
        <v>-103.92304845413264</v>
      </c>
      <c r="Z8" s="72">
        <v>0</v>
      </c>
      <c r="AA8" s="86">
        <v>0</v>
      </c>
      <c r="AB8" s="89">
        <f>$AC$2*COS($AA8*PI()/180)+$AC$3</f>
        <v>60</v>
      </c>
      <c r="AC8" s="88">
        <f>$AC$2*SIN($AA8*PI()/180)+$AC$4</f>
        <v>0</v>
      </c>
    </row>
    <row r="9" spans="2:29" ht="15" thickBot="1" x14ac:dyDescent="0.35">
      <c r="J9" s="9"/>
      <c r="M9" s="43" t="s">
        <v>33</v>
      </c>
      <c r="N9" s="44" t="s">
        <v>43</v>
      </c>
      <c r="O9" s="635" t="s">
        <v>55</v>
      </c>
      <c r="P9" s="636"/>
      <c r="Q9" s="637"/>
      <c r="U9" s="9"/>
      <c r="W9" s="74">
        <v>0</v>
      </c>
      <c r="X9" s="75"/>
      <c r="Y9" s="75">
        <f>W9/X8</f>
        <v>0</v>
      </c>
      <c r="Z9" s="75"/>
      <c r="AA9" s="86">
        <v>1</v>
      </c>
      <c r="AB9" s="89">
        <f t="shared" ref="AB9:AB72" si="0">$AC$2*COS($AA9*PI()/180)+$AC$3</f>
        <v>59.990861709383474</v>
      </c>
      <c r="AC9" s="88">
        <f t="shared" ref="AC9:AC72" si="1">$AC$2*SIN($AA9*PI()/180)+$AC$4</f>
        <v>1.0471443862370107</v>
      </c>
    </row>
    <row r="10" spans="2:29" ht="15" thickBot="1" x14ac:dyDescent="0.35">
      <c r="J10" s="9"/>
      <c r="M10" s="45">
        <f>Y3/COS((W3/2)*PI()/180)</f>
        <v>119.99999999999997</v>
      </c>
      <c r="N10" s="46">
        <f>M10-Y3</f>
        <v>59.999999999999972</v>
      </c>
      <c r="O10" s="638">
        <f>M10-Y11</f>
        <v>95.179491924311208</v>
      </c>
      <c r="P10" s="639"/>
      <c r="Q10" s="640"/>
      <c r="U10" s="9"/>
      <c r="W10" s="562" t="s">
        <v>39</v>
      </c>
      <c r="X10" s="558"/>
      <c r="Y10" s="559"/>
      <c r="Z10" s="53"/>
      <c r="AA10" s="86">
        <v>2</v>
      </c>
      <c r="AB10" s="89">
        <f t="shared" si="0"/>
        <v>59.963449621145749</v>
      </c>
      <c r="AC10" s="88">
        <f t="shared" si="1"/>
        <v>2.0939698021500583</v>
      </c>
    </row>
    <row r="11" spans="2:29" x14ac:dyDescent="0.3">
      <c r="J11" s="9"/>
      <c r="N11" s="8"/>
      <c r="U11" s="9"/>
      <c r="W11" s="76" t="s">
        <v>4</v>
      </c>
      <c r="X11" s="77" t="s">
        <v>40</v>
      </c>
      <c r="Y11" s="78">
        <f>G14</f>
        <v>24.820508075688771</v>
      </c>
      <c r="Z11" s="53"/>
      <c r="AA11" s="86">
        <v>3</v>
      </c>
      <c r="AB11" s="89">
        <f t="shared" si="0"/>
        <v>59.917772085274429</v>
      </c>
      <c r="AC11" s="88">
        <f t="shared" si="1"/>
        <v>3.1401573745766296</v>
      </c>
    </row>
    <row r="12" spans="2:29" ht="15" thickBot="1" x14ac:dyDescent="0.35">
      <c r="N12" s="8"/>
      <c r="U12" s="9"/>
      <c r="W12" s="76" t="s">
        <v>5</v>
      </c>
      <c r="X12" s="77" t="s">
        <v>41</v>
      </c>
      <c r="Y12" s="78">
        <f>Y8</f>
        <v>-103.92304845413264</v>
      </c>
      <c r="Z12" s="53"/>
      <c r="AA12" s="86">
        <v>4</v>
      </c>
      <c r="AB12" s="89">
        <f t="shared" si="0"/>
        <v>59.853843015589455</v>
      </c>
      <c r="AC12" s="88">
        <f t="shared" si="1"/>
        <v>4.1853884246475186</v>
      </c>
    </row>
    <row r="13" spans="2:29" x14ac:dyDescent="0.3">
      <c r="E13" s="54" t="s">
        <v>0</v>
      </c>
      <c r="F13" s="55" t="s">
        <v>1</v>
      </c>
      <c r="G13" s="31" t="s">
        <v>47</v>
      </c>
      <c r="J13" s="9"/>
      <c r="N13" s="8"/>
      <c r="U13" s="9"/>
      <c r="W13" s="76"/>
      <c r="X13" s="77" t="s">
        <v>42</v>
      </c>
      <c r="Y13" s="78">
        <f>W8</f>
        <v>60</v>
      </c>
      <c r="Z13" s="53"/>
      <c r="AA13" s="86">
        <v>5</v>
      </c>
      <c r="AB13" s="89">
        <f t="shared" si="0"/>
        <v>59.771681885504734</v>
      </c>
      <c r="AC13" s="88">
        <f t="shared" si="1"/>
        <v>5.2293445648594901</v>
      </c>
    </row>
    <row r="14" spans="2:29" ht="15" thickBot="1" x14ac:dyDescent="0.35">
      <c r="E14" s="56">
        <f>MATCH(W3,Data!H5:H183,0)</f>
        <v>120</v>
      </c>
      <c r="F14" s="22">
        <f>MATCH(W4,Data!AK4:AN4,0)</f>
        <v>1</v>
      </c>
      <c r="G14" s="57">
        <f>INDEX(Data!AK5:AN183,MATCH(W3,Data!H5:H183,0),MATCH(W4,Data!AK4:AN4,0))</f>
        <v>24.820508075688771</v>
      </c>
      <c r="J14" s="9"/>
      <c r="N14" s="8"/>
      <c r="U14" s="9"/>
      <c r="W14" s="76"/>
      <c r="X14" s="79"/>
      <c r="Y14" s="78"/>
      <c r="Z14" s="53"/>
      <c r="AA14" s="86">
        <v>6</v>
      </c>
      <c r="AB14" s="89">
        <f t="shared" si="0"/>
        <v>59.6713137220964</v>
      </c>
      <c r="AC14" s="88">
        <f t="shared" si="1"/>
        <v>6.2717077960592071</v>
      </c>
    </row>
    <row r="15" spans="2:29" ht="15" thickBot="1" x14ac:dyDescent="0.35">
      <c r="J15" s="9"/>
      <c r="N15" s="8"/>
      <c r="U15" s="9"/>
      <c r="W15" s="76"/>
      <c r="X15" s="79"/>
      <c r="Y15" s="78"/>
      <c r="Z15" s="53"/>
      <c r="AA15" s="86">
        <v>7</v>
      </c>
      <c r="AB15" s="89">
        <f t="shared" si="0"/>
        <v>59.552769098479317</v>
      </c>
      <c r="AC15" s="88">
        <f t="shared" si="1"/>
        <v>7.3121606043088487</v>
      </c>
    </row>
    <row r="16" spans="2:29" x14ac:dyDescent="0.3">
      <c r="D16" s="641" t="str">
        <f>IF(Y11&gt;N10, "CZintersectsW.C.",IF(Y11=N10,"Accepted",IF(Y11&lt;N10, "CZnotTouchingW.C.(move it closer to the W.C.)","Error")))</f>
        <v>CZnotTouchingW.C.(move it closer to the W.C.)</v>
      </c>
      <c r="E16" s="642"/>
      <c r="F16" s="642"/>
      <c r="G16" s="642"/>
      <c r="H16" s="643"/>
      <c r="J16" s="9"/>
      <c r="N16" s="8"/>
      <c r="U16" s="9"/>
      <c r="W16" s="76" t="s">
        <v>9</v>
      </c>
      <c r="X16" s="80" t="s">
        <v>12</v>
      </c>
      <c r="Y16" s="81" t="s">
        <v>13</v>
      </c>
      <c r="AA16" s="86">
        <v>8</v>
      </c>
      <c r="AB16" s="89">
        <f t="shared" si="0"/>
        <v>59.416084124494219</v>
      </c>
      <c r="AC16" s="88">
        <f t="shared" si="1"/>
        <v>8.3503860576039255</v>
      </c>
    </row>
    <row r="17" spans="2:29" ht="15" thickBot="1" x14ac:dyDescent="0.35">
      <c r="D17" s="644"/>
      <c r="E17" s="645"/>
      <c r="F17" s="645"/>
      <c r="G17" s="645"/>
      <c r="H17" s="646"/>
      <c r="J17" s="9"/>
      <c r="N17" s="8"/>
      <c r="U17" s="9"/>
      <c r="W17" s="76">
        <v>0</v>
      </c>
      <c r="X17" s="79">
        <f>$Y$11*COS($W17*PI()/180)+$Y$12</f>
        <v>-79.102540378443877</v>
      </c>
      <c r="Y17" s="78">
        <f>$Y$11*SIN($W17*PI()/180)+$Y$13</f>
        <v>60</v>
      </c>
      <c r="AA17" s="86">
        <v>9</v>
      </c>
      <c r="AB17" s="89">
        <f t="shared" si="0"/>
        <v>59.261300435708264</v>
      </c>
      <c r="AC17" s="88">
        <f t="shared" si="1"/>
        <v>9.3860679024138527</v>
      </c>
    </row>
    <row r="18" spans="2:29" x14ac:dyDescent="0.3">
      <c r="J18" s="9"/>
      <c r="N18" s="8"/>
      <c r="U18" s="9"/>
      <c r="W18" s="76">
        <v>1</v>
      </c>
      <c r="X18" s="79">
        <f>$Y$11*COS($W18*PI()/180)+$Y$12</f>
        <v>-79.106320662044624</v>
      </c>
      <c r="Y18" s="78">
        <f t="shared" ref="Y18:Y81" si="2">$Y$11*SIN($W18*PI()/180)+$Y$13</f>
        <v>60.433177594916799</v>
      </c>
      <c r="AA18" s="86">
        <v>10</v>
      </c>
      <c r="AB18" s="89">
        <f t="shared" si="0"/>
        <v>59.088465180732484</v>
      </c>
      <c r="AC18" s="88">
        <f t="shared" si="1"/>
        <v>10.418890660015819</v>
      </c>
    </row>
    <row r="19" spans="2:29" x14ac:dyDescent="0.3">
      <c r="J19" s="9"/>
      <c r="N19" s="8"/>
      <c r="U19" s="9"/>
      <c r="W19" s="76">
        <v>2</v>
      </c>
      <c r="X19" s="79">
        <f>$Y$11*COS($W19*PI()/180)+$Y$12</f>
        <v>-79.117660361335894</v>
      </c>
      <c r="Y19" s="78">
        <f t="shared" si="2"/>
        <v>60.866223239741899</v>
      </c>
      <c r="AA19" s="86">
        <v>11</v>
      </c>
      <c r="AB19" s="89">
        <f t="shared" si="0"/>
        <v>58.897631006859839</v>
      </c>
      <c r="AC19" s="88">
        <f t="shared" si="1"/>
        <v>11.448539722592688</v>
      </c>
    </row>
    <row r="20" spans="2:29" ht="15" thickBot="1" x14ac:dyDescent="0.35">
      <c r="J20" s="9"/>
      <c r="N20" s="8"/>
      <c r="U20" s="9"/>
      <c r="W20" s="76">
        <v>3</v>
      </c>
      <c r="X20" s="79">
        <f t="shared" ref="X20:X83" si="3">$Y$11*COS($W20*PI()/180)+$Y$12</f>
        <v>-79.136556022135423</v>
      </c>
      <c r="Y20" s="78">
        <f t="shared" si="2"/>
        <v>61.299005024576878</v>
      </c>
      <c r="AA20" s="86">
        <v>12</v>
      </c>
      <c r="AB20" s="89">
        <f t="shared" si="0"/>
        <v>58.688856044028341</v>
      </c>
      <c r="AC20" s="88">
        <f t="shared" si="1"/>
        <v>12.474701449065559</v>
      </c>
    </row>
    <row r="21" spans="2:29" x14ac:dyDescent="0.3">
      <c r="C21" s="562" t="s">
        <v>48</v>
      </c>
      <c r="D21" s="558"/>
      <c r="E21" s="558"/>
      <c r="F21" s="531" t="s">
        <v>52</v>
      </c>
      <c r="G21" s="531"/>
      <c r="H21" s="532"/>
      <c r="J21" s="9"/>
      <c r="N21" s="8"/>
      <c r="U21" s="9"/>
      <c r="W21" s="76">
        <v>4</v>
      </c>
      <c r="X21" s="79">
        <f t="shared" si="3"/>
        <v>-79.163001888641872</v>
      </c>
      <c r="Y21" s="78">
        <f t="shared" si="2"/>
        <v>61.731391119897637</v>
      </c>
      <c r="AA21" s="86">
        <v>13</v>
      </c>
      <c r="AB21" s="89">
        <f t="shared" si="0"/>
        <v>58.462203887114114</v>
      </c>
      <c r="AC21" s="88">
        <f t="shared" si="1"/>
        <v>13.497063260631901</v>
      </c>
    </row>
    <row r="22" spans="2:29" x14ac:dyDescent="0.3">
      <c r="C22" s="525" t="s">
        <v>49</v>
      </c>
      <c r="D22" s="345"/>
      <c r="E22" s="345"/>
      <c r="F22" s="345" t="s">
        <v>53</v>
      </c>
      <c r="G22" s="345"/>
      <c r="H22" s="526"/>
      <c r="J22" s="9"/>
      <c r="N22" s="8"/>
      <c r="U22" s="9"/>
      <c r="W22" s="76">
        <v>5</v>
      </c>
      <c r="X22" s="79">
        <f t="shared" si="3"/>
        <v>-79.196989905188133</v>
      </c>
      <c r="Y22" s="78">
        <f t="shared" si="2"/>
        <v>62.163249816710902</v>
      </c>
      <c r="AA22" s="86">
        <v>14</v>
      </c>
      <c r="AB22" s="89">
        <f t="shared" si="0"/>
        <v>58.217743576559791</v>
      </c>
      <c r="AC22" s="88">
        <f t="shared" si="1"/>
        <v>14.515313735980063</v>
      </c>
    </row>
    <row r="23" spans="2:29" x14ac:dyDescent="0.3">
      <c r="C23" s="525" t="s">
        <v>50</v>
      </c>
      <c r="D23" s="345"/>
      <c r="E23" s="345"/>
      <c r="F23" s="563" t="s">
        <v>54</v>
      </c>
      <c r="G23" s="563"/>
      <c r="H23" s="564"/>
      <c r="J23" s="9"/>
      <c r="N23" s="8"/>
      <c r="U23" s="9"/>
      <c r="W23" s="76">
        <v>6</v>
      </c>
      <c r="X23" s="79">
        <f t="shared" si="3"/>
        <v>-79.238509718695113</v>
      </c>
      <c r="Y23" s="78">
        <f t="shared" si="2"/>
        <v>62.594449566674129</v>
      </c>
      <c r="AA23" s="86">
        <v>15</v>
      </c>
      <c r="AB23" s="89">
        <f t="shared" si="0"/>
        <v>57.955549577344101</v>
      </c>
      <c r="AC23" s="88">
        <f t="shared" si="1"/>
        <v>15.529142706151244</v>
      </c>
    </row>
    <row r="24" spans="2:29" ht="15" thickBot="1" x14ac:dyDescent="0.35">
      <c r="C24" s="527" t="s">
        <v>51</v>
      </c>
      <c r="D24" s="342"/>
      <c r="E24" s="342"/>
      <c r="F24" s="565"/>
      <c r="G24" s="565"/>
      <c r="H24" s="566"/>
      <c r="J24" s="9"/>
      <c r="N24" s="8"/>
      <c r="U24" s="9"/>
      <c r="W24" s="76">
        <v>7</v>
      </c>
      <c r="X24" s="79">
        <f t="shared" si="3"/>
        <v>-79.287548681825399</v>
      </c>
      <c r="Y24" s="78">
        <f t="shared" si="2"/>
        <v>63.024859022166353</v>
      </c>
      <c r="AA24" s="86">
        <v>16</v>
      </c>
      <c r="AB24" s="89">
        <f t="shared" si="0"/>
        <v>57.675701756299134</v>
      </c>
      <c r="AC24" s="88">
        <f t="shared" si="1"/>
        <v>16.538241349019948</v>
      </c>
    </row>
    <row r="25" spans="2:29" x14ac:dyDescent="0.3">
      <c r="J25" s="9"/>
      <c r="N25" s="8"/>
      <c r="U25" s="9"/>
      <c r="W25" s="76">
        <v>8</v>
      </c>
      <c r="X25" s="79">
        <f t="shared" si="3"/>
        <v>-79.344091856835774</v>
      </c>
      <c r="Y25" s="78">
        <f t="shared" si="2"/>
        <v>63.45434707629795</v>
      </c>
      <c r="AA25" s="86">
        <v>17</v>
      </c>
      <c r="AB25" s="89">
        <f t="shared" si="0"/>
        <v>57.378285357782126</v>
      </c>
      <c r="AC25" s="88">
        <f t="shared" si="1"/>
        <v>17.542302283364208</v>
      </c>
    </row>
    <row r="26" spans="2:29" x14ac:dyDescent="0.3">
      <c r="J26" s="9"/>
      <c r="N26" s="8"/>
      <c r="U26" s="9"/>
      <c r="W26" s="76">
        <v>9</v>
      </c>
      <c r="X26" s="79">
        <f t="shared" si="3"/>
        <v>-79.408122020127379</v>
      </c>
      <c r="Y26" s="78">
        <f t="shared" si="2"/>
        <v>63.882782902847104</v>
      </c>
      <c r="AA26" s="86">
        <v>18</v>
      </c>
      <c r="AB26" s="89">
        <f t="shared" si="0"/>
        <v>57.063390977709211</v>
      </c>
      <c r="AC26" s="88">
        <f t="shared" si="1"/>
        <v>18.541019662496844</v>
      </c>
    </row>
    <row r="27" spans="2:29" x14ac:dyDescent="0.3">
      <c r="C27" s="53"/>
      <c r="J27" s="9"/>
      <c r="N27" s="8"/>
      <c r="U27" s="9"/>
      <c r="W27" s="76">
        <v>10</v>
      </c>
      <c r="X27" s="79">
        <f t="shared" si="3"/>
        <v>-79.479619667492216</v>
      </c>
      <c r="Y27" s="78">
        <f t="shared" si="2"/>
        <v>64.310035996110685</v>
      </c>
      <c r="AA27" s="86">
        <v>19</v>
      </c>
      <c r="AB27" s="89">
        <f t="shared" si="0"/>
        <v>56.731114535959009</v>
      </c>
      <c r="AC27" s="88">
        <f t="shared" si="1"/>
        <v>19.534089267429398</v>
      </c>
    </row>
    <row r="28" spans="2:29" x14ac:dyDescent="0.3">
      <c r="J28" s="9"/>
      <c r="N28" s="8"/>
      <c r="U28" s="9"/>
      <c r="W28" s="76">
        <v>11</v>
      </c>
      <c r="X28" s="79">
        <f t="shared" si="3"/>
        <v>-79.558563020054265</v>
      </c>
      <c r="Y28" s="78">
        <f t="shared" si="2"/>
        <v>64.735976210657597</v>
      </c>
      <c r="AA28" s="86">
        <v>20</v>
      </c>
      <c r="AB28" s="89">
        <f t="shared" si="0"/>
        <v>56.381557247154504</v>
      </c>
      <c r="AC28" s="88">
        <f t="shared" si="1"/>
        <v>20.521208599540124</v>
      </c>
    </row>
    <row r="29" spans="2:29" x14ac:dyDescent="0.3">
      <c r="J29" s="9"/>
      <c r="N29" s="8"/>
      <c r="U29" s="9"/>
      <c r="W29" s="76">
        <v>12</v>
      </c>
      <c r="X29" s="79">
        <f t="shared" si="3"/>
        <v>-79.644928030903628</v>
      </c>
      <c r="Y29" s="78">
        <f t="shared" si="2"/>
        <v>65.160473800972298</v>
      </c>
      <c r="AA29" s="86">
        <v>21</v>
      </c>
      <c r="AB29" s="89">
        <f t="shared" si="0"/>
        <v>56.014825589832107</v>
      </c>
      <c r="AC29" s="88">
        <f t="shared" si="1"/>
        <v>21.502076972718015</v>
      </c>
    </row>
    <row r="30" spans="2:29" ht="15" thickBot="1" x14ac:dyDescent="0.35">
      <c r="J30" s="9"/>
      <c r="N30" s="8"/>
      <c r="U30" s="9"/>
      <c r="W30" s="76">
        <v>13</v>
      </c>
      <c r="X30" s="79">
        <f t="shared" si="3"/>
        <v>-79.738688392421324</v>
      </c>
      <c r="Y30" s="78">
        <f t="shared" si="2"/>
        <v>65.583399460976608</v>
      </c>
      <c r="AA30" s="86">
        <v>22</v>
      </c>
      <c r="AB30" s="89">
        <f t="shared" si="0"/>
        <v>55.631031274007242</v>
      </c>
      <c r="AC30" s="88">
        <f t="shared" si="1"/>
        <v>22.476395604954721</v>
      </c>
    </row>
    <row r="31" spans="2:29" ht="15" thickBot="1" x14ac:dyDescent="0.35">
      <c r="F31" s="67" t="s">
        <v>56</v>
      </c>
      <c r="G31" s="68" t="s">
        <v>34</v>
      </c>
      <c r="J31" s="9"/>
      <c r="N31" s="8"/>
      <c r="U31" s="9"/>
      <c r="W31" s="76">
        <v>14</v>
      </c>
      <c r="X31" s="79">
        <f t="shared" si="3"/>
        <v>-79.839815544292975</v>
      </c>
      <c r="Y31" s="78">
        <f t="shared" si="2"/>
        <v>66.004624363417491</v>
      </c>
      <c r="AA31" s="86">
        <v>23</v>
      </c>
      <c r="AB31" s="89">
        <f t="shared" si="0"/>
        <v>55.230291207146422</v>
      </c>
      <c r="AC31" s="88">
        <f t="shared" si="1"/>
        <v>23.443867709356422</v>
      </c>
    </row>
    <row r="32" spans="2:29" x14ac:dyDescent="0.3">
      <c r="B32" s="58"/>
      <c r="C32" s="59" t="s">
        <v>57</v>
      </c>
      <c r="D32" s="59"/>
      <c r="E32" s="59"/>
      <c r="F32" s="59">
        <f>TAN((90+W3/2)*PI()/180)</f>
        <v>-0.57735026918962573</v>
      </c>
      <c r="G32" s="60" t="s">
        <v>61</v>
      </c>
      <c r="J32" s="9"/>
      <c r="N32" s="8"/>
      <c r="U32" s="9"/>
      <c r="W32" s="76">
        <v>15</v>
      </c>
      <c r="X32" s="79">
        <f t="shared" si="3"/>
        <v>-79.948278682208468</v>
      </c>
      <c r="Y32" s="78">
        <f t="shared" si="2"/>
        <v>66.424020199109179</v>
      </c>
      <c r="AA32" s="86">
        <v>24</v>
      </c>
      <c r="AB32" s="89">
        <f t="shared" si="0"/>
        <v>54.812727458556054</v>
      </c>
      <c r="AC32" s="88">
        <f t="shared" si="1"/>
        <v>24.404198584548009</v>
      </c>
    </row>
    <row r="33" spans="2:29" x14ac:dyDescent="0.3">
      <c r="B33" s="61"/>
      <c r="C33" s="62" t="s">
        <v>59</v>
      </c>
      <c r="D33" s="62"/>
      <c r="E33" s="62"/>
      <c r="F33" s="62">
        <f>SIN(W3*PI()/180)/(1+COS(W3*PI()/180))</f>
        <v>1.7320508075688767</v>
      </c>
      <c r="G33" s="63" t="s">
        <v>62</v>
      </c>
      <c r="J33" s="9"/>
      <c r="N33" s="8"/>
      <c r="U33" s="9"/>
      <c r="W33" s="76">
        <v>16</v>
      </c>
      <c r="X33" s="79">
        <f t="shared" si="3"/>
        <v>-80.064044767245321</v>
      </c>
      <c r="Y33" s="78">
        <f t="shared" si="2"/>
        <v>66.841459216017327</v>
      </c>
      <c r="AA33" s="86">
        <v>25</v>
      </c>
      <c r="AB33" s="89">
        <f t="shared" si="0"/>
        <v>54.378467222198999</v>
      </c>
      <c r="AC33" s="88">
        <f t="shared" si="1"/>
        <v>25.357095704441967</v>
      </c>
    </row>
    <row r="34" spans="2:29" x14ac:dyDescent="0.3">
      <c r="B34" s="61"/>
      <c r="C34" s="62" t="s">
        <v>60</v>
      </c>
      <c r="D34" s="62"/>
      <c r="E34" s="62"/>
      <c r="F34" s="62">
        <f>SIN(W3*PI()/180)/(1+COS(W3*PI()/180))</f>
        <v>1.7320508075688767</v>
      </c>
      <c r="G34" s="63" t="s">
        <v>61</v>
      </c>
      <c r="J34" s="9"/>
      <c r="N34" s="8"/>
      <c r="U34" s="9"/>
      <c r="W34" s="76">
        <v>17</v>
      </c>
      <c r="X34" s="79">
        <f t="shared" si="3"/>
        <v>-80.187078535932542</v>
      </c>
      <c r="Y34" s="78">
        <f t="shared" si="2"/>
        <v>67.256814258173577</v>
      </c>
      <c r="AA34" s="86">
        <v>26</v>
      </c>
      <c r="AB34" s="89">
        <f t="shared" si="0"/>
        <v>53.92764277795002</v>
      </c>
      <c r="AC34" s="88">
        <f t="shared" si="1"/>
        <v>26.302268807344646</v>
      </c>
    </row>
    <row r="35" spans="2:29" ht="15" thickBot="1" x14ac:dyDescent="0.35">
      <c r="B35" s="64"/>
      <c r="C35" s="65" t="s">
        <v>58</v>
      </c>
      <c r="D35" s="65"/>
      <c r="E35" s="65"/>
      <c r="F35" s="65">
        <f>TAN((90+W3/2)*PI()/180)</f>
        <v>-0.57735026918962573</v>
      </c>
      <c r="G35" s="66" t="s">
        <v>62</v>
      </c>
      <c r="J35" s="9"/>
      <c r="N35" s="8"/>
      <c r="U35" s="9"/>
      <c r="W35" s="76">
        <v>18</v>
      </c>
      <c r="X35" s="79">
        <f t="shared" si="3"/>
        <v>-80.317342510992347</v>
      </c>
      <c r="Y35" s="78">
        <f t="shared" si="2"/>
        <v>67.669958804408452</v>
      </c>
      <c r="AA35" s="86">
        <v>27</v>
      </c>
      <c r="AB35" s="89">
        <f t="shared" si="0"/>
        <v>53.460391451302073</v>
      </c>
      <c r="AC35" s="88">
        <f t="shared" si="1"/>
        <v>27.239429984372805</v>
      </c>
    </row>
    <row r="36" spans="2:29" x14ac:dyDescent="0.3">
      <c r="J36" s="9"/>
      <c r="N36" s="8"/>
      <c r="U36" s="9"/>
      <c r="W36" s="76">
        <v>19</v>
      </c>
      <c r="X36" s="79">
        <f t="shared" si="3"/>
        <v>-80.454797012756046</v>
      </c>
      <c r="Y36" s="78">
        <f t="shared" si="2"/>
        <v>68.080767006890952</v>
      </c>
      <c r="AA36" s="86">
        <v>28</v>
      </c>
      <c r="AB36" s="89">
        <f t="shared" si="0"/>
        <v>52.976855571535623</v>
      </c>
      <c r="AC36" s="88">
        <f t="shared" si="1"/>
        <v>28.168293767153447</v>
      </c>
    </row>
    <row r="37" spans="2:29" x14ac:dyDescent="0.3">
      <c r="J37" s="9"/>
      <c r="N37" s="8"/>
      <c r="U37" s="9"/>
      <c r="W37" s="76">
        <v>20</v>
      </c>
      <c r="X37" s="79">
        <f t="shared" si="3"/>
        <v>-80.599400171250849</v>
      </c>
      <c r="Y37" s="78">
        <f t="shared" si="2"/>
        <v>68.489113729462986</v>
      </c>
      <c r="AA37" s="86">
        <v>29</v>
      </c>
      <c r="AB37" s="89">
        <f t="shared" si="0"/>
        <v>52.477182428363747</v>
      </c>
      <c r="AC37" s="88">
        <f t="shared" si="1"/>
        <v>29.088577214780223</v>
      </c>
    </row>
    <row r="38" spans="2:29" x14ac:dyDescent="0.3">
      <c r="J38" s="9"/>
      <c r="N38" s="8"/>
      <c r="U38" s="9"/>
      <c r="W38" s="76">
        <v>21</v>
      </c>
      <c r="X38" s="79">
        <f t="shared" si="3"/>
        <v>-80.751107938953879</v>
      </c>
      <c r="Y38" s="78">
        <f t="shared" si="2"/>
        <v>68.894874585757151</v>
      </c>
      <c r="AA38" s="86">
        <v>30</v>
      </c>
      <c r="AB38" s="89">
        <f t="shared" si="0"/>
        <v>51.96152422706632</v>
      </c>
      <c r="AC38" s="88">
        <f t="shared" si="1"/>
        <v>29.999999999999996</v>
      </c>
    </row>
    <row r="39" spans="2:29" x14ac:dyDescent="0.3">
      <c r="J39" s="9"/>
      <c r="N39" s="8"/>
      <c r="U39" s="9"/>
      <c r="W39" s="76">
        <v>22</v>
      </c>
      <c r="X39" s="79">
        <f t="shared" si="3"/>
        <v>-80.90987410420945</v>
      </c>
      <c r="Y39" s="78">
        <f t="shared" si="2"/>
        <v>69.29792597708591</v>
      </c>
      <c r="AA39" s="86">
        <v>31</v>
      </c>
      <c r="AB39" s="89">
        <f t="shared" si="0"/>
        <v>51.430038042126739</v>
      </c>
      <c r="AC39" s="88">
        <f t="shared" si="1"/>
        <v>30.902284494603251</v>
      </c>
    </row>
    <row r="40" spans="2:29" x14ac:dyDescent="0.3">
      <c r="J40" s="9"/>
      <c r="N40" s="8"/>
      <c r="U40" s="9"/>
      <c r="W40" s="76">
        <v>23</v>
      </c>
      <c r="X40" s="79">
        <f t="shared" si="3"/>
        <v>-81.075650305305629</v>
      </c>
      <c r="Y40" s="78">
        <f t="shared" si="2"/>
        <v>69.698145130091007</v>
      </c>
      <c r="AA40" s="86">
        <v>32</v>
      </c>
      <c r="AB40" s="89">
        <f t="shared" si="0"/>
        <v>50.88288576938556</v>
      </c>
      <c r="AC40" s="88">
        <f t="shared" si="1"/>
        <v>31.795155853992295</v>
      </c>
    </row>
    <row r="41" spans="2:29" x14ac:dyDescent="0.3">
      <c r="J41" s="9"/>
      <c r="N41" s="8"/>
      <c r="U41" s="9"/>
      <c r="W41" s="76">
        <v>24</v>
      </c>
      <c r="X41" s="79">
        <f t="shared" si="3"/>
        <v>-81.248386045205677</v>
      </c>
      <c r="Y41" s="78">
        <f t="shared" si="2"/>
        <v>70.095410134141446</v>
      </c>
      <c r="AA41" s="86">
        <v>33</v>
      </c>
      <c r="AB41" s="89">
        <f t="shared" si="0"/>
        <v>50.320234076725441</v>
      </c>
      <c r="AC41" s="88">
        <f t="shared" si="1"/>
        <v>32.678342100901624</v>
      </c>
    </row>
    <row r="42" spans="2:29" x14ac:dyDescent="0.3">
      <c r="J42" s="9"/>
      <c r="N42" s="8"/>
      <c r="U42" s="9"/>
      <c r="W42" s="76">
        <v>25</v>
      </c>
      <c r="X42" s="79">
        <f t="shared" si="3"/>
        <v>-81.428028706929851</v>
      </c>
      <c r="Y42" s="78">
        <f t="shared" si="2"/>
        <v>70.489599978468576</v>
      </c>
      <c r="AA42" s="86">
        <v>34</v>
      </c>
      <c r="AB42" s="89">
        <f t="shared" si="0"/>
        <v>49.742254353302499</v>
      </c>
      <c r="AC42" s="88">
        <f t="shared" si="1"/>
        <v>33.551574208244816</v>
      </c>
    </row>
    <row r="43" spans="2:29" x14ac:dyDescent="0.3">
      <c r="J43" s="9"/>
      <c r="N43" s="8"/>
      <c r="U43" s="9"/>
      <c r="W43" s="76">
        <v>26</v>
      </c>
      <c r="X43" s="79">
        <f t="shared" si="3"/>
        <v>-81.614523569583184</v>
      </c>
      <c r="Y43" s="78">
        <f t="shared" si="2"/>
        <v>70.88059458902724</v>
      </c>
      <c r="AA43" s="86">
        <v>35</v>
      </c>
      <c r="AB43" s="89">
        <f t="shared" si="0"/>
        <v>49.149122657339511</v>
      </c>
      <c r="AC43" s="88">
        <f t="shared" si="1"/>
        <v>34.414586181062759</v>
      </c>
    </row>
    <row r="44" spans="2:29" x14ac:dyDescent="0.3">
      <c r="J44" s="9"/>
      <c r="N44" s="8"/>
      <c r="U44" s="9"/>
      <c r="W44" s="76">
        <v>27</v>
      </c>
      <c r="X44" s="79">
        <f t="shared" si="3"/>
        <v>-81.807813825023871</v>
      </c>
      <c r="Y44" s="78">
        <f t="shared" si="2"/>
        <v>71.268274865071405</v>
      </c>
      <c r="AA44" s="86">
        <v>36</v>
      </c>
      <c r="AB44" s="89">
        <f t="shared" si="0"/>
        <v>48.541019662496851</v>
      </c>
      <c r="AC44" s="88">
        <f t="shared" si="1"/>
        <v>35.267115137548387</v>
      </c>
    </row>
    <row r="45" spans="2:29" x14ac:dyDescent="0.3">
      <c r="J45" s="9"/>
      <c r="N45" s="8"/>
      <c r="U45" s="9"/>
      <c r="W45" s="76">
        <v>28</v>
      </c>
      <c r="X45" s="79">
        <f t="shared" si="3"/>
        <v>-82.007840595167679</v>
      </c>
      <c r="Y45" s="78">
        <f t="shared" si="2"/>
        <v>71.652522715433435</v>
      </c>
      <c r="AA45" s="86">
        <v>37</v>
      </c>
      <c r="AB45" s="89">
        <f t="shared" si="0"/>
        <v>47.918130602837572</v>
      </c>
      <c r="AC45" s="88">
        <f t="shared" si="1"/>
        <v>36.108901389122899</v>
      </c>
    </row>
    <row r="46" spans="2:29" x14ac:dyDescent="0.3">
      <c r="J46" s="9"/>
      <c r="N46" s="8"/>
      <c r="U46" s="9"/>
      <c r="W46" s="76">
        <v>29</v>
      </c>
      <c r="X46" s="79">
        <f t="shared" si="3"/>
        <v>-82.214542949922716</v>
      </c>
      <c r="Y46" s="78">
        <f t="shared" si="2"/>
        <v>72.033221094495815</v>
      </c>
      <c r="AA46" s="86">
        <v>38</v>
      </c>
      <c r="AB46" s="89">
        <f t="shared" si="0"/>
        <v>47.280645216403322</v>
      </c>
      <c r="AC46" s="88">
        <f t="shared" si="1"/>
        <v>36.939688519539487</v>
      </c>
    </row>
    <row r="47" spans="2:29" x14ac:dyDescent="0.3">
      <c r="J47" s="9"/>
      <c r="N47" s="8"/>
      <c r="U47" s="9"/>
      <c r="W47" s="76">
        <v>30</v>
      </c>
      <c r="X47" s="79">
        <f t="shared" si="3"/>
        <v>-82.42785792574935</v>
      </c>
      <c r="Y47" s="78">
        <f t="shared" si="2"/>
        <v>72.410254037844382</v>
      </c>
      <c r="AA47" s="86">
        <v>39</v>
      </c>
      <c r="AB47" s="89">
        <f t="shared" si="0"/>
        <v>46.628757687418258</v>
      </c>
      <c r="AC47" s="88">
        <f t="shared" si="1"/>
        <v>37.759223462990242</v>
      </c>
    </row>
    <row r="48" spans="2:29" x14ac:dyDescent="0.3">
      <c r="J48" s="9"/>
      <c r="N48" s="8"/>
      <c r="U48" s="9"/>
      <c r="W48" s="76">
        <v>31</v>
      </c>
      <c r="X48" s="79">
        <f t="shared" si="3"/>
        <v>-82.647720544839515</v>
      </c>
      <c r="Y48" s="78">
        <f t="shared" si="2"/>
        <v>72.783506697592202</v>
      </c>
      <c r="AA48" s="86">
        <v>40</v>
      </c>
      <c r="AB48" s="89">
        <f t="shared" si="0"/>
        <v>45.962666587138678</v>
      </c>
      <c r="AC48" s="88">
        <f t="shared" si="1"/>
        <v>38.567256581192353</v>
      </c>
    </row>
    <row r="49" spans="10:29" x14ac:dyDescent="0.3">
      <c r="J49" s="9"/>
      <c r="N49" s="8"/>
      <c r="U49" s="9"/>
      <c r="W49" s="76">
        <v>32</v>
      </c>
      <c r="X49" s="79">
        <f t="shared" si="3"/>
        <v>-82.874063834909578</v>
      </c>
      <c r="Y49" s="78">
        <f t="shared" si="2"/>
        <v>73.152865377363312</v>
      </c>
      <c r="AA49" s="86">
        <v>41</v>
      </c>
      <c r="AB49" s="89">
        <f t="shared" si="0"/>
        <v>45.282574813366324</v>
      </c>
      <c r="AC49" s="88">
        <f t="shared" si="1"/>
        <v>39.363541739430431</v>
      </c>
    </row>
    <row r="50" spans="10:29" x14ac:dyDescent="0.3">
      <c r="J50" s="9"/>
      <c r="N50" s="8"/>
      <c r="U50" s="9"/>
      <c r="W50" s="76">
        <v>33</v>
      </c>
      <c r="X50" s="79">
        <f t="shared" si="3"/>
        <v>-83.106818849600756</v>
      </c>
      <c r="Y50" s="78">
        <f t="shared" si="2"/>
        <v>73.518217566925813</v>
      </c>
      <c r="AA50" s="86">
        <v>42</v>
      </c>
      <c r="AB50" s="89">
        <f t="shared" si="0"/>
        <v>44.588689528643656</v>
      </c>
      <c r="AC50" s="88">
        <f t="shared" si="1"/>
        <v>40.147836381531491</v>
      </c>
    </row>
    <row r="51" spans="10:29" x14ac:dyDescent="0.3">
      <c r="J51" s="9"/>
      <c r="N51" s="8"/>
      <c r="U51" s="9"/>
      <c r="W51" s="76">
        <v>34</v>
      </c>
      <c r="X51" s="79">
        <f t="shared" si="3"/>
        <v>-83.345914689480821</v>
      </c>
      <c r="Y51" s="78">
        <f t="shared" si="2"/>
        <v>73.879451976463528</v>
      </c>
      <c r="AA51" s="86">
        <v>43</v>
      </c>
      <c r="AB51" s="89">
        <f t="shared" si="0"/>
        <v>43.881222097150236</v>
      </c>
      <c r="AC51" s="88">
        <f t="shared" si="1"/>
        <v>40.919901603749906</v>
      </c>
    </row>
    <row r="52" spans="10:29" x14ac:dyDescent="0.3">
      <c r="J52" s="9"/>
      <c r="N52" s="8"/>
      <c r="U52" s="9"/>
      <c r="W52" s="76">
        <v>35</v>
      </c>
      <c r="X52" s="79">
        <f t="shared" si="3"/>
        <v>-83.591278523640753</v>
      </c>
      <c r="Y52" s="78">
        <f t="shared" si="2"/>
        <v>74.236458570475918</v>
      </c>
      <c r="AA52" s="86">
        <v>44</v>
      </c>
      <c r="AB52" s="89">
        <f t="shared" si="0"/>
        <v>43.160388020319068</v>
      </c>
      <c r="AC52" s="88">
        <f t="shared" si="1"/>
        <v>41.679502227539835</v>
      </c>
    </row>
    <row r="53" spans="10:29" x14ac:dyDescent="0.3">
      <c r="J53" s="9"/>
      <c r="N53" s="8"/>
      <c r="U53" s="9"/>
      <c r="W53" s="76">
        <v>36</v>
      </c>
      <c r="X53" s="79">
        <f t="shared" si="3"/>
        <v>-83.842835611879792</v>
      </c>
      <c r="Y53" s="78">
        <f t="shared" si="2"/>
        <v>74.589128601296096</v>
      </c>
      <c r="AA53" s="86">
        <v>45</v>
      </c>
      <c r="AB53" s="89">
        <f t="shared" si="0"/>
        <v>42.426406871192853</v>
      </c>
      <c r="AC53" s="88">
        <f t="shared" si="1"/>
        <v>42.426406871192846</v>
      </c>
    </row>
    <row r="54" spans="10:29" x14ac:dyDescent="0.3">
      <c r="J54" s="9"/>
      <c r="N54" s="8"/>
      <c r="U54" s="9"/>
      <c r="W54" s="76">
        <v>37</v>
      </c>
      <c r="X54" s="79">
        <f t="shared" si="3"/>
        <v>-84.100509327471997</v>
      </c>
      <c r="Y54" s="78">
        <f t="shared" si="2"/>
        <v>74.937354642216235</v>
      </c>
      <c r="AA54" s="86">
        <v>46</v>
      </c>
      <c r="AB54" s="89">
        <f t="shared" si="0"/>
        <v>41.679502227539842</v>
      </c>
      <c r="AC54" s="88">
        <f t="shared" si="1"/>
        <v>43.160388020319061</v>
      </c>
    </row>
    <row r="55" spans="10:29" x14ac:dyDescent="0.3">
      <c r="J55" s="9"/>
      <c r="N55" s="8"/>
      <c r="U55" s="9"/>
      <c r="W55" s="76">
        <v>38</v>
      </c>
      <c r="X55" s="79">
        <f t="shared" si="3"/>
        <v>-84.3642211805074</v>
      </c>
      <c r="Y55" s="78">
        <f t="shared" si="2"/>
        <v>75.281030620210956</v>
      </c>
      <c r="AA55" s="86">
        <v>47</v>
      </c>
      <c r="AB55" s="89">
        <f t="shared" si="0"/>
        <v>40.919901603749906</v>
      </c>
      <c r="AC55" s="88">
        <f t="shared" si="1"/>
        <v>43.881222097150228</v>
      </c>
    </row>
    <row r="56" spans="10:29" x14ac:dyDescent="0.3">
      <c r="J56" s="9"/>
      <c r="N56" s="8"/>
      <c r="U56" s="9"/>
      <c r="W56" s="76">
        <v>39</v>
      </c>
      <c r="X56" s="79">
        <f t="shared" si="3"/>
        <v>-84.633890841800977</v>
      </c>
      <c r="Y56" s="78">
        <f t="shared" si="2"/>
        <v>75.62005184824811</v>
      </c>
      <c r="AA56" s="86">
        <v>48</v>
      </c>
      <c r="AB56" s="89">
        <f t="shared" si="0"/>
        <v>40.147836381531491</v>
      </c>
      <c r="AC56" s="88">
        <f t="shared" si="1"/>
        <v>44.588689528643648</v>
      </c>
    </row>
    <row r="57" spans="10:29" x14ac:dyDescent="0.3">
      <c r="J57" s="9"/>
      <c r="N57" s="8"/>
      <c r="U57" s="9"/>
      <c r="W57" s="76">
        <v>40</v>
      </c>
      <c r="X57" s="79">
        <f t="shared" si="3"/>
        <v>-84.909436167361548</v>
      </c>
      <c r="Y57" s="78">
        <f t="shared" si="2"/>
        <v>75.954315057177425</v>
      </c>
      <c r="AA57" s="86">
        <v>49</v>
      </c>
      <c r="AB57" s="89">
        <f t="shared" si="0"/>
        <v>39.363541739430438</v>
      </c>
      <c r="AC57" s="88">
        <f t="shared" si="1"/>
        <v>45.282574813366324</v>
      </c>
    </row>
    <row r="58" spans="10:29" x14ac:dyDescent="0.3">
      <c r="J58" s="9"/>
      <c r="N58" s="8"/>
      <c r="U58" s="9"/>
      <c r="W58" s="76">
        <v>41</v>
      </c>
      <c r="X58" s="79">
        <f t="shared" si="3"/>
        <v>-85.190773223413643</v>
      </c>
      <c r="Y58" s="78">
        <f t="shared" si="2"/>
        <v>76.283718427187409</v>
      </c>
      <c r="AA58" s="86">
        <v>50</v>
      </c>
      <c r="AB58" s="89">
        <f t="shared" si="0"/>
        <v>38.56725658119236</v>
      </c>
      <c r="AC58" s="88">
        <f t="shared" si="1"/>
        <v>45.962666587138678</v>
      </c>
    </row>
    <row r="59" spans="10:29" x14ac:dyDescent="0.3">
      <c r="J59" s="9"/>
      <c r="N59" s="8"/>
      <c r="U59" s="9"/>
      <c r="W59" s="76">
        <v>42</v>
      </c>
      <c r="X59" s="79">
        <f t="shared" si="3"/>
        <v>-85.477816311964659</v>
      </c>
      <c r="Y59" s="78">
        <f t="shared" si="2"/>
        <v>76.60816161882056</v>
      </c>
      <c r="AA59" s="86">
        <v>51</v>
      </c>
      <c r="AB59" s="89">
        <f t="shared" si="0"/>
        <v>37.759223462990249</v>
      </c>
      <c r="AC59" s="88">
        <f t="shared" si="1"/>
        <v>46.628757687418251</v>
      </c>
    </row>
    <row r="60" spans="10:29" x14ac:dyDescent="0.3">
      <c r="J60" s="9"/>
      <c r="N60" s="8"/>
      <c r="U60" s="9"/>
      <c r="W60" s="76">
        <v>43</v>
      </c>
      <c r="X60" s="79">
        <f t="shared" si="3"/>
        <v>-85.770477996909136</v>
      </c>
      <c r="Y60" s="78">
        <f t="shared" si="2"/>
        <v>76.92754580353774</v>
      </c>
      <c r="AA60" s="86">
        <v>52</v>
      </c>
      <c r="AB60" s="89">
        <f t="shared" si="0"/>
        <v>36.939688519539494</v>
      </c>
      <c r="AC60" s="88">
        <f t="shared" si="1"/>
        <v>47.280645216403322</v>
      </c>
    </row>
    <row r="61" spans="10:29" x14ac:dyDescent="0.3">
      <c r="J61" s="9"/>
      <c r="N61" s="8"/>
      <c r="U61" s="9"/>
      <c r="W61" s="76">
        <v>44</v>
      </c>
      <c r="X61" s="79">
        <f t="shared" si="3"/>
        <v>-86.068669130662798</v>
      </c>
      <c r="Y61" s="78">
        <f t="shared" si="2"/>
        <v>77.241773693822338</v>
      </c>
      <c r="AA61" s="86">
        <v>53</v>
      </c>
      <c r="AB61" s="89">
        <f t="shared" si="0"/>
        <v>36.108901389122906</v>
      </c>
      <c r="AC61" s="88">
        <f t="shared" si="1"/>
        <v>47.918130602837572</v>
      </c>
    </row>
    <row r="62" spans="10:29" x14ac:dyDescent="0.3">
      <c r="J62" s="9"/>
      <c r="N62" s="8"/>
      <c r="U62" s="9"/>
      <c r="W62" s="76">
        <v>45</v>
      </c>
      <c r="X62" s="79">
        <f t="shared" si="3"/>
        <v>-86.372298881317647</v>
      </c>
      <c r="Y62" s="78">
        <f t="shared" si="2"/>
        <v>77.550749572814993</v>
      </c>
      <c r="AA62" s="86">
        <v>54</v>
      </c>
      <c r="AB62" s="89">
        <f t="shared" si="0"/>
        <v>35.267115137548387</v>
      </c>
      <c r="AC62" s="88">
        <f t="shared" si="1"/>
        <v>48.541019662496851</v>
      </c>
    </row>
    <row r="63" spans="10:29" x14ac:dyDescent="0.3">
      <c r="J63" s="9"/>
      <c r="N63" s="8"/>
      <c r="U63" s="9"/>
      <c r="W63" s="76">
        <v>46</v>
      </c>
      <c r="X63" s="79">
        <f t="shared" si="3"/>
        <v>-86.681274760310288</v>
      </c>
      <c r="Y63" s="78">
        <f t="shared" si="2"/>
        <v>77.854379323469828</v>
      </c>
      <c r="AA63" s="86">
        <v>55</v>
      </c>
      <c r="AB63" s="89">
        <f t="shared" si="0"/>
        <v>34.414586181062766</v>
      </c>
      <c r="AC63" s="88">
        <f t="shared" si="1"/>
        <v>49.149122657339511</v>
      </c>
    </row>
    <row r="64" spans="10:29" x14ac:dyDescent="0.3">
      <c r="J64" s="9"/>
      <c r="N64" s="8"/>
      <c r="U64" s="9"/>
      <c r="W64" s="76">
        <v>47</v>
      </c>
      <c r="X64" s="79">
        <f t="shared" si="3"/>
        <v>-86.995502650594901</v>
      </c>
      <c r="Y64" s="78">
        <f t="shared" si="2"/>
        <v>78.152570457223504</v>
      </c>
      <c r="AA64" s="86">
        <v>56</v>
      </c>
      <c r="AB64" s="89">
        <f t="shared" si="0"/>
        <v>33.551574208244809</v>
      </c>
      <c r="AC64" s="88">
        <f t="shared" si="1"/>
        <v>49.742254353302506</v>
      </c>
    </row>
    <row r="65" spans="10:29" x14ac:dyDescent="0.3">
      <c r="J65" s="9"/>
      <c r="N65" s="8"/>
      <c r="U65" s="9"/>
      <c r="W65" s="76">
        <v>48</v>
      </c>
      <c r="X65" s="79">
        <f t="shared" si="3"/>
        <v>-87.31488683531208</v>
      </c>
      <c r="Y65" s="78">
        <f t="shared" si="2"/>
        <v>78.445232142167981</v>
      </c>
      <c r="AA65" s="86">
        <v>57</v>
      </c>
      <c r="AB65" s="89">
        <f t="shared" si="0"/>
        <v>32.678342100901631</v>
      </c>
      <c r="AC65" s="88">
        <f t="shared" si="1"/>
        <v>50.320234076725434</v>
      </c>
    </row>
    <row r="66" spans="10:29" x14ac:dyDescent="0.3">
      <c r="J66" s="9"/>
      <c r="N66" s="8"/>
      <c r="U66" s="9"/>
      <c r="W66" s="76">
        <v>49</v>
      </c>
      <c r="X66" s="79">
        <f t="shared" si="3"/>
        <v>-87.639330026945217</v>
      </c>
      <c r="Y66" s="78">
        <f t="shared" si="2"/>
        <v>78.732275230718997</v>
      </c>
      <c r="AA66" s="86">
        <v>58</v>
      </c>
      <c r="AB66" s="89">
        <f t="shared" si="0"/>
        <v>31.795155853992295</v>
      </c>
      <c r="AC66" s="88">
        <f t="shared" si="1"/>
        <v>50.88288576938556</v>
      </c>
    </row>
    <row r="67" spans="10:29" x14ac:dyDescent="0.3">
      <c r="J67" s="9"/>
      <c r="N67" s="8"/>
      <c r="U67" s="9"/>
      <c r="W67" s="76">
        <v>50</v>
      </c>
      <c r="X67" s="79">
        <f t="shared" si="3"/>
        <v>-87.968733396955201</v>
      </c>
      <c r="Y67" s="78">
        <f t="shared" si="2"/>
        <v>79.013612286771092</v>
      </c>
      <c r="AA67" s="86">
        <v>59</v>
      </c>
      <c r="AB67" s="89">
        <f t="shared" si="0"/>
        <v>30.902284494603261</v>
      </c>
      <c r="AC67" s="88">
        <f t="shared" si="1"/>
        <v>51.430038042126732</v>
      </c>
    </row>
    <row r="68" spans="10:29" x14ac:dyDescent="0.3">
      <c r="J68" s="9"/>
      <c r="N68" s="8"/>
      <c r="U68" s="9"/>
      <c r="W68" s="76">
        <v>51</v>
      </c>
      <c r="X68" s="79">
        <f t="shared" si="3"/>
        <v>-88.30299660588453</v>
      </c>
      <c r="Y68" s="78">
        <f t="shared" si="2"/>
        <v>79.28915761233165</v>
      </c>
      <c r="AA68" s="86">
        <v>60</v>
      </c>
      <c r="AB68" s="89">
        <f t="shared" si="0"/>
        <v>30.000000000000007</v>
      </c>
      <c r="AC68" s="88">
        <f t="shared" si="1"/>
        <v>51.961524227066313</v>
      </c>
    </row>
    <row r="69" spans="10:29" x14ac:dyDescent="0.3">
      <c r="J69" s="9"/>
      <c r="N69" s="8"/>
      <c r="U69" s="9"/>
      <c r="W69" s="76">
        <v>52</v>
      </c>
      <c r="X69" s="79">
        <f t="shared" si="3"/>
        <v>-88.64201783392167</v>
      </c>
      <c r="Y69" s="78">
        <f t="shared" si="2"/>
        <v>79.558827273625241</v>
      </c>
      <c r="AA69" s="86">
        <v>61</v>
      </c>
      <c r="AB69" s="89">
        <f t="shared" si="0"/>
        <v>29.088577214780226</v>
      </c>
      <c r="AC69" s="88">
        <f t="shared" si="1"/>
        <v>52.477182428363747</v>
      </c>
    </row>
    <row r="70" spans="10:29" x14ac:dyDescent="0.3">
      <c r="J70" s="9"/>
      <c r="N70" s="8"/>
      <c r="U70" s="9"/>
      <c r="W70" s="76">
        <v>53</v>
      </c>
      <c r="X70" s="79">
        <f t="shared" si="3"/>
        <v>-88.985693811916406</v>
      </c>
      <c r="Y70" s="78">
        <f t="shared" si="2"/>
        <v>79.822539126660644</v>
      </c>
      <c r="AA70" s="86">
        <v>62</v>
      </c>
      <c r="AB70" s="89">
        <f t="shared" si="0"/>
        <v>28.16829376715345</v>
      </c>
      <c r="AC70" s="88">
        <f t="shared" si="1"/>
        <v>52.976855571535616</v>
      </c>
    </row>
    <row r="71" spans="10:29" x14ac:dyDescent="0.3">
      <c r="J71" s="9"/>
      <c r="N71" s="8"/>
      <c r="U71" s="9"/>
      <c r="W71" s="76">
        <v>54</v>
      </c>
      <c r="X71" s="79">
        <f t="shared" si="3"/>
        <v>-89.333919852836544</v>
      </c>
      <c r="Y71" s="78">
        <f t="shared" si="2"/>
        <v>80.080212842252848</v>
      </c>
      <c r="AA71" s="86">
        <v>63</v>
      </c>
      <c r="AB71" s="89">
        <f t="shared" si="0"/>
        <v>27.239429984372808</v>
      </c>
      <c r="AC71" s="88">
        <f t="shared" si="1"/>
        <v>53.460391451302065</v>
      </c>
    </row>
    <row r="72" spans="10:29" x14ac:dyDescent="0.3">
      <c r="J72" s="9"/>
      <c r="N72" s="8"/>
      <c r="U72" s="9"/>
      <c r="W72" s="76">
        <v>55</v>
      </c>
      <c r="X72" s="79">
        <f t="shared" si="3"/>
        <v>-89.686589883656708</v>
      </c>
      <c r="Y72" s="78">
        <f t="shared" si="2"/>
        <v>80.331769930491888</v>
      </c>
      <c r="AA72" s="86">
        <v>64</v>
      </c>
      <c r="AB72" s="89">
        <f t="shared" si="0"/>
        <v>26.302268807344646</v>
      </c>
      <c r="AC72" s="88">
        <f t="shared" si="1"/>
        <v>53.92764277795002</v>
      </c>
    </row>
    <row r="73" spans="10:29" x14ac:dyDescent="0.3">
      <c r="J73" s="9"/>
      <c r="N73" s="8"/>
      <c r="U73" s="9"/>
      <c r="W73" s="76">
        <v>56</v>
      </c>
      <c r="X73" s="79">
        <f t="shared" si="3"/>
        <v>-90.043596477669112</v>
      </c>
      <c r="Y73" s="78">
        <f t="shared" si="2"/>
        <v>80.577133764651833</v>
      </c>
      <c r="AA73" s="86">
        <v>65</v>
      </c>
      <c r="AB73" s="89">
        <f t="shared" ref="AB73:AB136" si="4">$AC$2*COS($AA73*PI()/180)+$AC$3</f>
        <v>25.357095704441967</v>
      </c>
      <c r="AC73" s="88">
        <f t="shared" ref="AC73:AC136" si="5">$AC$2*SIN($AA73*PI()/180)+$AC$4</f>
        <v>54.378467222198999</v>
      </c>
    </row>
    <row r="74" spans="10:29" x14ac:dyDescent="0.3">
      <c r="J74" s="9"/>
      <c r="N74" s="8"/>
      <c r="U74" s="9"/>
      <c r="W74" s="76">
        <v>57</v>
      </c>
      <c r="X74" s="79">
        <f t="shared" si="3"/>
        <v>-90.404830887206813</v>
      </c>
      <c r="Y74" s="78">
        <f t="shared" si="2"/>
        <v>80.816229604531884</v>
      </c>
      <c r="AA74" s="86">
        <v>66</v>
      </c>
      <c r="AB74" s="89">
        <f t="shared" si="4"/>
        <v>24.404198584548013</v>
      </c>
      <c r="AC74" s="88">
        <f t="shared" si="5"/>
        <v>54.812727458556054</v>
      </c>
    </row>
    <row r="75" spans="10:29" x14ac:dyDescent="0.3">
      <c r="J75" s="9"/>
      <c r="N75" s="8"/>
      <c r="U75" s="9"/>
      <c r="W75" s="76">
        <v>58</v>
      </c>
      <c r="X75" s="79">
        <f t="shared" si="3"/>
        <v>-90.770183076769328</v>
      </c>
      <c r="Y75" s="78">
        <f t="shared" si="2"/>
        <v>81.048984619223063</v>
      </c>
      <c r="AA75" s="86">
        <v>67</v>
      </c>
      <c r="AB75" s="89">
        <f t="shared" si="4"/>
        <v>23.443867709356436</v>
      </c>
      <c r="AC75" s="88">
        <f t="shared" si="5"/>
        <v>55.230291207146415</v>
      </c>
    </row>
    <row r="76" spans="10:29" x14ac:dyDescent="0.3">
      <c r="J76" s="9"/>
      <c r="N76" s="8"/>
      <c r="U76" s="9"/>
      <c r="W76" s="76">
        <v>59</v>
      </c>
      <c r="X76" s="79">
        <f t="shared" si="3"/>
        <v>-91.139541756540439</v>
      </c>
      <c r="Y76" s="78">
        <f t="shared" si="2"/>
        <v>81.275327909293125</v>
      </c>
      <c r="AA76" s="86">
        <v>68</v>
      </c>
      <c r="AB76" s="89">
        <f t="shared" si="4"/>
        <v>22.476395604954718</v>
      </c>
      <c r="AC76" s="88">
        <f t="shared" si="5"/>
        <v>55.631031274007242</v>
      </c>
    </row>
    <row r="77" spans="10:29" x14ac:dyDescent="0.3">
      <c r="J77" s="9"/>
      <c r="N77" s="8"/>
      <c r="U77" s="9"/>
      <c r="W77" s="76">
        <v>60</v>
      </c>
      <c r="X77" s="79">
        <f t="shared" si="3"/>
        <v>-91.512794416288244</v>
      </c>
      <c r="Y77" s="78">
        <f t="shared" si="2"/>
        <v>81.49519052838329</v>
      </c>
      <c r="AA77" s="86">
        <v>69</v>
      </c>
      <c r="AB77" s="89">
        <f t="shared" si="4"/>
        <v>21.502076972718022</v>
      </c>
      <c r="AC77" s="88">
        <f t="shared" si="5"/>
        <v>56.014825589832107</v>
      </c>
    </row>
    <row r="78" spans="10:29" x14ac:dyDescent="0.3">
      <c r="J78" s="9"/>
      <c r="N78" s="8"/>
      <c r="U78" s="9"/>
      <c r="W78" s="76">
        <v>61</v>
      </c>
      <c r="X78" s="79">
        <f t="shared" si="3"/>
        <v>-91.889827359636826</v>
      </c>
      <c r="Y78" s="78">
        <f t="shared" si="2"/>
        <v>81.708505504209924</v>
      </c>
      <c r="AA78" s="86">
        <v>70</v>
      </c>
      <c r="AB78" s="89">
        <f t="shared" si="4"/>
        <v>20.521208599540131</v>
      </c>
      <c r="AC78" s="88">
        <f t="shared" si="5"/>
        <v>56.381557247154497</v>
      </c>
    </row>
    <row r="79" spans="10:29" x14ac:dyDescent="0.3">
      <c r="J79" s="9"/>
      <c r="N79" s="8"/>
      <c r="U79" s="9"/>
      <c r="W79" s="76">
        <v>62</v>
      </c>
      <c r="X79" s="79">
        <f t="shared" si="3"/>
        <v>-92.270525738699206</v>
      </c>
      <c r="Y79" s="78">
        <f t="shared" si="2"/>
        <v>81.915207858964948</v>
      </c>
      <c r="AA79" s="86">
        <v>71</v>
      </c>
      <c r="AB79" s="89">
        <f t="shared" si="4"/>
        <v>19.534089267429405</v>
      </c>
      <c r="AC79" s="88">
        <f t="shared" si="5"/>
        <v>56.731114535959001</v>
      </c>
    </row>
    <row r="80" spans="10:29" x14ac:dyDescent="0.3">
      <c r="J80" s="9"/>
      <c r="N80" s="8"/>
      <c r="U80" s="9"/>
      <c r="W80" s="76">
        <v>63</v>
      </c>
      <c r="X80" s="79">
        <f t="shared" si="3"/>
        <v>-92.654773589061236</v>
      </c>
      <c r="Y80" s="78">
        <f t="shared" si="2"/>
        <v>82.11523462910877</v>
      </c>
      <c r="AA80" s="86">
        <v>72</v>
      </c>
      <c r="AB80" s="89">
        <f t="shared" si="4"/>
        <v>18.541019662496847</v>
      </c>
      <c r="AC80" s="88">
        <f t="shared" si="5"/>
        <v>57.063390977709211</v>
      </c>
    </row>
    <row r="81" spans="10:29" x14ac:dyDescent="0.3">
      <c r="J81" s="9"/>
      <c r="N81" s="8"/>
      <c r="U81" s="9"/>
      <c r="W81" s="76">
        <v>64</v>
      </c>
      <c r="X81" s="79">
        <f t="shared" si="3"/>
        <v>-93.042453865105401</v>
      </c>
      <c r="Y81" s="78">
        <f t="shared" si="2"/>
        <v>82.308524884549456</v>
      </c>
      <c r="AA81" s="86">
        <v>73</v>
      </c>
      <c r="AB81" s="89">
        <f t="shared" si="4"/>
        <v>17.542302283364208</v>
      </c>
      <c r="AC81" s="88">
        <f t="shared" si="5"/>
        <v>57.378285357782126</v>
      </c>
    </row>
    <row r="82" spans="10:29" x14ac:dyDescent="0.3">
      <c r="J82" s="9"/>
      <c r="N82" s="8"/>
      <c r="U82" s="9"/>
      <c r="W82" s="76">
        <v>65</v>
      </c>
      <c r="X82" s="79">
        <f t="shared" si="3"/>
        <v>-93.433448475664065</v>
      </c>
      <c r="Y82" s="78">
        <f t="shared" ref="Y82:Y145" si="6">$Y$11*SIN($W82*PI()/180)+$Y$13</f>
        <v>82.49501974720279</v>
      </c>
      <c r="AA82" s="86">
        <v>74</v>
      </c>
      <c r="AB82" s="89">
        <f t="shared" si="4"/>
        <v>16.538241349019948</v>
      </c>
      <c r="AC82" s="88">
        <f t="shared" si="5"/>
        <v>57.675701756299134</v>
      </c>
    </row>
    <row r="83" spans="10:29" x14ac:dyDescent="0.3">
      <c r="J83" s="9"/>
      <c r="N83" s="8"/>
      <c r="U83" s="9"/>
      <c r="W83" s="76">
        <v>66</v>
      </c>
      <c r="X83" s="79">
        <f t="shared" si="3"/>
        <v>-93.827638319991195</v>
      </c>
      <c r="Y83" s="78">
        <f t="shared" si="6"/>
        <v>82.674662408926963</v>
      </c>
      <c r="AA83" s="86">
        <v>75</v>
      </c>
      <c r="AB83" s="89">
        <f t="shared" si="4"/>
        <v>15.529142706151244</v>
      </c>
      <c r="AC83" s="88">
        <f t="shared" si="5"/>
        <v>57.955549577344101</v>
      </c>
    </row>
    <row r="84" spans="10:29" x14ac:dyDescent="0.3">
      <c r="J84" s="9"/>
      <c r="N84" s="8"/>
      <c r="U84" s="9"/>
      <c r="W84" s="76">
        <v>67</v>
      </c>
      <c r="X84" s="79">
        <f t="shared" ref="X84:X147" si="7">$Y$11*COS($W84*PI()/180)+$Y$12</f>
        <v>-94.224903324041634</v>
      </c>
      <c r="Y84" s="78">
        <f t="shared" si="6"/>
        <v>82.847398148826997</v>
      </c>
      <c r="AA84" s="86">
        <v>76</v>
      </c>
      <c r="AB84" s="89">
        <f t="shared" si="4"/>
        <v>14.515313735980074</v>
      </c>
      <c r="AC84" s="88">
        <f t="shared" si="5"/>
        <v>58.217743576559791</v>
      </c>
    </row>
    <row r="85" spans="10:29" x14ac:dyDescent="0.3">
      <c r="J85" s="9"/>
      <c r="N85" s="8"/>
      <c r="U85" s="9"/>
      <c r="W85" s="76">
        <v>68</v>
      </c>
      <c r="X85" s="79">
        <f t="shared" si="7"/>
        <v>-94.625122477046745</v>
      </c>
      <c r="Y85" s="78">
        <f t="shared" si="6"/>
        <v>83.01317434992319</v>
      </c>
      <c r="AA85" s="86">
        <v>77</v>
      </c>
      <c r="AB85" s="89">
        <f t="shared" si="4"/>
        <v>13.497063260631895</v>
      </c>
      <c r="AC85" s="88">
        <f t="shared" si="5"/>
        <v>58.462203887114114</v>
      </c>
    </row>
    <row r="86" spans="10:29" x14ac:dyDescent="0.3">
      <c r="J86" s="9"/>
      <c r="N86" s="8"/>
      <c r="U86" s="9"/>
      <c r="W86" s="76">
        <v>69</v>
      </c>
      <c r="X86" s="79">
        <f t="shared" si="7"/>
        <v>-95.02817386837549</v>
      </c>
      <c r="Y86" s="78">
        <f t="shared" si="6"/>
        <v>83.171940515178761</v>
      </c>
      <c r="AA86" s="86">
        <v>78</v>
      </c>
      <c r="AB86" s="89">
        <f t="shared" si="4"/>
        <v>12.474701449065567</v>
      </c>
      <c r="AC86" s="88">
        <f t="shared" si="5"/>
        <v>58.688856044028334</v>
      </c>
    </row>
    <row r="87" spans="10:29" x14ac:dyDescent="0.3">
      <c r="J87" s="9"/>
      <c r="N87" s="8"/>
      <c r="U87" s="9"/>
      <c r="W87" s="76">
        <v>70</v>
      </c>
      <c r="X87" s="79">
        <f t="shared" si="7"/>
        <v>-95.433934724669641</v>
      </c>
      <c r="Y87" s="78">
        <f t="shared" si="6"/>
        <v>83.323648282881777</v>
      </c>
      <c r="AA87" s="86">
        <v>79</v>
      </c>
      <c r="AB87" s="89">
        <f t="shared" si="4"/>
        <v>11.448539722592695</v>
      </c>
      <c r="AC87" s="88">
        <f t="shared" si="5"/>
        <v>58.897631006859839</v>
      </c>
    </row>
    <row r="88" spans="10:29" x14ac:dyDescent="0.3">
      <c r="J88" s="9"/>
      <c r="N88" s="8"/>
      <c r="U88" s="9"/>
      <c r="W88" s="76">
        <v>71</v>
      </c>
      <c r="X88" s="79">
        <f t="shared" si="7"/>
        <v>-95.842281447241689</v>
      </c>
      <c r="Y88" s="78">
        <f t="shared" si="6"/>
        <v>83.46825144137658</v>
      </c>
      <c r="AA88" s="86">
        <v>80</v>
      </c>
      <c r="AB88" s="89">
        <f t="shared" si="4"/>
        <v>10.418890660015824</v>
      </c>
      <c r="AC88" s="88">
        <f t="shared" si="5"/>
        <v>59.088465180732484</v>
      </c>
    </row>
    <row r="89" spans="10:29" x14ac:dyDescent="0.3">
      <c r="J89" s="9"/>
      <c r="N89" s="8"/>
      <c r="U89" s="9"/>
      <c r="W89" s="76">
        <v>72</v>
      </c>
      <c r="X89" s="79">
        <f t="shared" si="7"/>
        <v>-96.253089649724188</v>
      </c>
      <c r="Y89" s="78">
        <f t="shared" si="6"/>
        <v>83.605705943140293</v>
      </c>
      <c r="AA89" s="86">
        <v>81</v>
      </c>
      <c r="AB89" s="89">
        <f t="shared" si="4"/>
        <v>9.3860679024138562</v>
      </c>
      <c r="AC89" s="88">
        <f t="shared" si="5"/>
        <v>59.261300435708264</v>
      </c>
    </row>
    <row r="90" spans="10:29" x14ac:dyDescent="0.3">
      <c r="J90" s="9"/>
      <c r="N90" s="8"/>
      <c r="U90" s="9"/>
      <c r="W90" s="76">
        <v>73</v>
      </c>
      <c r="X90" s="79">
        <f t="shared" si="7"/>
        <v>-96.666234195959063</v>
      </c>
      <c r="Y90" s="78">
        <f t="shared" si="6"/>
        <v>83.735969918200098</v>
      </c>
      <c r="AA90" s="86">
        <v>82</v>
      </c>
      <c r="AB90" s="89">
        <f t="shared" si="4"/>
        <v>8.3503860576039415</v>
      </c>
      <c r="AC90" s="88">
        <f t="shared" si="5"/>
        <v>59.416084124494212</v>
      </c>
    </row>
    <row r="91" spans="10:29" x14ac:dyDescent="0.3">
      <c r="J91" s="9"/>
      <c r="N91" s="8"/>
      <c r="U91" s="9"/>
      <c r="W91" s="76">
        <v>74</v>
      </c>
      <c r="X91" s="79">
        <f t="shared" si="7"/>
        <v>-97.081589238115313</v>
      </c>
      <c r="Y91" s="78">
        <f t="shared" si="6"/>
        <v>83.85900368688732</v>
      </c>
      <c r="AA91" s="86">
        <v>83</v>
      </c>
      <c r="AB91" s="89">
        <f t="shared" si="4"/>
        <v>7.3121606043088496</v>
      </c>
      <c r="AC91" s="88">
        <f t="shared" si="5"/>
        <v>59.552769098479317</v>
      </c>
    </row>
    <row r="92" spans="10:29" x14ac:dyDescent="0.3">
      <c r="J92" s="9"/>
      <c r="N92" s="8"/>
      <c r="U92" s="9"/>
      <c r="W92" s="76">
        <v>75</v>
      </c>
      <c r="X92" s="79">
        <f t="shared" si="7"/>
        <v>-97.499028255023461</v>
      </c>
      <c r="Y92" s="78">
        <f t="shared" si="6"/>
        <v>83.974769771924173</v>
      </c>
      <c r="AA92" s="86">
        <v>84</v>
      </c>
      <c r="AB92" s="89">
        <f t="shared" si="4"/>
        <v>6.2717077960592071</v>
      </c>
      <c r="AC92" s="88">
        <f t="shared" si="5"/>
        <v>59.6713137220964</v>
      </c>
    </row>
    <row r="93" spans="10:29" x14ac:dyDescent="0.3">
      <c r="J93" s="9"/>
      <c r="N93" s="8"/>
      <c r="U93" s="9"/>
      <c r="W93" s="76">
        <v>76</v>
      </c>
      <c r="X93" s="79">
        <f t="shared" si="7"/>
        <v>-97.918424090715149</v>
      </c>
      <c r="Y93" s="78">
        <f t="shared" si="6"/>
        <v>84.083232909839666</v>
      </c>
      <c r="AA93" s="86">
        <v>85</v>
      </c>
      <c r="AB93" s="89">
        <f t="shared" si="4"/>
        <v>5.2293445648594883</v>
      </c>
      <c r="AC93" s="88">
        <f t="shared" si="5"/>
        <v>59.771681885504734</v>
      </c>
    </row>
    <row r="94" spans="10:29" x14ac:dyDescent="0.3">
      <c r="J94" s="9"/>
      <c r="N94" s="8"/>
      <c r="U94" s="9"/>
      <c r="W94" s="76">
        <v>77</v>
      </c>
      <c r="X94" s="79">
        <f t="shared" si="7"/>
        <v>-98.339648993156032</v>
      </c>
      <c r="Y94" s="78">
        <f t="shared" si="6"/>
        <v>84.184360061711317</v>
      </c>
      <c r="AA94" s="86">
        <v>86</v>
      </c>
      <c r="AB94" s="89">
        <f t="shared" si="4"/>
        <v>4.1853884246475275</v>
      </c>
      <c r="AC94" s="88">
        <f t="shared" si="5"/>
        <v>59.853843015589455</v>
      </c>
    </row>
    <row r="95" spans="10:29" x14ac:dyDescent="0.3">
      <c r="J95" s="9"/>
      <c r="N95" s="8"/>
      <c r="U95" s="9"/>
      <c r="W95" s="76">
        <v>78</v>
      </c>
      <c r="X95" s="79">
        <f t="shared" si="7"/>
        <v>-98.762574653160328</v>
      </c>
      <c r="Y95" s="78">
        <f t="shared" si="6"/>
        <v>84.278120423229012</v>
      </c>
      <c r="AA95" s="86">
        <v>87</v>
      </c>
      <c r="AB95" s="89">
        <f t="shared" si="4"/>
        <v>3.140157374576638</v>
      </c>
      <c r="AC95" s="88">
        <f t="shared" si="5"/>
        <v>59.917772085274429</v>
      </c>
    </row>
    <row r="96" spans="10:29" x14ac:dyDescent="0.3">
      <c r="J96" s="9"/>
      <c r="N96" s="8"/>
      <c r="U96" s="9"/>
      <c r="W96" s="76">
        <v>79</v>
      </c>
      <c r="X96" s="79">
        <f t="shared" si="7"/>
        <v>-99.187072243475043</v>
      </c>
      <c r="Y96" s="78">
        <f t="shared" si="6"/>
        <v>84.364485434078375</v>
      </c>
      <c r="AA96" s="86">
        <v>88</v>
      </c>
      <c r="AB96" s="89">
        <f t="shared" si="4"/>
        <v>2.093969802150065</v>
      </c>
      <c r="AC96" s="88">
        <f t="shared" si="5"/>
        <v>59.963449621145749</v>
      </c>
    </row>
    <row r="97" spans="10:29" x14ac:dyDescent="0.3">
      <c r="J97" s="9"/>
      <c r="N97" s="8"/>
      <c r="U97" s="9"/>
      <c r="W97" s="76">
        <v>80</v>
      </c>
      <c r="X97" s="79">
        <f t="shared" si="7"/>
        <v>-99.613012458021956</v>
      </c>
      <c r="Y97" s="78">
        <f t="shared" si="6"/>
        <v>84.443428786640425</v>
      </c>
      <c r="AA97" s="86">
        <v>89</v>
      </c>
      <c r="AB97" s="89">
        <f t="shared" si="4"/>
        <v>1.0471443862370027</v>
      </c>
      <c r="AC97" s="88">
        <f t="shared" si="5"/>
        <v>59.990861709383474</v>
      </c>
    </row>
    <row r="98" spans="10:29" x14ac:dyDescent="0.3">
      <c r="J98" s="9"/>
      <c r="N98" s="8"/>
      <c r="U98" s="9"/>
      <c r="W98" s="76">
        <v>81</v>
      </c>
      <c r="X98" s="79">
        <f t="shared" si="7"/>
        <v>-100.04026555128553</v>
      </c>
      <c r="Y98" s="78">
        <f t="shared" si="6"/>
        <v>84.514926434005261</v>
      </c>
      <c r="AA98" s="86">
        <v>90</v>
      </c>
      <c r="AB98" s="89">
        <f t="shared" si="4"/>
        <v>3.67544536472586E-15</v>
      </c>
      <c r="AC98" s="88">
        <f t="shared" si="5"/>
        <v>60</v>
      </c>
    </row>
    <row r="99" spans="10:29" x14ac:dyDescent="0.3">
      <c r="J99" s="9"/>
      <c r="N99" s="8"/>
      <c r="U99" s="9"/>
      <c r="W99" s="76">
        <v>82</v>
      </c>
      <c r="X99" s="79">
        <f t="shared" si="7"/>
        <v>-100.46870137783468</v>
      </c>
      <c r="Y99" s="78">
        <f t="shared" si="6"/>
        <v>84.578956597296866</v>
      </c>
      <c r="AA99" s="86">
        <v>91</v>
      </c>
      <c r="AB99" s="89">
        <f t="shared" si="4"/>
        <v>-1.0471443862370087</v>
      </c>
      <c r="AC99" s="88">
        <f t="shared" si="5"/>
        <v>59.990861709383474</v>
      </c>
    </row>
    <row r="100" spans="10:29" x14ac:dyDescent="0.3">
      <c r="J100" s="9"/>
      <c r="N100" s="8"/>
      <c r="U100" s="9"/>
      <c r="W100" s="76">
        <v>83</v>
      </c>
      <c r="X100" s="79">
        <f t="shared" si="7"/>
        <v>-100.89818943196629</v>
      </c>
      <c r="Y100" s="78">
        <f t="shared" si="6"/>
        <v>84.635499772307242</v>
      </c>
      <c r="AA100" s="86">
        <v>92</v>
      </c>
      <c r="AB100" s="89">
        <f t="shared" si="4"/>
        <v>-2.0939698021500441</v>
      </c>
      <c r="AC100" s="88">
        <f t="shared" si="5"/>
        <v>59.963449621145749</v>
      </c>
    </row>
    <row r="101" spans="10:29" x14ac:dyDescent="0.3">
      <c r="J101" s="9"/>
      <c r="N101" s="8"/>
      <c r="U101" s="9"/>
      <c r="W101" s="76">
        <v>84</v>
      </c>
      <c r="X101" s="79">
        <f t="shared" si="7"/>
        <v>-101.32859888745851</v>
      </c>
      <c r="Y101" s="78">
        <f t="shared" si="6"/>
        <v>84.684538735437528</v>
      </c>
      <c r="AA101" s="86">
        <v>93</v>
      </c>
      <c r="AB101" s="89">
        <f t="shared" si="4"/>
        <v>-3.1401573745766171</v>
      </c>
      <c r="AC101" s="88">
        <f t="shared" si="5"/>
        <v>59.917772085274429</v>
      </c>
    </row>
    <row r="102" spans="10:29" x14ac:dyDescent="0.3">
      <c r="J102" s="9"/>
      <c r="N102" s="8"/>
      <c r="U102" s="9"/>
      <c r="W102" s="76">
        <v>85</v>
      </c>
      <c r="X102" s="79">
        <f t="shared" si="7"/>
        <v>-101.75979863742174</v>
      </c>
      <c r="Y102" s="78">
        <f t="shared" si="6"/>
        <v>84.726058548944508</v>
      </c>
      <c r="AA102" s="86">
        <v>94</v>
      </c>
      <c r="AB102" s="89">
        <f t="shared" si="4"/>
        <v>-4.1853884246475195</v>
      </c>
      <c r="AC102" s="88">
        <f t="shared" si="5"/>
        <v>59.853843015589455</v>
      </c>
    </row>
    <row r="103" spans="10:29" x14ac:dyDescent="0.3">
      <c r="J103" s="9"/>
      <c r="N103" s="8"/>
      <c r="U103" s="9"/>
      <c r="W103" s="76">
        <v>86</v>
      </c>
      <c r="X103" s="79">
        <f t="shared" si="7"/>
        <v>-102.191657334235</v>
      </c>
      <c r="Y103" s="78">
        <f t="shared" si="6"/>
        <v>84.760046565490768</v>
      </c>
      <c r="AA103" s="86">
        <v>95</v>
      </c>
      <c r="AB103" s="89">
        <f t="shared" si="4"/>
        <v>-5.2293445648594945</v>
      </c>
      <c r="AC103" s="88">
        <f t="shared" si="5"/>
        <v>59.771681885504734</v>
      </c>
    </row>
    <row r="104" spans="10:29" x14ac:dyDescent="0.3">
      <c r="J104" s="9"/>
      <c r="N104" s="8"/>
      <c r="U104" s="9"/>
      <c r="W104" s="76">
        <v>87</v>
      </c>
      <c r="X104" s="79">
        <f t="shared" si="7"/>
        <v>-102.62404342955575</v>
      </c>
      <c r="Y104" s="78">
        <f t="shared" si="6"/>
        <v>84.786492431997218</v>
      </c>
      <c r="AA104" s="86">
        <v>96</v>
      </c>
      <c r="AB104" s="89">
        <f t="shared" si="4"/>
        <v>-6.2717077960592</v>
      </c>
      <c r="AC104" s="88">
        <f t="shared" si="5"/>
        <v>59.671313722096407</v>
      </c>
    </row>
    <row r="105" spans="10:29" x14ac:dyDescent="0.3">
      <c r="J105" s="9"/>
      <c r="N105" s="8"/>
      <c r="U105" s="9"/>
      <c r="W105" s="76">
        <v>88</v>
      </c>
      <c r="X105" s="79">
        <f t="shared" si="7"/>
        <v>-103.05682521439074</v>
      </c>
      <c r="Y105" s="78">
        <f t="shared" si="6"/>
        <v>84.805388092796747</v>
      </c>
      <c r="AA105" s="86">
        <v>97</v>
      </c>
      <c r="AB105" s="89">
        <f t="shared" si="4"/>
        <v>-7.3121606043088416</v>
      </c>
      <c r="AC105" s="88">
        <f t="shared" si="5"/>
        <v>59.552769098479324</v>
      </c>
    </row>
    <row r="106" spans="10:29" x14ac:dyDescent="0.3">
      <c r="J106" s="9"/>
      <c r="N106" s="8"/>
      <c r="U106" s="9"/>
      <c r="W106" s="76">
        <v>89</v>
      </c>
      <c r="X106" s="79">
        <f t="shared" si="7"/>
        <v>-103.48987085921584</v>
      </c>
      <c r="Y106" s="78">
        <f t="shared" si="6"/>
        <v>84.816727792088017</v>
      </c>
      <c r="AA106" s="86">
        <v>98</v>
      </c>
      <c r="AB106" s="89">
        <f t="shared" si="4"/>
        <v>-8.3503860576039219</v>
      </c>
      <c r="AC106" s="88">
        <f t="shared" si="5"/>
        <v>59.416084124494219</v>
      </c>
    </row>
    <row r="107" spans="10:29" x14ac:dyDescent="0.3">
      <c r="J107" s="9"/>
      <c r="N107" s="8"/>
      <c r="U107" s="9"/>
      <c r="W107" s="76">
        <v>90</v>
      </c>
      <c r="X107" s="79">
        <f t="shared" si="7"/>
        <v>-103.92304845413264</v>
      </c>
      <c r="Y107" s="78">
        <f t="shared" si="6"/>
        <v>84.820508075688764</v>
      </c>
      <c r="AA107" s="86">
        <v>99</v>
      </c>
      <c r="AB107" s="89">
        <f t="shared" si="4"/>
        <v>-9.3860679024138616</v>
      </c>
      <c r="AC107" s="88">
        <f t="shared" si="5"/>
        <v>59.261300435708257</v>
      </c>
    </row>
    <row r="108" spans="10:29" x14ac:dyDescent="0.3">
      <c r="J108" s="9"/>
      <c r="N108" s="8"/>
      <c r="U108" s="9"/>
      <c r="W108" s="76">
        <v>91</v>
      </c>
      <c r="X108" s="79">
        <f t="shared" si="7"/>
        <v>-104.35622604904944</v>
      </c>
      <c r="Y108" s="78">
        <f t="shared" si="6"/>
        <v>84.816727792088017</v>
      </c>
      <c r="AA108" s="86">
        <v>100</v>
      </c>
      <c r="AB108" s="89">
        <f t="shared" si="4"/>
        <v>-10.418890660015819</v>
      </c>
      <c r="AC108" s="88">
        <f t="shared" si="5"/>
        <v>59.088465180732484</v>
      </c>
    </row>
    <row r="109" spans="10:29" x14ac:dyDescent="0.3">
      <c r="J109" s="9"/>
      <c r="N109" s="8"/>
      <c r="U109" s="9"/>
      <c r="W109" s="76">
        <v>92</v>
      </c>
      <c r="X109" s="79">
        <f t="shared" si="7"/>
        <v>-104.78927169387454</v>
      </c>
      <c r="Y109" s="78">
        <f t="shared" si="6"/>
        <v>84.805388092796747</v>
      </c>
      <c r="AA109" s="86">
        <v>101</v>
      </c>
      <c r="AB109" s="89">
        <f t="shared" si="4"/>
        <v>-11.448539722592688</v>
      </c>
      <c r="AC109" s="88">
        <f t="shared" si="5"/>
        <v>58.897631006859839</v>
      </c>
    </row>
    <row r="110" spans="10:29" x14ac:dyDescent="0.3">
      <c r="J110" s="9"/>
      <c r="N110" s="8"/>
      <c r="U110" s="9"/>
      <c r="W110" s="76">
        <v>93</v>
      </c>
      <c r="X110" s="79">
        <f t="shared" si="7"/>
        <v>-105.22205347870951</v>
      </c>
      <c r="Y110" s="78">
        <f t="shared" si="6"/>
        <v>84.786492431997218</v>
      </c>
      <c r="AA110" s="86">
        <v>102</v>
      </c>
      <c r="AB110" s="89">
        <f t="shared" si="4"/>
        <v>-12.474701449065547</v>
      </c>
      <c r="AC110" s="88">
        <f t="shared" si="5"/>
        <v>58.688856044028341</v>
      </c>
    </row>
    <row r="111" spans="10:29" x14ac:dyDescent="0.3">
      <c r="J111" s="9"/>
      <c r="N111" s="8"/>
      <c r="U111" s="9"/>
      <c r="W111" s="76">
        <v>94</v>
      </c>
      <c r="X111" s="79">
        <f t="shared" si="7"/>
        <v>-105.65443957403028</v>
      </c>
      <c r="Y111" s="78">
        <f t="shared" si="6"/>
        <v>84.760046565490768</v>
      </c>
      <c r="AA111" s="86">
        <v>103</v>
      </c>
      <c r="AB111" s="89">
        <f t="shared" si="4"/>
        <v>-13.497063260631888</v>
      </c>
      <c r="AC111" s="88">
        <f t="shared" si="5"/>
        <v>58.462203887114114</v>
      </c>
    </row>
    <row r="112" spans="10:29" x14ac:dyDescent="0.3">
      <c r="J112" s="9"/>
      <c r="N112" s="8"/>
      <c r="U112" s="9"/>
      <c r="W112" s="76">
        <v>95</v>
      </c>
      <c r="X112" s="79">
        <f t="shared" si="7"/>
        <v>-106.08629827084354</v>
      </c>
      <c r="Y112" s="78">
        <f t="shared" si="6"/>
        <v>84.726058548944508</v>
      </c>
      <c r="AA112" s="86">
        <v>104</v>
      </c>
      <c r="AB112" s="89">
        <f t="shared" si="4"/>
        <v>-14.515313735980067</v>
      </c>
      <c r="AC112" s="88">
        <f t="shared" si="5"/>
        <v>58.217743576559791</v>
      </c>
    </row>
    <row r="113" spans="10:29" x14ac:dyDescent="0.3">
      <c r="J113" s="9"/>
      <c r="N113" s="8"/>
      <c r="U113" s="9"/>
      <c r="W113" s="76">
        <v>96</v>
      </c>
      <c r="X113" s="79">
        <f t="shared" si="7"/>
        <v>-106.51749802080677</v>
      </c>
      <c r="Y113" s="78">
        <f t="shared" si="6"/>
        <v>84.684538735437528</v>
      </c>
      <c r="AA113" s="86">
        <v>105</v>
      </c>
      <c r="AB113" s="89">
        <f t="shared" si="4"/>
        <v>-15.529142706151251</v>
      </c>
      <c r="AC113" s="88">
        <f t="shared" si="5"/>
        <v>57.955549577344101</v>
      </c>
    </row>
    <row r="114" spans="10:29" x14ac:dyDescent="0.3">
      <c r="J114" s="9"/>
      <c r="N114" s="8"/>
      <c r="U114" s="9"/>
      <c r="W114" s="76">
        <v>97</v>
      </c>
      <c r="X114" s="79">
        <f t="shared" si="7"/>
        <v>-106.94790747629899</v>
      </c>
      <c r="Y114" s="78">
        <f t="shared" si="6"/>
        <v>84.635499772307242</v>
      </c>
      <c r="AA114" s="86">
        <v>106</v>
      </c>
      <c r="AB114" s="89">
        <f t="shared" si="4"/>
        <v>-16.538241349019945</v>
      </c>
      <c r="AC114" s="88">
        <f t="shared" si="5"/>
        <v>57.675701756299134</v>
      </c>
    </row>
    <row r="115" spans="10:29" x14ac:dyDescent="0.3">
      <c r="J115" s="9"/>
      <c r="N115" s="8"/>
      <c r="U115" s="9"/>
      <c r="W115" s="76">
        <v>98</v>
      </c>
      <c r="X115" s="79">
        <f t="shared" si="7"/>
        <v>-107.37739553043059</v>
      </c>
      <c r="Y115" s="78">
        <f t="shared" si="6"/>
        <v>84.578956597296866</v>
      </c>
      <c r="AA115" s="86">
        <v>107</v>
      </c>
      <c r="AB115" s="89">
        <f t="shared" si="4"/>
        <v>-17.542302283364201</v>
      </c>
      <c r="AC115" s="88">
        <f t="shared" si="5"/>
        <v>57.378285357782133</v>
      </c>
    </row>
    <row r="116" spans="10:29" x14ac:dyDescent="0.3">
      <c r="J116" s="9"/>
      <c r="N116" s="8"/>
      <c r="U116" s="9"/>
      <c r="W116" s="76">
        <v>99</v>
      </c>
      <c r="X116" s="79">
        <f t="shared" si="7"/>
        <v>-107.80583135697975</v>
      </c>
      <c r="Y116" s="78">
        <f t="shared" si="6"/>
        <v>84.514926434005247</v>
      </c>
      <c r="AA116" s="86">
        <v>108</v>
      </c>
      <c r="AB116" s="89">
        <f t="shared" si="4"/>
        <v>-18.54101966249684</v>
      </c>
      <c r="AC116" s="88">
        <f t="shared" si="5"/>
        <v>57.063390977709219</v>
      </c>
    </row>
    <row r="117" spans="10:29" x14ac:dyDescent="0.3">
      <c r="J117" s="9"/>
      <c r="N117" s="8"/>
      <c r="U117" s="9"/>
      <c r="W117" s="76">
        <v>100</v>
      </c>
      <c r="X117" s="79">
        <f t="shared" si="7"/>
        <v>-108.23308445024333</v>
      </c>
      <c r="Y117" s="78">
        <f t="shared" si="6"/>
        <v>84.443428786640425</v>
      </c>
      <c r="AA117" s="86">
        <v>109</v>
      </c>
      <c r="AB117" s="89">
        <f t="shared" si="4"/>
        <v>-19.534089267429387</v>
      </c>
      <c r="AC117" s="88">
        <f t="shared" si="5"/>
        <v>56.731114535959009</v>
      </c>
    </row>
    <row r="118" spans="10:29" x14ac:dyDescent="0.3">
      <c r="J118" s="9"/>
      <c r="N118" s="8"/>
      <c r="U118" s="9"/>
      <c r="W118" s="76">
        <v>101</v>
      </c>
      <c r="X118" s="79">
        <f t="shared" si="7"/>
        <v>-108.65902466479024</v>
      </c>
      <c r="Y118" s="78">
        <f t="shared" si="6"/>
        <v>84.364485434078375</v>
      </c>
      <c r="AA118" s="86">
        <v>110</v>
      </c>
      <c r="AB118" s="89">
        <f t="shared" si="4"/>
        <v>-20.521208599540124</v>
      </c>
      <c r="AC118" s="88">
        <f t="shared" si="5"/>
        <v>56.381557247154504</v>
      </c>
    </row>
    <row r="119" spans="10:29" x14ac:dyDescent="0.3">
      <c r="J119" s="9"/>
      <c r="N119" s="8"/>
      <c r="U119" s="9"/>
      <c r="W119" s="76">
        <v>102</v>
      </c>
      <c r="X119" s="79">
        <f t="shared" si="7"/>
        <v>-109.08352225510494</v>
      </c>
      <c r="Y119" s="78">
        <f t="shared" si="6"/>
        <v>84.278120423229012</v>
      </c>
      <c r="AA119" s="86">
        <v>111</v>
      </c>
      <c r="AB119" s="89">
        <f t="shared" si="4"/>
        <v>-21.502076972718015</v>
      </c>
      <c r="AC119" s="88">
        <f t="shared" si="5"/>
        <v>56.014825589832107</v>
      </c>
    </row>
    <row r="120" spans="10:29" x14ac:dyDescent="0.3">
      <c r="J120" s="9"/>
      <c r="N120" s="8"/>
      <c r="U120" s="9"/>
      <c r="W120" s="76">
        <v>103</v>
      </c>
      <c r="X120" s="79">
        <f t="shared" si="7"/>
        <v>-109.50644791510923</v>
      </c>
      <c r="Y120" s="78">
        <f t="shared" si="6"/>
        <v>84.184360061711317</v>
      </c>
      <c r="AA120" s="86">
        <v>112</v>
      </c>
      <c r="AB120" s="89">
        <f t="shared" si="4"/>
        <v>-22.476395604954725</v>
      </c>
      <c r="AC120" s="88">
        <f t="shared" si="5"/>
        <v>55.631031274007242</v>
      </c>
    </row>
    <row r="121" spans="10:29" x14ac:dyDescent="0.3">
      <c r="J121" s="9"/>
      <c r="N121" s="8"/>
      <c r="U121" s="9"/>
      <c r="W121" s="76">
        <v>104</v>
      </c>
      <c r="X121" s="79">
        <f t="shared" si="7"/>
        <v>-109.92767281755013</v>
      </c>
      <c r="Y121" s="78">
        <f t="shared" si="6"/>
        <v>84.083232909839666</v>
      </c>
      <c r="AA121" s="86">
        <v>113</v>
      </c>
      <c r="AB121" s="89">
        <f t="shared" si="4"/>
        <v>-23.443867709356418</v>
      </c>
      <c r="AC121" s="88">
        <f t="shared" si="5"/>
        <v>55.230291207146422</v>
      </c>
    </row>
    <row r="122" spans="10:29" x14ac:dyDescent="0.3">
      <c r="J122" s="9"/>
      <c r="N122" s="8"/>
      <c r="U122" s="9"/>
      <c r="W122" s="76">
        <v>105</v>
      </c>
      <c r="X122" s="79">
        <f t="shared" si="7"/>
        <v>-110.34706865324182</v>
      </c>
      <c r="Y122" s="78">
        <f t="shared" si="6"/>
        <v>83.974769771924173</v>
      </c>
      <c r="AA122" s="86">
        <v>114</v>
      </c>
      <c r="AB122" s="89">
        <f t="shared" si="4"/>
        <v>-24.404198584548002</v>
      </c>
      <c r="AC122" s="88">
        <f t="shared" si="5"/>
        <v>54.812727458556061</v>
      </c>
    </row>
    <row r="123" spans="10:29" x14ac:dyDescent="0.3">
      <c r="J123" s="9"/>
      <c r="N123" s="8"/>
      <c r="U123" s="9"/>
      <c r="W123" s="76">
        <v>106</v>
      </c>
      <c r="X123" s="79">
        <f t="shared" si="7"/>
        <v>-110.76450767014997</v>
      </c>
      <c r="Y123" s="78">
        <f t="shared" si="6"/>
        <v>83.85900368688732</v>
      </c>
      <c r="AA123" s="86">
        <v>115</v>
      </c>
      <c r="AB123" s="89">
        <f t="shared" si="4"/>
        <v>-25.35709570444196</v>
      </c>
      <c r="AC123" s="88">
        <f t="shared" si="5"/>
        <v>54.378467222199006</v>
      </c>
    </row>
    <row r="124" spans="10:29" x14ac:dyDescent="0.3">
      <c r="J124" s="9"/>
      <c r="N124" s="8"/>
      <c r="U124" s="9"/>
      <c r="W124" s="76">
        <v>107</v>
      </c>
      <c r="X124" s="79">
        <f t="shared" si="7"/>
        <v>-111.17986271230622</v>
      </c>
      <c r="Y124" s="78">
        <f t="shared" si="6"/>
        <v>83.735969918200098</v>
      </c>
      <c r="AA124" s="86">
        <v>116</v>
      </c>
      <c r="AB124" s="89">
        <f t="shared" si="4"/>
        <v>-26.30226880734465</v>
      </c>
      <c r="AC124" s="88">
        <f t="shared" si="5"/>
        <v>53.927642777950012</v>
      </c>
    </row>
    <row r="125" spans="10:29" x14ac:dyDescent="0.3">
      <c r="J125" s="9"/>
      <c r="N125" s="8"/>
      <c r="U125" s="9"/>
      <c r="W125" s="76">
        <v>108</v>
      </c>
      <c r="X125" s="79">
        <f t="shared" si="7"/>
        <v>-111.59300725854109</v>
      </c>
      <c r="Y125" s="78">
        <f t="shared" si="6"/>
        <v>83.605705943140293</v>
      </c>
      <c r="AA125" s="86">
        <v>117</v>
      </c>
      <c r="AB125" s="89">
        <f t="shared" si="4"/>
        <v>-27.239429984372801</v>
      </c>
      <c r="AC125" s="88">
        <f t="shared" si="5"/>
        <v>53.460391451302073</v>
      </c>
    </row>
    <row r="126" spans="10:29" x14ac:dyDescent="0.3">
      <c r="J126" s="9"/>
      <c r="N126" s="8"/>
      <c r="U126" s="9"/>
      <c r="W126" s="76">
        <v>109</v>
      </c>
      <c r="X126" s="79">
        <f t="shared" si="7"/>
        <v>-112.00381546102358</v>
      </c>
      <c r="Y126" s="78">
        <f t="shared" si="6"/>
        <v>83.468251441376594</v>
      </c>
      <c r="AA126" s="86">
        <v>118</v>
      </c>
      <c r="AB126" s="89">
        <f t="shared" si="4"/>
        <v>-28.168293767153433</v>
      </c>
      <c r="AC126" s="88">
        <f t="shared" si="5"/>
        <v>52.976855571535623</v>
      </c>
    </row>
    <row r="127" spans="10:29" x14ac:dyDescent="0.3">
      <c r="J127" s="9"/>
      <c r="N127" s="8"/>
      <c r="U127" s="9"/>
      <c r="W127" s="76">
        <v>110</v>
      </c>
      <c r="X127" s="79">
        <f t="shared" si="7"/>
        <v>-112.41216218359563</v>
      </c>
      <c r="Y127" s="78">
        <f t="shared" si="6"/>
        <v>83.323648282881791</v>
      </c>
      <c r="AA127" s="86">
        <v>119</v>
      </c>
      <c r="AB127" s="89">
        <f t="shared" si="4"/>
        <v>-29.088577214780219</v>
      </c>
      <c r="AC127" s="88">
        <f t="shared" si="5"/>
        <v>52.477182428363754</v>
      </c>
    </row>
    <row r="128" spans="10:29" x14ac:dyDescent="0.3">
      <c r="J128" s="9"/>
      <c r="N128" s="8"/>
      <c r="U128" s="9"/>
      <c r="W128" s="76">
        <v>111</v>
      </c>
      <c r="X128" s="79">
        <f t="shared" si="7"/>
        <v>-112.81792303988979</v>
      </c>
      <c r="Y128" s="78">
        <f t="shared" si="6"/>
        <v>83.171940515178761</v>
      </c>
      <c r="AA128" s="86">
        <v>120</v>
      </c>
      <c r="AB128" s="89">
        <f t="shared" si="4"/>
        <v>-29.999999999999986</v>
      </c>
      <c r="AC128" s="88">
        <f t="shared" si="5"/>
        <v>51.96152422706632</v>
      </c>
    </row>
    <row r="129" spans="10:29" x14ac:dyDescent="0.3">
      <c r="J129" s="9"/>
      <c r="N129" s="8"/>
      <c r="U129" s="9"/>
      <c r="W129" s="76">
        <v>112</v>
      </c>
      <c r="X129" s="79">
        <f t="shared" si="7"/>
        <v>-113.22097443121855</v>
      </c>
      <c r="Y129" s="78">
        <f t="shared" si="6"/>
        <v>83.01317434992319</v>
      </c>
      <c r="AA129" s="86">
        <v>121</v>
      </c>
      <c r="AB129" s="89">
        <f t="shared" si="4"/>
        <v>-30.902284494603258</v>
      </c>
      <c r="AC129" s="88">
        <f t="shared" si="5"/>
        <v>51.430038042126739</v>
      </c>
    </row>
    <row r="130" spans="10:29" x14ac:dyDescent="0.3">
      <c r="J130" s="9"/>
      <c r="N130" s="8"/>
      <c r="U130" s="9"/>
      <c r="W130" s="76">
        <v>113</v>
      </c>
      <c r="X130" s="79">
        <f t="shared" si="7"/>
        <v>-113.62119358422365</v>
      </c>
      <c r="Y130" s="78">
        <f t="shared" si="6"/>
        <v>82.847398148827011</v>
      </c>
      <c r="AA130" s="86">
        <v>122</v>
      </c>
      <c r="AB130" s="89">
        <f t="shared" si="4"/>
        <v>-31.795155853992288</v>
      </c>
      <c r="AC130" s="88">
        <f t="shared" si="5"/>
        <v>50.882885769385567</v>
      </c>
    </row>
    <row r="131" spans="10:29" x14ac:dyDescent="0.3">
      <c r="J131" s="9"/>
      <c r="N131" s="8"/>
      <c r="U131" s="9"/>
      <c r="W131" s="76">
        <v>114</v>
      </c>
      <c r="X131" s="79">
        <f t="shared" si="7"/>
        <v>-114.01845858827407</v>
      </c>
      <c r="Y131" s="78">
        <f t="shared" si="6"/>
        <v>82.674662408926963</v>
      </c>
      <c r="AA131" s="86">
        <v>123</v>
      </c>
      <c r="AB131" s="89">
        <f t="shared" si="4"/>
        <v>-32.678342100901624</v>
      </c>
      <c r="AC131" s="88">
        <f t="shared" si="5"/>
        <v>50.320234076725434</v>
      </c>
    </row>
    <row r="132" spans="10:29" x14ac:dyDescent="0.3">
      <c r="J132" s="9"/>
      <c r="N132" s="8"/>
      <c r="U132" s="9"/>
      <c r="W132" s="76">
        <v>115</v>
      </c>
      <c r="X132" s="79">
        <f t="shared" si="7"/>
        <v>-114.41264843260122</v>
      </c>
      <c r="Y132" s="78">
        <f t="shared" si="6"/>
        <v>82.49501974720279</v>
      </c>
      <c r="AA132" s="86">
        <v>124</v>
      </c>
      <c r="AB132" s="89">
        <f t="shared" si="4"/>
        <v>-33.551574208244801</v>
      </c>
      <c r="AC132" s="88">
        <f t="shared" si="5"/>
        <v>49.742254353302506</v>
      </c>
    </row>
    <row r="133" spans="10:29" x14ac:dyDescent="0.3">
      <c r="J133" s="9"/>
      <c r="N133" s="8"/>
      <c r="U133" s="9"/>
      <c r="W133" s="76">
        <v>116</v>
      </c>
      <c r="X133" s="79">
        <f t="shared" si="7"/>
        <v>-114.80364304315989</v>
      </c>
      <c r="Y133" s="78">
        <f t="shared" si="6"/>
        <v>82.308524884549456</v>
      </c>
      <c r="AA133" s="86">
        <v>125</v>
      </c>
      <c r="AB133" s="89">
        <f t="shared" si="4"/>
        <v>-34.414586181062752</v>
      </c>
      <c r="AC133" s="88">
        <f t="shared" si="5"/>
        <v>49.149122657339518</v>
      </c>
    </row>
    <row r="134" spans="10:29" x14ac:dyDescent="0.3">
      <c r="J134" s="9"/>
      <c r="N134" s="8"/>
      <c r="U134" s="9"/>
      <c r="W134" s="76">
        <v>117</v>
      </c>
      <c r="X134" s="79">
        <f t="shared" si="7"/>
        <v>-115.19132331920405</v>
      </c>
      <c r="Y134" s="78">
        <f t="shared" si="6"/>
        <v>82.11523462910877</v>
      </c>
      <c r="AA134" s="86">
        <v>126</v>
      </c>
      <c r="AB134" s="89">
        <f t="shared" si="4"/>
        <v>-35.26711513754838</v>
      </c>
      <c r="AC134" s="88">
        <f t="shared" si="5"/>
        <v>48.541019662496851</v>
      </c>
    </row>
    <row r="135" spans="10:29" x14ac:dyDescent="0.3">
      <c r="J135" s="9"/>
      <c r="N135" s="8"/>
      <c r="U135" s="9"/>
      <c r="W135" s="76">
        <v>118</v>
      </c>
      <c r="X135" s="79">
        <f t="shared" si="7"/>
        <v>-115.57557116956606</v>
      </c>
      <c r="Y135" s="78">
        <f t="shared" si="6"/>
        <v>81.915207858964962</v>
      </c>
      <c r="AA135" s="86">
        <v>127</v>
      </c>
      <c r="AB135" s="89">
        <f t="shared" si="4"/>
        <v>-36.108901389122906</v>
      </c>
      <c r="AC135" s="88">
        <f t="shared" si="5"/>
        <v>47.918130602837564</v>
      </c>
    </row>
    <row r="136" spans="10:29" x14ac:dyDescent="0.3">
      <c r="J136" s="9"/>
      <c r="N136" s="8"/>
      <c r="U136" s="9"/>
      <c r="W136" s="76">
        <v>119</v>
      </c>
      <c r="X136" s="79">
        <f t="shared" si="7"/>
        <v>-115.95626954862846</v>
      </c>
      <c r="Y136" s="78">
        <f t="shared" si="6"/>
        <v>81.708505504209924</v>
      </c>
      <c r="AA136" s="86">
        <v>128</v>
      </c>
      <c r="AB136" s="89">
        <f t="shared" si="4"/>
        <v>-36.939688519539494</v>
      </c>
      <c r="AC136" s="88">
        <f t="shared" si="5"/>
        <v>47.280645216403322</v>
      </c>
    </row>
    <row r="137" spans="10:29" x14ac:dyDescent="0.3">
      <c r="J137" s="9"/>
      <c r="N137" s="8"/>
      <c r="U137" s="9"/>
      <c r="W137" s="76">
        <v>120</v>
      </c>
      <c r="X137" s="79">
        <f t="shared" si="7"/>
        <v>-116.33330249197702</v>
      </c>
      <c r="Y137" s="78">
        <f t="shared" si="6"/>
        <v>81.49519052838329</v>
      </c>
      <c r="AA137" s="86">
        <v>129</v>
      </c>
      <c r="AB137" s="89">
        <f t="shared" ref="AB137:AB200" si="8">$AC$2*COS($AA137*PI()/180)+$AC$3</f>
        <v>-37.759223462990235</v>
      </c>
      <c r="AC137" s="88">
        <f t="shared" ref="AC137:AC200" si="9">$AC$2*SIN($AA137*PI()/180)+$AC$4</f>
        <v>46.628757687418258</v>
      </c>
    </row>
    <row r="138" spans="10:29" x14ac:dyDescent="0.3">
      <c r="J138" s="9"/>
      <c r="N138" s="8"/>
      <c r="U138" s="9"/>
      <c r="W138" s="76">
        <v>121</v>
      </c>
      <c r="X138" s="79">
        <f t="shared" si="7"/>
        <v>-116.70655515172484</v>
      </c>
      <c r="Y138" s="78">
        <f t="shared" si="6"/>
        <v>81.275327909293125</v>
      </c>
      <c r="AA138" s="86">
        <v>130</v>
      </c>
      <c r="AB138" s="89">
        <f t="shared" si="8"/>
        <v>-38.56725658119236</v>
      </c>
      <c r="AC138" s="88">
        <f t="shared" si="9"/>
        <v>45.962666587138678</v>
      </c>
    </row>
    <row r="139" spans="10:29" x14ac:dyDescent="0.3">
      <c r="J139" s="9"/>
      <c r="N139" s="8"/>
      <c r="U139" s="9"/>
      <c r="W139" s="76">
        <v>122</v>
      </c>
      <c r="X139" s="79">
        <f t="shared" si="7"/>
        <v>-117.07591383149595</v>
      </c>
      <c r="Y139" s="78">
        <f t="shared" si="6"/>
        <v>81.048984619223063</v>
      </c>
      <c r="AA139" s="86">
        <v>131</v>
      </c>
      <c r="AB139" s="89">
        <f t="shared" si="8"/>
        <v>-39.363541739430453</v>
      </c>
      <c r="AC139" s="88">
        <f t="shared" si="9"/>
        <v>45.28257481336631</v>
      </c>
    </row>
    <row r="140" spans="10:29" x14ac:dyDescent="0.3">
      <c r="J140" s="9"/>
      <c r="N140" s="8"/>
      <c r="U140" s="9"/>
      <c r="W140" s="76">
        <v>123</v>
      </c>
      <c r="X140" s="79">
        <f t="shared" si="7"/>
        <v>-117.44126602105845</v>
      </c>
      <c r="Y140" s="78">
        <f t="shared" si="6"/>
        <v>80.816229604531884</v>
      </c>
      <c r="AA140" s="86">
        <v>132</v>
      </c>
      <c r="AB140" s="89">
        <f t="shared" si="8"/>
        <v>-40.147836381531491</v>
      </c>
      <c r="AC140" s="88">
        <f t="shared" si="9"/>
        <v>44.588689528643656</v>
      </c>
    </row>
    <row r="141" spans="10:29" x14ac:dyDescent="0.3">
      <c r="J141" s="9"/>
      <c r="N141" s="8"/>
      <c r="U141" s="9"/>
      <c r="W141" s="76">
        <v>124</v>
      </c>
      <c r="X141" s="79">
        <f t="shared" si="7"/>
        <v>-117.80250043059615</v>
      </c>
      <c r="Y141" s="78">
        <f t="shared" si="6"/>
        <v>80.577133764651833</v>
      </c>
      <c r="AA141" s="86">
        <v>133</v>
      </c>
      <c r="AB141" s="89">
        <f t="shared" si="8"/>
        <v>-40.919901603749899</v>
      </c>
      <c r="AC141" s="88">
        <f t="shared" si="9"/>
        <v>43.881222097150236</v>
      </c>
    </row>
    <row r="142" spans="10:29" x14ac:dyDescent="0.3">
      <c r="J142" s="9"/>
      <c r="N142" s="8"/>
      <c r="U142" s="9"/>
      <c r="W142" s="76">
        <v>125</v>
      </c>
      <c r="X142" s="79">
        <f t="shared" si="7"/>
        <v>-118.15950702460856</v>
      </c>
      <c r="Y142" s="78">
        <f t="shared" si="6"/>
        <v>80.331769930491888</v>
      </c>
      <c r="AA142" s="86">
        <v>134</v>
      </c>
      <c r="AB142" s="89">
        <f t="shared" si="8"/>
        <v>-41.679502227539821</v>
      </c>
      <c r="AC142" s="88">
        <f t="shared" si="9"/>
        <v>43.160388020319083</v>
      </c>
    </row>
    <row r="143" spans="10:29" x14ac:dyDescent="0.3">
      <c r="J143" s="9"/>
      <c r="N143" s="8"/>
      <c r="U143" s="9"/>
      <c r="W143" s="76">
        <v>126</v>
      </c>
      <c r="X143" s="79">
        <f t="shared" si="7"/>
        <v>-118.51217705542874</v>
      </c>
      <c r="Y143" s="78">
        <f t="shared" si="6"/>
        <v>80.080212842252848</v>
      </c>
      <c r="AA143" s="86">
        <v>135</v>
      </c>
      <c r="AB143" s="89">
        <f t="shared" si="8"/>
        <v>-42.426406871192846</v>
      </c>
      <c r="AC143" s="88">
        <f t="shared" si="9"/>
        <v>42.426406871192853</v>
      </c>
    </row>
    <row r="144" spans="10:29" x14ac:dyDescent="0.3">
      <c r="J144" s="9"/>
      <c r="N144" s="8"/>
      <c r="U144" s="9"/>
      <c r="W144" s="76">
        <v>127</v>
      </c>
      <c r="X144" s="79">
        <f t="shared" si="7"/>
        <v>-118.86040309634888</v>
      </c>
      <c r="Y144" s="78">
        <f t="shared" si="6"/>
        <v>79.822539126660644</v>
      </c>
      <c r="AA144" s="86">
        <v>136</v>
      </c>
      <c r="AB144" s="89">
        <f t="shared" si="8"/>
        <v>-43.160388020319068</v>
      </c>
      <c r="AC144" s="88">
        <f t="shared" si="9"/>
        <v>41.679502227539828</v>
      </c>
    </row>
    <row r="145" spans="10:29" x14ac:dyDescent="0.3">
      <c r="J145" s="9"/>
      <c r="N145" s="8"/>
      <c r="U145" s="9"/>
      <c r="W145" s="76">
        <v>128</v>
      </c>
      <c r="X145" s="79">
        <f t="shared" si="7"/>
        <v>-119.20407907434361</v>
      </c>
      <c r="Y145" s="78">
        <f t="shared" si="6"/>
        <v>79.558827273625241</v>
      </c>
      <c r="AA145" s="86">
        <v>137</v>
      </c>
      <c r="AB145" s="89">
        <f t="shared" si="8"/>
        <v>-43.881222097150228</v>
      </c>
      <c r="AC145" s="88">
        <f t="shared" si="9"/>
        <v>40.919901603749913</v>
      </c>
    </row>
    <row r="146" spans="10:29" x14ac:dyDescent="0.3">
      <c r="J146" s="9"/>
      <c r="N146" s="8"/>
      <c r="U146" s="9"/>
      <c r="W146" s="76">
        <v>129</v>
      </c>
      <c r="X146" s="79">
        <f t="shared" si="7"/>
        <v>-119.54310030238074</v>
      </c>
      <c r="Y146" s="78">
        <f t="shared" ref="Y146:Y209" si="10">$Y$11*SIN($W146*PI()/180)+$Y$13</f>
        <v>79.289157612331664</v>
      </c>
      <c r="AA146" s="86">
        <v>138</v>
      </c>
      <c r="AB146" s="89">
        <f t="shared" si="8"/>
        <v>-44.588689528643641</v>
      </c>
      <c r="AC146" s="88">
        <f t="shared" si="9"/>
        <v>40.147836381531498</v>
      </c>
    </row>
    <row r="147" spans="10:29" x14ac:dyDescent="0.3">
      <c r="J147" s="9"/>
      <c r="N147" s="8"/>
      <c r="U147" s="9"/>
      <c r="W147" s="76">
        <v>130</v>
      </c>
      <c r="X147" s="79">
        <f t="shared" si="7"/>
        <v>-119.87736351131008</v>
      </c>
      <c r="Y147" s="78">
        <f t="shared" si="10"/>
        <v>79.013612286771092</v>
      </c>
      <c r="AA147" s="86">
        <v>139</v>
      </c>
      <c r="AB147" s="89">
        <f t="shared" si="8"/>
        <v>-45.282574813366324</v>
      </c>
      <c r="AC147" s="88">
        <f t="shared" si="9"/>
        <v>39.363541739430438</v>
      </c>
    </row>
    <row r="148" spans="10:29" x14ac:dyDescent="0.3">
      <c r="J148" s="9"/>
      <c r="N148" s="8"/>
      <c r="U148" s="9"/>
      <c r="W148" s="76">
        <v>131</v>
      </c>
      <c r="X148" s="79">
        <f t="shared" ref="X148:X211" si="11">$Y$11*COS($W148*PI()/180)+$Y$12</f>
        <v>-120.20676688132006</v>
      </c>
      <c r="Y148" s="78">
        <f t="shared" si="10"/>
        <v>78.732275230718983</v>
      </c>
      <c r="AA148" s="86">
        <v>140</v>
      </c>
      <c r="AB148" s="89">
        <f t="shared" si="8"/>
        <v>-45.962666587138671</v>
      </c>
      <c r="AC148" s="88">
        <f t="shared" si="9"/>
        <v>38.567256581192368</v>
      </c>
    </row>
    <row r="149" spans="10:29" x14ac:dyDescent="0.3">
      <c r="J149" s="9"/>
      <c r="N149" s="8"/>
      <c r="U149" s="9"/>
      <c r="W149" s="76">
        <v>132</v>
      </c>
      <c r="X149" s="79">
        <f t="shared" si="11"/>
        <v>-120.5312100729532</v>
      </c>
      <c r="Y149" s="78">
        <f t="shared" si="10"/>
        <v>78.445232142167981</v>
      </c>
      <c r="AA149" s="86">
        <v>141</v>
      </c>
      <c r="AB149" s="89">
        <f t="shared" si="8"/>
        <v>-46.628757687418243</v>
      </c>
      <c r="AC149" s="88">
        <f t="shared" si="9"/>
        <v>37.759223462990263</v>
      </c>
    </row>
    <row r="150" spans="10:29" x14ac:dyDescent="0.3">
      <c r="J150" s="9"/>
      <c r="N150" s="8"/>
      <c r="U150" s="9"/>
      <c r="W150" s="76">
        <v>133</v>
      </c>
      <c r="X150" s="79">
        <f t="shared" si="11"/>
        <v>-120.85059425767038</v>
      </c>
      <c r="Y150" s="78">
        <f t="shared" si="10"/>
        <v>78.152570457223504</v>
      </c>
      <c r="AA150" s="86">
        <v>142</v>
      </c>
      <c r="AB150" s="89">
        <f t="shared" si="8"/>
        <v>-47.280645216403315</v>
      </c>
      <c r="AC150" s="88">
        <f t="shared" si="9"/>
        <v>36.939688519539501</v>
      </c>
    </row>
    <row r="151" spans="10:29" x14ac:dyDescent="0.3">
      <c r="J151" s="9"/>
      <c r="N151" s="8"/>
      <c r="U151" s="9"/>
      <c r="W151" s="76">
        <v>134</v>
      </c>
      <c r="X151" s="79">
        <f t="shared" si="11"/>
        <v>-121.16482214795498</v>
      </c>
      <c r="Y151" s="78">
        <f t="shared" si="10"/>
        <v>77.854379323469843</v>
      </c>
      <c r="AA151" s="86">
        <v>143</v>
      </c>
      <c r="AB151" s="89">
        <f t="shared" si="8"/>
        <v>-47.918130602837579</v>
      </c>
      <c r="AC151" s="88">
        <f t="shared" si="9"/>
        <v>36.108901389122892</v>
      </c>
    </row>
    <row r="152" spans="10:29" x14ac:dyDescent="0.3">
      <c r="J152" s="9"/>
      <c r="N152" s="8"/>
      <c r="U152" s="9"/>
      <c r="W152" s="76">
        <v>135</v>
      </c>
      <c r="X152" s="79">
        <f t="shared" si="11"/>
        <v>-121.47379802694763</v>
      </c>
      <c r="Y152" s="78">
        <f t="shared" si="10"/>
        <v>77.550749572814993</v>
      </c>
      <c r="AA152" s="86">
        <v>144</v>
      </c>
      <c r="AB152" s="89">
        <f t="shared" si="8"/>
        <v>-48.541019662496844</v>
      </c>
      <c r="AC152" s="88">
        <f t="shared" si="9"/>
        <v>35.267115137548394</v>
      </c>
    </row>
    <row r="153" spans="10:29" x14ac:dyDescent="0.3">
      <c r="J153" s="9"/>
      <c r="N153" s="8"/>
      <c r="U153" s="9"/>
      <c r="W153" s="76">
        <v>136</v>
      </c>
      <c r="X153" s="79">
        <f t="shared" si="11"/>
        <v>-121.77742777760248</v>
      </c>
      <c r="Y153" s="78">
        <f t="shared" si="10"/>
        <v>77.241773693822338</v>
      </c>
      <c r="AA153" s="86">
        <v>145</v>
      </c>
      <c r="AB153" s="89">
        <f t="shared" si="8"/>
        <v>-49.149122657339497</v>
      </c>
      <c r="AC153" s="88">
        <f t="shared" si="9"/>
        <v>34.414586181062781</v>
      </c>
    </row>
    <row r="154" spans="10:29" x14ac:dyDescent="0.3">
      <c r="J154" s="9"/>
      <c r="N154" s="8"/>
      <c r="U154" s="9"/>
      <c r="W154" s="76">
        <v>137</v>
      </c>
      <c r="X154" s="79">
        <f t="shared" si="11"/>
        <v>-122.07561891135614</v>
      </c>
      <c r="Y154" s="78">
        <f t="shared" si="10"/>
        <v>76.92754580353774</v>
      </c>
      <c r="AA154" s="86">
        <v>146</v>
      </c>
      <c r="AB154" s="89">
        <f t="shared" si="8"/>
        <v>-49.742254353302499</v>
      </c>
      <c r="AC154" s="88">
        <f t="shared" si="9"/>
        <v>33.551574208244816</v>
      </c>
    </row>
    <row r="155" spans="10:29" x14ac:dyDescent="0.3">
      <c r="J155" s="9"/>
      <c r="N155" s="8"/>
      <c r="U155" s="9"/>
      <c r="W155" s="76">
        <v>138</v>
      </c>
      <c r="X155" s="79">
        <f t="shared" si="11"/>
        <v>-122.36828059630062</v>
      </c>
      <c r="Y155" s="78">
        <f t="shared" si="10"/>
        <v>76.60816161882056</v>
      </c>
      <c r="AA155" s="86">
        <v>147</v>
      </c>
      <c r="AB155" s="89">
        <f t="shared" si="8"/>
        <v>-50.320234076725448</v>
      </c>
      <c r="AC155" s="88">
        <f t="shared" si="9"/>
        <v>32.678342100901617</v>
      </c>
    </row>
    <row r="156" spans="10:29" x14ac:dyDescent="0.3">
      <c r="J156" s="9"/>
      <c r="N156" s="8"/>
      <c r="U156" s="9"/>
      <c r="W156" s="76">
        <v>139</v>
      </c>
      <c r="X156" s="79">
        <f t="shared" si="11"/>
        <v>-122.65532368485164</v>
      </c>
      <c r="Y156" s="78">
        <f t="shared" si="10"/>
        <v>76.283718427187424</v>
      </c>
      <c r="AA156" s="86">
        <v>148</v>
      </c>
      <c r="AB156" s="89">
        <f t="shared" si="8"/>
        <v>-50.88288576938556</v>
      </c>
      <c r="AC156" s="88">
        <f t="shared" si="9"/>
        <v>31.795155853992295</v>
      </c>
    </row>
    <row r="157" spans="10:29" x14ac:dyDescent="0.3">
      <c r="J157" s="9"/>
      <c r="N157" s="8"/>
      <c r="U157" s="9"/>
      <c r="W157" s="76">
        <v>140</v>
      </c>
      <c r="X157" s="79">
        <f t="shared" si="11"/>
        <v>-122.93666074090373</v>
      </c>
      <c r="Y157" s="78">
        <f t="shared" si="10"/>
        <v>75.954315057177439</v>
      </c>
      <c r="AA157" s="86">
        <v>149</v>
      </c>
      <c r="AB157" s="89">
        <f t="shared" si="8"/>
        <v>-51.430038042126732</v>
      </c>
      <c r="AC157" s="88">
        <f t="shared" si="9"/>
        <v>30.902284494603261</v>
      </c>
    </row>
    <row r="158" spans="10:29" x14ac:dyDescent="0.3">
      <c r="J158" s="9"/>
      <c r="N158" s="8"/>
      <c r="U158" s="9"/>
      <c r="W158" s="76">
        <v>141</v>
      </c>
      <c r="X158" s="79">
        <f t="shared" si="11"/>
        <v>-123.21220606646429</v>
      </c>
      <c r="Y158" s="78">
        <f t="shared" si="10"/>
        <v>75.62005184824811</v>
      </c>
      <c r="AA158" s="86">
        <v>150</v>
      </c>
      <c r="AB158" s="89">
        <f t="shared" si="8"/>
        <v>-51.96152422706632</v>
      </c>
      <c r="AC158" s="88">
        <f t="shared" si="9"/>
        <v>29.999999999999996</v>
      </c>
    </row>
    <row r="159" spans="10:29" x14ac:dyDescent="0.3">
      <c r="J159" s="9"/>
      <c r="N159" s="8"/>
      <c r="U159" s="9"/>
      <c r="W159" s="76">
        <v>142</v>
      </c>
      <c r="X159" s="79">
        <f t="shared" si="11"/>
        <v>-123.48187572775788</v>
      </c>
      <c r="Y159" s="78">
        <f t="shared" si="10"/>
        <v>75.28103062021097</v>
      </c>
      <c r="AA159" s="86">
        <v>151</v>
      </c>
      <c r="AB159" s="89">
        <f t="shared" si="8"/>
        <v>-52.477182428363747</v>
      </c>
      <c r="AC159" s="88">
        <f t="shared" si="9"/>
        <v>29.08857721478023</v>
      </c>
    </row>
    <row r="160" spans="10:29" x14ac:dyDescent="0.3">
      <c r="J160" s="9"/>
      <c r="N160" s="8"/>
      <c r="U160" s="9"/>
      <c r="W160" s="76">
        <v>143</v>
      </c>
      <c r="X160" s="79">
        <f t="shared" si="11"/>
        <v>-123.7455875807933</v>
      </c>
      <c r="Y160" s="78">
        <f t="shared" si="10"/>
        <v>74.937354642216235</v>
      </c>
      <c r="AA160" s="86">
        <v>152</v>
      </c>
      <c r="AB160" s="89">
        <f t="shared" si="8"/>
        <v>-52.976855571535609</v>
      </c>
      <c r="AC160" s="88">
        <f t="shared" si="9"/>
        <v>28.168293767153465</v>
      </c>
    </row>
    <row r="161" spans="10:29" x14ac:dyDescent="0.3">
      <c r="J161" s="9"/>
      <c r="N161" s="8"/>
      <c r="U161" s="9"/>
      <c r="W161" s="76">
        <v>144</v>
      </c>
      <c r="X161" s="79">
        <f t="shared" si="11"/>
        <v>-124.00326129638547</v>
      </c>
      <c r="Y161" s="78">
        <f t="shared" si="10"/>
        <v>74.589128601296096</v>
      </c>
      <c r="AA161" s="86">
        <v>153</v>
      </c>
      <c r="AB161" s="89">
        <f t="shared" si="8"/>
        <v>-53.460391451302065</v>
      </c>
      <c r="AC161" s="88">
        <f t="shared" si="9"/>
        <v>27.239429984372812</v>
      </c>
    </row>
    <row r="162" spans="10:29" x14ac:dyDescent="0.3">
      <c r="J162" s="9"/>
      <c r="N162" s="8"/>
      <c r="U162" s="9"/>
      <c r="W162" s="76">
        <v>145</v>
      </c>
      <c r="X162" s="79">
        <f t="shared" si="11"/>
        <v>-124.25481838462451</v>
      </c>
      <c r="Y162" s="78">
        <f t="shared" si="10"/>
        <v>74.236458570475932</v>
      </c>
      <c r="AA162" s="86">
        <v>154</v>
      </c>
      <c r="AB162" s="89">
        <f t="shared" si="8"/>
        <v>-53.92764277795002</v>
      </c>
      <c r="AC162" s="88">
        <f t="shared" si="9"/>
        <v>26.302268807344639</v>
      </c>
    </row>
    <row r="163" spans="10:29" x14ac:dyDescent="0.3">
      <c r="J163" s="9"/>
      <c r="N163" s="8"/>
      <c r="U163" s="9"/>
      <c r="W163" s="76">
        <v>146</v>
      </c>
      <c r="X163" s="79">
        <f t="shared" si="11"/>
        <v>-124.50018221878446</v>
      </c>
      <c r="Y163" s="78">
        <f t="shared" si="10"/>
        <v>73.879451976463528</v>
      </c>
      <c r="AA163" s="86">
        <v>155</v>
      </c>
      <c r="AB163" s="89">
        <f t="shared" si="8"/>
        <v>-54.378467222198999</v>
      </c>
      <c r="AC163" s="88">
        <f t="shared" si="9"/>
        <v>25.357095704441971</v>
      </c>
    </row>
    <row r="164" spans="10:29" x14ac:dyDescent="0.3">
      <c r="J164" s="9"/>
      <c r="N164" s="8"/>
      <c r="U164" s="9"/>
      <c r="W164" s="76">
        <v>147</v>
      </c>
      <c r="X164" s="79">
        <f t="shared" si="11"/>
        <v>-124.73927805866452</v>
      </c>
      <c r="Y164" s="78">
        <f t="shared" si="10"/>
        <v>73.518217566925813</v>
      </c>
      <c r="AA164" s="86">
        <v>156</v>
      </c>
      <c r="AB164" s="89">
        <f t="shared" si="8"/>
        <v>-54.812727458556047</v>
      </c>
      <c r="AC164" s="88">
        <f t="shared" si="9"/>
        <v>24.404198584548027</v>
      </c>
    </row>
    <row r="165" spans="10:29" x14ac:dyDescent="0.3">
      <c r="J165" s="9"/>
      <c r="N165" s="8"/>
      <c r="U165" s="9"/>
      <c r="W165" s="76">
        <v>148</v>
      </c>
      <c r="X165" s="79">
        <f t="shared" si="11"/>
        <v>-124.9720330733557</v>
      </c>
      <c r="Y165" s="78">
        <f t="shared" si="10"/>
        <v>73.152865377363312</v>
      </c>
      <c r="AA165" s="86">
        <v>157</v>
      </c>
      <c r="AB165" s="89">
        <f t="shared" si="8"/>
        <v>-55.230291207146408</v>
      </c>
      <c r="AC165" s="88">
        <f t="shared" si="9"/>
        <v>23.44386770935645</v>
      </c>
    </row>
    <row r="166" spans="10:29" x14ac:dyDescent="0.3">
      <c r="J166" s="9"/>
      <c r="N166" s="8"/>
      <c r="U166" s="9"/>
      <c r="W166" s="76">
        <v>149</v>
      </c>
      <c r="X166" s="79">
        <f t="shared" si="11"/>
        <v>-125.19837636342577</v>
      </c>
      <c r="Y166" s="78">
        <f t="shared" si="10"/>
        <v>72.783506697592202</v>
      </c>
      <c r="AA166" s="86">
        <v>158</v>
      </c>
      <c r="AB166" s="89">
        <f t="shared" si="8"/>
        <v>-55.631031274007242</v>
      </c>
      <c r="AC166" s="88">
        <f t="shared" si="9"/>
        <v>22.476395604954735</v>
      </c>
    </row>
    <row r="167" spans="10:29" x14ac:dyDescent="0.3">
      <c r="J167" s="9"/>
      <c r="N167" s="8"/>
      <c r="U167" s="9"/>
      <c r="W167" s="76">
        <v>150</v>
      </c>
      <c r="X167" s="79">
        <f t="shared" si="11"/>
        <v>-125.41823898251593</v>
      </c>
      <c r="Y167" s="78">
        <f t="shared" si="10"/>
        <v>72.410254037844382</v>
      </c>
      <c r="AA167" s="86">
        <v>159</v>
      </c>
      <c r="AB167" s="89">
        <f t="shared" si="8"/>
        <v>-56.014825589832107</v>
      </c>
      <c r="AC167" s="88">
        <f t="shared" si="9"/>
        <v>21.502076972718012</v>
      </c>
    </row>
    <row r="168" spans="10:29" x14ac:dyDescent="0.3">
      <c r="J168" s="9"/>
      <c r="N168" s="8"/>
      <c r="U168" s="9"/>
      <c r="W168" s="76">
        <v>151</v>
      </c>
      <c r="X168" s="79">
        <f t="shared" si="11"/>
        <v>-125.63155395834256</v>
      </c>
      <c r="Y168" s="78">
        <f t="shared" si="10"/>
        <v>72.033221094495815</v>
      </c>
      <c r="AA168" s="86">
        <v>160</v>
      </c>
      <c r="AB168" s="89">
        <f t="shared" si="8"/>
        <v>-56.381557247154497</v>
      </c>
      <c r="AC168" s="88">
        <f t="shared" si="9"/>
        <v>20.521208599540131</v>
      </c>
    </row>
    <row r="169" spans="10:29" x14ac:dyDescent="0.3">
      <c r="J169" s="9"/>
      <c r="N169" s="8"/>
      <c r="U169" s="9"/>
      <c r="W169" s="76">
        <v>152</v>
      </c>
      <c r="X169" s="79">
        <f t="shared" si="11"/>
        <v>-125.83825631309759</v>
      </c>
      <c r="Y169" s="78">
        <f t="shared" si="10"/>
        <v>71.652522715433435</v>
      </c>
      <c r="AA169" s="86">
        <v>161</v>
      </c>
      <c r="AB169" s="89">
        <f t="shared" si="8"/>
        <v>-56.731114535959001</v>
      </c>
      <c r="AC169" s="88">
        <f t="shared" si="9"/>
        <v>19.534089267429422</v>
      </c>
    </row>
    <row r="170" spans="10:29" x14ac:dyDescent="0.3">
      <c r="J170" s="9"/>
      <c r="N170" s="8"/>
      <c r="U170" s="9"/>
      <c r="W170" s="76">
        <v>153</v>
      </c>
      <c r="X170" s="79">
        <f t="shared" si="11"/>
        <v>-126.03828308324141</v>
      </c>
      <c r="Y170" s="78">
        <f t="shared" si="10"/>
        <v>71.268274865071405</v>
      </c>
      <c r="AA170" s="86">
        <v>162</v>
      </c>
      <c r="AB170" s="89">
        <f t="shared" si="8"/>
        <v>-57.063390977709211</v>
      </c>
      <c r="AC170" s="88">
        <f t="shared" si="9"/>
        <v>18.541019662496851</v>
      </c>
    </row>
    <row r="171" spans="10:29" x14ac:dyDescent="0.3">
      <c r="J171" s="9"/>
      <c r="N171" s="8"/>
      <c r="U171" s="9"/>
      <c r="W171" s="76">
        <v>154</v>
      </c>
      <c r="X171" s="79">
        <f t="shared" si="11"/>
        <v>-126.2315733386821</v>
      </c>
      <c r="Y171" s="78">
        <f t="shared" si="10"/>
        <v>70.88059458902724</v>
      </c>
      <c r="AA171" s="86">
        <v>163</v>
      </c>
      <c r="AB171" s="89">
        <f t="shared" si="8"/>
        <v>-57.378285357782126</v>
      </c>
      <c r="AC171" s="88">
        <f t="shared" si="9"/>
        <v>17.542302283364222</v>
      </c>
    </row>
    <row r="172" spans="10:29" x14ac:dyDescent="0.3">
      <c r="J172" s="9"/>
      <c r="N172" s="8"/>
      <c r="U172" s="9"/>
      <c r="W172" s="76">
        <v>155</v>
      </c>
      <c r="X172" s="79">
        <f t="shared" si="11"/>
        <v>-126.41806820133543</v>
      </c>
      <c r="Y172" s="78">
        <f t="shared" si="10"/>
        <v>70.48959997846859</v>
      </c>
      <c r="AA172" s="86">
        <v>164</v>
      </c>
      <c r="AB172" s="89">
        <f t="shared" si="8"/>
        <v>-57.675701756299119</v>
      </c>
      <c r="AC172" s="88">
        <f t="shared" si="9"/>
        <v>16.53824134901998</v>
      </c>
    </row>
    <row r="173" spans="10:29" x14ac:dyDescent="0.3">
      <c r="J173" s="9"/>
      <c r="N173" s="8"/>
      <c r="U173" s="9"/>
      <c r="W173" s="76">
        <v>156</v>
      </c>
      <c r="X173" s="79">
        <f t="shared" si="11"/>
        <v>-126.5977108630596</v>
      </c>
      <c r="Y173" s="78">
        <f t="shared" si="10"/>
        <v>70.095410134141446</v>
      </c>
      <c r="AA173" s="86">
        <v>165</v>
      </c>
      <c r="AB173" s="89">
        <f t="shared" si="8"/>
        <v>-57.955549577344094</v>
      </c>
      <c r="AC173" s="88">
        <f t="shared" si="9"/>
        <v>15.52914270615126</v>
      </c>
    </row>
    <row r="174" spans="10:29" x14ac:dyDescent="0.3">
      <c r="J174" s="9"/>
      <c r="N174" s="8"/>
      <c r="U174" s="9"/>
      <c r="W174" s="76">
        <v>157</v>
      </c>
      <c r="X174" s="79">
        <f t="shared" si="11"/>
        <v>-126.77044660295964</v>
      </c>
      <c r="Y174" s="78">
        <f t="shared" si="10"/>
        <v>69.698145130091021</v>
      </c>
      <c r="AA174" s="86">
        <v>166</v>
      </c>
      <c r="AB174" s="89">
        <f t="shared" si="8"/>
        <v>-58.217743576559791</v>
      </c>
      <c r="AC174" s="88">
        <f t="shared" si="9"/>
        <v>14.515313735980063</v>
      </c>
    </row>
    <row r="175" spans="10:29" x14ac:dyDescent="0.3">
      <c r="J175" s="9"/>
      <c r="N175" s="8"/>
      <c r="U175" s="9"/>
      <c r="W175" s="76">
        <v>158</v>
      </c>
      <c r="X175" s="79">
        <f t="shared" si="11"/>
        <v>-126.93622280405583</v>
      </c>
      <c r="Y175" s="78">
        <f t="shared" si="10"/>
        <v>69.29792597708591</v>
      </c>
      <c r="AA175" s="86">
        <v>167</v>
      </c>
      <c r="AB175" s="89">
        <f t="shared" si="8"/>
        <v>-58.462203887114114</v>
      </c>
      <c r="AC175" s="88">
        <f t="shared" si="9"/>
        <v>13.497063260631887</v>
      </c>
    </row>
    <row r="176" spans="10:29" x14ac:dyDescent="0.3">
      <c r="J176" s="9"/>
      <c r="N176" s="8"/>
      <c r="U176" s="9"/>
      <c r="W176" s="76">
        <v>159</v>
      </c>
      <c r="X176" s="79">
        <f t="shared" si="11"/>
        <v>-127.0949889693114</v>
      </c>
      <c r="Y176" s="78">
        <f t="shared" si="10"/>
        <v>68.894874585757151</v>
      </c>
      <c r="AA176" s="86">
        <v>168</v>
      </c>
      <c r="AB176" s="89">
        <f t="shared" si="8"/>
        <v>-58.688856044028341</v>
      </c>
      <c r="AC176" s="88">
        <f t="shared" si="9"/>
        <v>12.474701449065559</v>
      </c>
    </row>
    <row r="177" spans="10:29" x14ac:dyDescent="0.3">
      <c r="J177" s="9"/>
      <c r="N177" s="8"/>
      <c r="U177" s="9"/>
      <c r="W177" s="76">
        <v>160</v>
      </c>
      <c r="X177" s="79">
        <f t="shared" si="11"/>
        <v>-127.24669673701442</v>
      </c>
      <c r="Y177" s="78">
        <f t="shared" si="10"/>
        <v>68.489113729463</v>
      </c>
      <c r="AA177" s="86">
        <v>169</v>
      </c>
      <c r="AB177" s="89">
        <f t="shared" si="8"/>
        <v>-58.897631006859839</v>
      </c>
      <c r="AC177" s="88">
        <f t="shared" si="9"/>
        <v>11.448539722592699</v>
      </c>
    </row>
    <row r="178" spans="10:29" x14ac:dyDescent="0.3">
      <c r="J178" s="9"/>
      <c r="N178" s="8"/>
      <c r="U178" s="9"/>
      <c r="W178" s="76">
        <v>161</v>
      </c>
      <c r="X178" s="79">
        <f t="shared" si="11"/>
        <v>-127.39129989550922</v>
      </c>
      <c r="Y178" s="78">
        <f t="shared" si="10"/>
        <v>68.080767006890952</v>
      </c>
      <c r="AA178" s="86">
        <v>170</v>
      </c>
      <c r="AB178" s="89">
        <f t="shared" si="8"/>
        <v>-59.088465180732484</v>
      </c>
      <c r="AC178" s="88">
        <f t="shared" si="9"/>
        <v>10.418890660015817</v>
      </c>
    </row>
    <row r="179" spans="10:29" x14ac:dyDescent="0.3">
      <c r="J179" s="9"/>
      <c r="N179" s="8"/>
      <c r="U179" s="9"/>
      <c r="W179" s="76">
        <v>162</v>
      </c>
      <c r="X179" s="79">
        <f t="shared" si="11"/>
        <v>-127.52875439727293</v>
      </c>
      <c r="Y179" s="78">
        <f t="shared" si="10"/>
        <v>67.669958804408452</v>
      </c>
      <c r="AA179" s="86">
        <v>171</v>
      </c>
      <c r="AB179" s="89">
        <f t="shared" si="8"/>
        <v>-59.261300435708257</v>
      </c>
      <c r="AC179" s="88">
        <f t="shared" si="9"/>
        <v>9.386067902413858</v>
      </c>
    </row>
    <row r="180" spans="10:29" x14ac:dyDescent="0.3">
      <c r="J180" s="9"/>
      <c r="N180" s="8"/>
      <c r="U180" s="9"/>
      <c r="W180" s="76">
        <v>163</v>
      </c>
      <c r="X180" s="79">
        <f t="shared" si="11"/>
        <v>-127.65901837233274</v>
      </c>
      <c r="Y180" s="78">
        <f t="shared" si="10"/>
        <v>67.256814258173591</v>
      </c>
      <c r="AA180" s="86">
        <v>172</v>
      </c>
      <c r="AB180" s="89">
        <f t="shared" si="8"/>
        <v>-59.416084124494212</v>
      </c>
      <c r="AC180" s="88">
        <f t="shared" si="9"/>
        <v>8.350386057603945</v>
      </c>
    </row>
    <row r="181" spans="10:29" x14ac:dyDescent="0.3">
      <c r="J181" s="9"/>
      <c r="N181" s="8"/>
      <c r="U181" s="9"/>
      <c r="W181" s="76">
        <v>164</v>
      </c>
      <c r="X181" s="79">
        <f t="shared" si="11"/>
        <v>-127.78205214101996</v>
      </c>
      <c r="Y181" s="78">
        <f t="shared" si="10"/>
        <v>66.841459216017341</v>
      </c>
      <c r="AA181" s="86">
        <v>173</v>
      </c>
      <c r="AB181" s="89">
        <f t="shared" si="8"/>
        <v>-59.552769098479317</v>
      </c>
      <c r="AC181" s="88">
        <f t="shared" si="9"/>
        <v>7.3121606043088523</v>
      </c>
    </row>
    <row r="182" spans="10:29" x14ac:dyDescent="0.3">
      <c r="W182" s="76">
        <v>165</v>
      </c>
      <c r="X182" s="79">
        <f t="shared" si="11"/>
        <v>-127.89781822605681</v>
      </c>
      <c r="Y182" s="78">
        <f t="shared" si="10"/>
        <v>66.424020199109179</v>
      </c>
      <c r="AA182" s="86">
        <v>174</v>
      </c>
      <c r="AB182" s="89">
        <f t="shared" si="8"/>
        <v>-59.6713137220964</v>
      </c>
      <c r="AC182" s="88">
        <f t="shared" si="9"/>
        <v>6.271707796059224</v>
      </c>
    </row>
    <row r="183" spans="10:29" x14ac:dyDescent="0.3">
      <c r="W183" s="76">
        <v>166</v>
      </c>
      <c r="X183" s="79">
        <f t="shared" si="11"/>
        <v>-128.00628136397231</v>
      </c>
      <c r="Y183" s="78">
        <f t="shared" si="10"/>
        <v>66.004624363417491</v>
      </c>
      <c r="AA183" s="86">
        <v>175</v>
      </c>
      <c r="AB183" s="89">
        <f t="shared" si="8"/>
        <v>-59.771681885504734</v>
      </c>
      <c r="AC183" s="88">
        <f t="shared" si="9"/>
        <v>5.2293445648595185</v>
      </c>
    </row>
    <row r="184" spans="10:29" x14ac:dyDescent="0.3">
      <c r="W184" s="76">
        <v>167</v>
      </c>
      <c r="X184" s="79">
        <f t="shared" si="11"/>
        <v>-128.10740851584396</v>
      </c>
      <c r="Y184" s="78">
        <f t="shared" si="10"/>
        <v>65.583399460976594</v>
      </c>
      <c r="AA184" s="86">
        <v>176</v>
      </c>
      <c r="AB184" s="89">
        <f t="shared" si="8"/>
        <v>-59.853843015589455</v>
      </c>
      <c r="AC184" s="88">
        <f t="shared" si="9"/>
        <v>4.185388424647531</v>
      </c>
    </row>
    <row r="185" spans="10:29" x14ac:dyDescent="0.3">
      <c r="W185" s="76">
        <v>168</v>
      </c>
      <c r="X185" s="79">
        <f t="shared" si="11"/>
        <v>-128.20116887736165</v>
      </c>
      <c r="Y185" s="78">
        <f t="shared" si="10"/>
        <v>65.160473800972298</v>
      </c>
      <c r="AA185" s="86">
        <v>177</v>
      </c>
      <c r="AB185" s="89">
        <f t="shared" si="8"/>
        <v>-59.917772085274429</v>
      </c>
      <c r="AC185" s="88">
        <f t="shared" si="9"/>
        <v>3.1401573745766282</v>
      </c>
    </row>
    <row r="186" spans="10:29" x14ac:dyDescent="0.3">
      <c r="W186" s="76">
        <v>169</v>
      </c>
      <c r="X186" s="79">
        <f t="shared" si="11"/>
        <v>-128.28753388821102</v>
      </c>
      <c r="Y186" s="78">
        <f t="shared" si="10"/>
        <v>64.735976210657597</v>
      </c>
      <c r="AA186" s="86">
        <v>178</v>
      </c>
      <c r="AB186" s="89">
        <f t="shared" si="8"/>
        <v>-59.963449621145749</v>
      </c>
      <c r="AC186" s="88">
        <f t="shared" si="9"/>
        <v>2.0939698021500419</v>
      </c>
    </row>
    <row r="187" spans="10:29" x14ac:dyDescent="0.3">
      <c r="W187" s="76">
        <v>170</v>
      </c>
      <c r="X187" s="79">
        <f t="shared" si="11"/>
        <v>-128.36647724077307</v>
      </c>
      <c r="Y187" s="78">
        <f t="shared" si="10"/>
        <v>64.310035996110685</v>
      </c>
      <c r="AA187" s="86">
        <v>179</v>
      </c>
      <c r="AB187" s="89">
        <f t="shared" si="8"/>
        <v>-59.990861709383474</v>
      </c>
      <c r="AC187" s="88">
        <f t="shared" si="9"/>
        <v>1.0471443862370062</v>
      </c>
    </row>
    <row r="188" spans="10:29" x14ac:dyDescent="0.3">
      <c r="W188" s="76">
        <v>171</v>
      </c>
      <c r="X188" s="79">
        <f t="shared" si="11"/>
        <v>-128.43797488813789</v>
      </c>
      <c r="Y188" s="78">
        <f t="shared" si="10"/>
        <v>63.882782902847104</v>
      </c>
      <c r="AA188" s="86">
        <v>180</v>
      </c>
      <c r="AB188" s="89">
        <f t="shared" si="8"/>
        <v>-60</v>
      </c>
      <c r="AC188" s="88">
        <f t="shared" si="9"/>
        <v>7.3508907294517201E-15</v>
      </c>
    </row>
    <row r="189" spans="10:29" x14ac:dyDescent="0.3">
      <c r="W189" s="76">
        <v>172</v>
      </c>
      <c r="X189" s="79">
        <f t="shared" si="11"/>
        <v>-128.50200505142951</v>
      </c>
      <c r="Y189" s="78">
        <f t="shared" si="10"/>
        <v>63.454347076297964</v>
      </c>
      <c r="AA189" s="86">
        <v>181</v>
      </c>
      <c r="AB189" s="89">
        <f t="shared" si="8"/>
        <v>-59.990861709383474</v>
      </c>
      <c r="AC189" s="88">
        <f t="shared" si="9"/>
        <v>-1.0471443862369916</v>
      </c>
    </row>
    <row r="190" spans="10:29" x14ac:dyDescent="0.3">
      <c r="W190" s="76">
        <v>173</v>
      </c>
      <c r="X190" s="79">
        <f t="shared" si="11"/>
        <v>-128.55854822643988</v>
      </c>
      <c r="Y190" s="78">
        <f t="shared" si="10"/>
        <v>63.024859022166353</v>
      </c>
      <c r="AA190" s="86">
        <v>182</v>
      </c>
      <c r="AB190" s="89">
        <f t="shared" si="8"/>
        <v>-59.963449621145749</v>
      </c>
      <c r="AC190" s="88">
        <f t="shared" si="9"/>
        <v>-2.0939698021500539</v>
      </c>
    </row>
    <row r="191" spans="10:29" x14ac:dyDescent="0.3">
      <c r="W191" s="76">
        <v>174</v>
      </c>
      <c r="X191" s="79">
        <f t="shared" si="11"/>
        <v>-128.60758718957018</v>
      </c>
      <c r="Y191" s="78">
        <f t="shared" si="10"/>
        <v>62.594449566674136</v>
      </c>
      <c r="AA191" s="86">
        <v>183</v>
      </c>
      <c r="AB191" s="89">
        <f t="shared" si="8"/>
        <v>-59.917772085274429</v>
      </c>
      <c r="AC191" s="88">
        <f t="shared" si="9"/>
        <v>-3.1401573745766136</v>
      </c>
    </row>
    <row r="192" spans="10:29" x14ac:dyDescent="0.3">
      <c r="W192" s="76">
        <v>175</v>
      </c>
      <c r="X192" s="79">
        <f t="shared" si="11"/>
        <v>-128.64910700307715</v>
      </c>
      <c r="Y192" s="78">
        <f t="shared" si="10"/>
        <v>62.163249816710916</v>
      </c>
      <c r="AA192" s="86">
        <v>184</v>
      </c>
      <c r="AB192" s="89">
        <f t="shared" si="8"/>
        <v>-59.853843015589462</v>
      </c>
      <c r="AC192" s="88">
        <f t="shared" si="9"/>
        <v>-4.1853884246474902</v>
      </c>
    </row>
    <row r="193" spans="23:29" x14ac:dyDescent="0.3">
      <c r="W193" s="76">
        <v>176</v>
      </c>
      <c r="X193" s="79">
        <f t="shared" si="11"/>
        <v>-128.68309501962341</v>
      </c>
      <c r="Y193" s="78">
        <f t="shared" si="10"/>
        <v>61.731391119897637</v>
      </c>
      <c r="AA193" s="86">
        <v>185</v>
      </c>
      <c r="AB193" s="89">
        <f t="shared" si="8"/>
        <v>-59.771681885504734</v>
      </c>
      <c r="AC193" s="88">
        <f t="shared" si="9"/>
        <v>-5.2293445648594767</v>
      </c>
    </row>
    <row r="194" spans="23:29" x14ac:dyDescent="0.3">
      <c r="W194" s="76">
        <v>177</v>
      </c>
      <c r="X194" s="79">
        <f t="shared" si="11"/>
        <v>-128.70954088612987</v>
      </c>
      <c r="Y194" s="78">
        <f t="shared" si="10"/>
        <v>61.299005024576878</v>
      </c>
      <c r="AA194" s="86">
        <v>186</v>
      </c>
      <c r="AB194" s="89">
        <f t="shared" si="8"/>
        <v>-59.671313722096407</v>
      </c>
      <c r="AC194" s="88">
        <f t="shared" si="9"/>
        <v>-6.2717077960591832</v>
      </c>
    </row>
    <row r="195" spans="23:29" x14ac:dyDescent="0.3">
      <c r="W195" s="76">
        <v>178</v>
      </c>
      <c r="X195" s="79">
        <f t="shared" si="11"/>
        <v>-128.7284365469294</v>
      </c>
      <c r="Y195" s="78">
        <f t="shared" si="10"/>
        <v>60.866223239741892</v>
      </c>
      <c r="AA195" s="86">
        <v>187</v>
      </c>
      <c r="AB195" s="89">
        <f t="shared" si="8"/>
        <v>-59.552769098479317</v>
      </c>
      <c r="AC195" s="88">
        <f t="shared" si="9"/>
        <v>-7.3121606043088647</v>
      </c>
    </row>
    <row r="196" spans="23:29" x14ac:dyDescent="0.3">
      <c r="W196" s="76">
        <v>179</v>
      </c>
      <c r="X196" s="79">
        <f t="shared" si="11"/>
        <v>-128.73977624622066</v>
      </c>
      <c r="Y196" s="78">
        <f t="shared" si="10"/>
        <v>60.433177594916799</v>
      </c>
      <c r="AA196" s="86">
        <v>188</v>
      </c>
      <c r="AB196" s="89">
        <f t="shared" si="8"/>
        <v>-59.416084124494212</v>
      </c>
      <c r="AC196" s="88">
        <f t="shared" si="9"/>
        <v>-8.3503860576039308</v>
      </c>
    </row>
    <row r="197" spans="23:29" x14ac:dyDescent="0.3">
      <c r="W197" s="76">
        <v>180</v>
      </c>
      <c r="X197" s="79">
        <f t="shared" si="11"/>
        <v>-128.7435565298214</v>
      </c>
      <c r="Y197" s="78">
        <f t="shared" si="10"/>
        <v>60</v>
      </c>
      <c r="AA197" s="86">
        <v>189</v>
      </c>
      <c r="AB197" s="89">
        <f t="shared" si="8"/>
        <v>-59.261300435708264</v>
      </c>
      <c r="AC197" s="88">
        <f t="shared" si="9"/>
        <v>-9.3860679024138438</v>
      </c>
    </row>
    <row r="198" spans="23:29" x14ac:dyDescent="0.3">
      <c r="W198" s="76">
        <v>181</v>
      </c>
      <c r="X198" s="79">
        <f t="shared" si="11"/>
        <v>-128.73977624622066</v>
      </c>
      <c r="Y198" s="78">
        <f t="shared" si="10"/>
        <v>59.566822405083208</v>
      </c>
      <c r="AA198" s="86">
        <v>190</v>
      </c>
      <c r="AB198" s="89">
        <f t="shared" si="8"/>
        <v>-59.088465180732484</v>
      </c>
      <c r="AC198" s="88">
        <f t="shared" si="9"/>
        <v>-10.418890660015828</v>
      </c>
    </row>
    <row r="199" spans="23:29" x14ac:dyDescent="0.3">
      <c r="W199" s="76">
        <v>182</v>
      </c>
      <c r="X199" s="79">
        <f t="shared" si="11"/>
        <v>-128.7284365469294</v>
      </c>
      <c r="Y199" s="78">
        <f t="shared" si="10"/>
        <v>59.133776760258101</v>
      </c>
      <c r="AA199" s="86">
        <v>191</v>
      </c>
      <c r="AB199" s="89">
        <f t="shared" si="8"/>
        <v>-58.897631006859839</v>
      </c>
      <c r="AC199" s="88">
        <f t="shared" si="9"/>
        <v>-11.448539722592683</v>
      </c>
    </row>
    <row r="200" spans="23:29" x14ac:dyDescent="0.3">
      <c r="W200" s="76">
        <v>183</v>
      </c>
      <c r="X200" s="79">
        <f t="shared" si="11"/>
        <v>-128.70954088612987</v>
      </c>
      <c r="Y200" s="78">
        <f t="shared" si="10"/>
        <v>58.700994975423129</v>
      </c>
      <c r="AA200" s="86">
        <v>192</v>
      </c>
      <c r="AB200" s="89">
        <f t="shared" si="8"/>
        <v>-58.688856044028341</v>
      </c>
      <c r="AC200" s="88">
        <f t="shared" si="9"/>
        <v>-12.474701449065543</v>
      </c>
    </row>
    <row r="201" spans="23:29" x14ac:dyDescent="0.3">
      <c r="W201" s="76">
        <v>184</v>
      </c>
      <c r="X201" s="79">
        <f t="shared" si="11"/>
        <v>-128.68309501962341</v>
      </c>
      <c r="Y201" s="78">
        <f t="shared" si="10"/>
        <v>58.268608880102377</v>
      </c>
      <c r="AA201" s="86">
        <v>193</v>
      </c>
      <c r="AB201" s="89">
        <f t="shared" ref="AB201:AB264" si="12">$AC$2*COS($AA201*PI()/180)+$AC$3</f>
        <v>-58.462203887114114</v>
      </c>
      <c r="AC201" s="88">
        <f t="shared" ref="AC201:AC264" si="13">$AC$2*SIN($AA201*PI()/180)+$AC$4</f>
        <v>-13.497063260631899</v>
      </c>
    </row>
    <row r="202" spans="23:29" x14ac:dyDescent="0.3">
      <c r="W202" s="76">
        <v>185</v>
      </c>
      <c r="X202" s="79">
        <f t="shared" si="11"/>
        <v>-128.64910700307715</v>
      </c>
      <c r="Y202" s="78">
        <f t="shared" si="10"/>
        <v>57.836750183289105</v>
      </c>
      <c r="AA202" s="86">
        <v>194</v>
      </c>
      <c r="AB202" s="89">
        <f t="shared" si="12"/>
        <v>-58.217743576559791</v>
      </c>
      <c r="AC202" s="88">
        <f t="shared" si="13"/>
        <v>-14.515313735980051</v>
      </c>
    </row>
    <row r="203" spans="23:29" x14ac:dyDescent="0.3">
      <c r="W203" s="76">
        <v>186</v>
      </c>
      <c r="X203" s="79">
        <f t="shared" si="11"/>
        <v>-128.60758718957018</v>
      </c>
      <c r="Y203" s="78">
        <f t="shared" si="10"/>
        <v>57.405550433325878</v>
      </c>
      <c r="AA203" s="86">
        <v>195</v>
      </c>
      <c r="AB203" s="89">
        <f t="shared" si="12"/>
        <v>-57.955549577344108</v>
      </c>
      <c r="AC203" s="88">
        <f t="shared" si="13"/>
        <v>-15.529142706151221</v>
      </c>
    </row>
    <row r="204" spans="23:29" x14ac:dyDescent="0.3">
      <c r="W204" s="76">
        <v>187</v>
      </c>
      <c r="X204" s="79">
        <f t="shared" si="11"/>
        <v>-128.55854822643988</v>
      </c>
      <c r="Y204" s="78">
        <f t="shared" si="10"/>
        <v>56.97514097783364</v>
      </c>
      <c r="AA204" s="86">
        <v>196</v>
      </c>
      <c r="AB204" s="89">
        <f t="shared" si="12"/>
        <v>-57.675701756299134</v>
      </c>
      <c r="AC204" s="88">
        <f t="shared" si="13"/>
        <v>-16.538241349019941</v>
      </c>
    </row>
    <row r="205" spans="23:29" x14ac:dyDescent="0.3">
      <c r="W205" s="76">
        <v>188</v>
      </c>
      <c r="X205" s="79">
        <f t="shared" si="11"/>
        <v>-128.50200505142951</v>
      </c>
      <c r="Y205" s="78">
        <f t="shared" si="10"/>
        <v>56.545652923702043</v>
      </c>
      <c r="AA205" s="86">
        <v>197</v>
      </c>
      <c r="AB205" s="89">
        <f t="shared" si="12"/>
        <v>-57.378285357782133</v>
      </c>
      <c r="AC205" s="88">
        <f t="shared" si="13"/>
        <v>-17.542302283364183</v>
      </c>
    </row>
    <row r="206" spans="23:29" x14ac:dyDescent="0.3">
      <c r="W206" s="76">
        <v>189</v>
      </c>
      <c r="X206" s="79">
        <f t="shared" si="11"/>
        <v>-128.43797488813789</v>
      </c>
      <c r="Y206" s="78">
        <f t="shared" si="10"/>
        <v>56.117217097152903</v>
      </c>
      <c r="AA206" s="86">
        <v>198</v>
      </c>
      <c r="AB206" s="89">
        <f t="shared" si="12"/>
        <v>-57.063390977709211</v>
      </c>
      <c r="AC206" s="88">
        <f t="shared" si="13"/>
        <v>-18.541019662496865</v>
      </c>
    </row>
    <row r="207" spans="23:29" x14ac:dyDescent="0.3">
      <c r="W207" s="76">
        <v>190</v>
      </c>
      <c r="X207" s="79">
        <f t="shared" si="11"/>
        <v>-128.36647724077307</v>
      </c>
      <c r="Y207" s="78">
        <f t="shared" si="10"/>
        <v>55.689964003889315</v>
      </c>
      <c r="AA207" s="86">
        <v>199</v>
      </c>
      <c r="AB207" s="89">
        <f t="shared" si="12"/>
        <v>-56.731114535959001</v>
      </c>
      <c r="AC207" s="88">
        <f t="shared" si="13"/>
        <v>-19.534089267429405</v>
      </c>
    </row>
    <row r="208" spans="23:29" x14ac:dyDescent="0.3">
      <c r="W208" s="76">
        <v>191</v>
      </c>
      <c r="X208" s="79">
        <f t="shared" si="11"/>
        <v>-128.28753388821102</v>
      </c>
      <c r="Y208" s="78">
        <f t="shared" si="10"/>
        <v>55.26402378934241</v>
      </c>
      <c r="AA208" s="86">
        <v>200</v>
      </c>
      <c r="AB208" s="89">
        <f t="shared" si="12"/>
        <v>-56.381557247154504</v>
      </c>
      <c r="AC208" s="88">
        <f t="shared" si="13"/>
        <v>-20.52120859954012</v>
      </c>
    </row>
    <row r="209" spans="23:29" x14ac:dyDescent="0.3">
      <c r="W209" s="76">
        <v>192</v>
      </c>
      <c r="X209" s="79">
        <f t="shared" si="11"/>
        <v>-128.20116887736165</v>
      </c>
      <c r="Y209" s="78">
        <f t="shared" si="10"/>
        <v>54.839526199027702</v>
      </c>
      <c r="AA209" s="86">
        <v>201</v>
      </c>
      <c r="AB209" s="89">
        <f t="shared" si="12"/>
        <v>-56.014825589832107</v>
      </c>
      <c r="AC209" s="88">
        <f t="shared" si="13"/>
        <v>-21.502076972718026</v>
      </c>
    </row>
    <row r="210" spans="23:29" x14ac:dyDescent="0.3">
      <c r="W210" s="76">
        <v>193</v>
      </c>
      <c r="X210" s="79">
        <f t="shared" si="11"/>
        <v>-128.10740851584396</v>
      </c>
      <c r="Y210" s="78">
        <f t="shared" ref="Y210:Y273" si="14">$Y$11*SIN($W210*PI()/180)+$Y$13</f>
        <v>54.416600539023392</v>
      </c>
      <c r="AA210" s="86">
        <v>202</v>
      </c>
      <c r="AB210" s="89">
        <f t="shared" si="12"/>
        <v>-55.631031274007242</v>
      </c>
      <c r="AC210" s="88">
        <f t="shared" si="13"/>
        <v>-22.476395604954721</v>
      </c>
    </row>
    <row r="211" spans="23:29" x14ac:dyDescent="0.3">
      <c r="W211" s="76">
        <v>194</v>
      </c>
      <c r="X211" s="79">
        <f t="shared" si="11"/>
        <v>-128.00628136397231</v>
      </c>
      <c r="Y211" s="78">
        <f t="shared" si="14"/>
        <v>53.995375636582516</v>
      </c>
      <c r="AA211" s="86">
        <v>203</v>
      </c>
      <c r="AB211" s="89">
        <f t="shared" si="12"/>
        <v>-55.230291207146422</v>
      </c>
      <c r="AC211" s="88">
        <f t="shared" si="13"/>
        <v>-23.443867709356415</v>
      </c>
    </row>
    <row r="212" spans="23:29" x14ac:dyDescent="0.3">
      <c r="W212" s="76">
        <v>195</v>
      </c>
      <c r="X212" s="79">
        <f t="shared" ref="X212:X275" si="15">$Y$11*COS($W212*PI()/180)+$Y$12</f>
        <v>-127.89781822605681</v>
      </c>
      <c r="Y212" s="78">
        <f t="shared" si="14"/>
        <v>53.575979800890835</v>
      </c>
      <c r="AA212" s="86">
        <v>204</v>
      </c>
      <c r="AB212" s="89">
        <f t="shared" si="12"/>
        <v>-54.812727458556068</v>
      </c>
      <c r="AC212" s="88">
        <f t="shared" si="13"/>
        <v>-24.404198584547988</v>
      </c>
    </row>
    <row r="213" spans="23:29" x14ac:dyDescent="0.3">
      <c r="W213" s="76">
        <v>196</v>
      </c>
      <c r="X213" s="79">
        <f t="shared" si="15"/>
        <v>-127.78205214101996</v>
      </c>
      <c r="Y213" s="78">
        <f t="shared" si="14"/>
        <v>53.15854078398268</v>
      </c>
      <c r="AA213" s="86">
        <v>205</v>
      </c>
      <c r="AB213" s="89">
        <f t="shared" si="12"/>
        <v>-54.378467222199006</v>
      </c>
      <c r="AC213" s="88">
        <f t="shared" si="13"/>
        <v>-25.357095704441956</v>
      </c>
    </row>
    <row r="214" spans="23:29" x14ac:dyDescent="0.3">
      <c r="W214" s="76">
        <v>197</v>
      </c>
      <c r="X214" s="79">
        <f t="shared" si="15"/>
        <v>-127.65901837233274</v>
      </c>
      <c r="Y214" s="78">
        <f t="shared" si="14"/>
        <v>52.74318574182643</v>
      </c>
      <c r="AA214" s="86">
        <v>206</v>
      </c>
      <c r="AB214" s="89">
        <f t="shared" si="12"/>
        <v>-53.927642777950027</v>
      </c>
      <c r="AC214" s="88">
        <f t="shared" si="13"/>
        <v>-26.302268807344625</v>
      </c>
    </row>
    <row r="215" spans="23:29" x14ac:dyDescent="0.3">
      <c r="W215" s="76">
        <v>198</v>
      </c>
      <c r="X215" s="79">
        <f t="shared" si="15"/>
        <v>-127.52875439727293</v>
      </c>
      <c r="Y215" s="78">
        <f t="shared" si="14"/>
        <v>52.330041195591541</v>
      </c>
      <c r="AA215" s="86">
        <v>207</v>
      </c>
      <c r="AB215" s="89">
        <f t="shared" si="12"/>
        <v>-53.460391451302087</v>
      </c>
      <c r="AC215" s="88">
        <f t="shared" si="13"/>
        <v>-27.239429984372777</v>
      </c>
    </row>
    <row r="216" spans="23:29" x14ac:dyDescent="0.3">
      <c r="W216" s="76">
        <v>199</v>
      </c>
      <c r="X216" s="79">
        <f t="shared" si="15"/>
        <v>-127.39129989550922</v>
      </c>
      <c r="Y216" s="78">
        <f t="shared" si="14"/>
        <v>51.919232993109048</v>
      </c>
      <c r="AA216" s="86">
        <v>208</v>
      </c>
      <c r="AB216" s="89">
        <f t="shared" si="12"/>
        <v>-52.976855571535616</v>
      </c>
      <c r="AC216" s="88">
        <f t="shared" si="13"/>
        <v>-28.16829376715345</v>
      </c>
    </row>
    <row r="217" spans="23:29" x14ac:dyDescent="0.3">
      <c r="W217" s="76">
        <v>200</v>
      </c>
      <c r="X217" s="79">
        <f t="shared" si="15"/>
        <v>-127.24669673701443</v>
      </c>
      <c r="Y217" s="78">
        <f t="shared" si="14"/>
        <v>51.510886270537014</v>
      </c>
      <c r="AA217" s="86">
        <v>209</v>
      </c>
      <c r="AB217" s="89">
        <f t="shared" si="12"/>
        <v>-52.477182428363754</v>
      </c>
      <c r="AC217" s="88">
        <f t="shared" si="13"/>
        <v>-29.088577214780216</v>
      </c>
    </row>
    <row r="218" spans="23:29" x14ac:dyDescent="0.3">
      <c r="W218" s="76">
        <v>201</v>
      </c>
      <c r="X218" s="79">
        <f t="shared" si="15"/>
        <v>-127.0949889693114</v>
      </c>
      <c r="Y218" s="78">
        <f t="shared" si="14"/>
        <v>51.105125414242842</v>
      </c>
      <c r="AA218" s="86">
        <v>210</v>
      </c>
      <c r="AB218" s="89">
        <f t="shared" si="12"/>
        <v>-51.961524227066313</v>
      </c>
      <c r="AC218" s="88">
        <f t="shared" si="13"/>
        <v>-30.000000000000007</v>
      </c>
    </row>
    <row r="219" spans="23:29" x14ac:dyDescent="0.3">
      <c r="W219" s="76">
        <v>202</v>
      </c>
      <c r="X219" s="79">
        <f t="shared" si="15"/>
        <v>-126.93622280405583</v>
      </c>
      <c r="Y219" s="78">
        <f t="shared" si="14"/>
        <v>50.702074022914097</v>
      </c>
      <c r="AA219" s="86">
        <v>211</v>
      </c>
      <c r="AB219" s="89">
        <f t="shared" si="12"/>
        <v>-51.430038042126739</v>
      </c>
      <c r="AC219" s="88">
        <f t="shared" si="13"/>
        <v>-30.902284494603251</v>
      </c>
    </row>
    <row r="220" spans="23:29" x14ac:dyDescent="0.3">
      <c r="W220" s="76">
        <v>203</v>
      </c>
      <c r="X220" s="79">
        <f t="shared" si="15"/>
        <v>-126.77044660295965</v>
      </c>
      <c r="Y220" s="78">
        <f t="shared" si="14"/>
        <v>50.301854869909</v>
      </c>
      <c r="AA220" s="86">
        <v>212</v>
      </c>
      <c r="AB220" s="89">
        <f t="shared" si="12"/>
        <v>-50.882885769385567</v>
      </c>
      <c r="AC220" s="88">
        <f t="shared" si="13"/>
        <v>-31.795155853992288</v>
      </c>
    </row>
    <row r="221" spans="23:29" x14ac:dyDescent="0.3">
      <c r="W221" s="76">
        <v>204</v>
      </c>
      <c r="X221" s="79">
        <f t="shared" si="15"/>
        <v>-126.59771086305962</v>
      </c>
      <c r="Y221" s="78">
        <f t="shared" si="14"/>
        <v>49.904589865858568</v>
      </c>
      <c r="AA221" s="86">
        <v>213</v>
      </c>
      <c r="AB221" s="89">
        <f t="shared" si="12"/>
        <v>-50.320234076725441</v>
      </c>
      <c r="AC221" s="88">
        <f t="shared" si="13"/>
        <v>-32.678342100901624</v>
      </c>
    </row>
    <row r="222" spans="23:29" x14ac:dyDescent="0.3">
      <c r="W222" s="76">
        <v>205</v>
      </c>
      <c r="X222" s="79">
        <f t="shared" si="15"/>
        <v>-126.41806820133543</v>
      </c>
      <c r="Y222" s="78">
        <f t="shared" si="14"/>
        <v>49.510400021531424</v>
      </c>
      <c r="AA222" s="86">
        <v>214</v>
      </c>
      <c r="AB222" s="89">
        <f t="shared" si="12"/>
        <v>-49.742254353302513</v>
      </c>
      <c r="AC222" s="88">
        <f t="shared" si="13"/>
        <v>-33.551574208244801</v>
      </c>
    </row>
    <row r="223" spans="23:29" x14ac:dyDescent="0.3">
      <c r="W223" s="76">
        <v>206</v>
      </c>
      <c r="X223" s="79">
        <f t="shared" si="15"/>
        <v>-126.23157333868211</v>
      </c>
      <c r="Y223" s="78">
        <f t="shared" si="14"/>
        <v>49.119405410972767</v>
      </c>
      <c r="AA223" s="86">
        <v>215</v>
      </c>
      <c r="AB223" s="89">
        <f t="shared" si="12"/>
        <v>-49.149122657339518</v>
      </c>
      <c r="AC223" s="88">
        <f t="shared" si="13"/>
        <v>-34.414586181062752</v>
      </c>
    </row>
    <row r="224" spans="23:29" x14ac:dyDescent="0.3">
      <c r="W224" s="76">
        <v>207</v>
      </c>
      <c r="X224" s="79">
        <f t="shared" si="15"/>
        <v>-126.03828308324141</v>
      </c>
      <c r="Y224" s="78">
        <f t="shared" si="14"/>
        <v>48.73172513492861</v>
      </c>
      <c r="AA224" s="86">
        <v>216</v>
      </c>
      <c r="AB224" s="89">
        <f t="shared" si="12"/>
        <v>-48.541019662496851</v>
      </c>
      <c r="AC224" s="88">
        <f t="shared" si="13"/>
        <v>-35.26711513754838</v>
      </c>
    </row>
    <row r="225" spans="23:29" x14ac:dyDescent="0.3">
      <c r="W225" s="76">
        <v>208</v>
      </c>
      <c r="X225" s="79">
        <f t="shared" si="15"/>
        <v>-125.83825631309759</v>
      </c>
      <c r="Y225" s="78">
        <f t="shared" si="14"/>
        <v>48.347477284566565</v>
      </c>
      <c r="AA225" s="86">
        <v>217</v>
      </c>
      <c r="AB225" s="89">
        <f t="shared" si="12"/>
        <v>-47.918130602837586</v>
      </c>
      <c r="AC225" s="88">
        <f t="shared" si="13"/>
        <v>-36.108901389122884</v>
      </c>
    </row>
    <row r="226" spans="23:29" x14ac:dyDescent="0.3">
      <c r="W226" s="76">
        <v>209</v>
      </c>
      <c r="X226" s="79">
        <f t="shared" si="15"/>
        <v>-125.63155395834256</v>
      </c>
      <c r="Y226" s="78">
        <f t="shared" si="14"/>
        <v>47.966778905504185</v>
      </c>
      <c r="AA226" s="86">
        <v>218</v>
      </c>
      <c r="AB226" s="89">
        <f t="shared" si="12"/>
        <v>-47.280645216403336</v>
      </c>
      <c r="AC226" s="88">
        <f t="shared" si="13"/>
        <v>-36.939688519539473</v>
      </c>
    </row>
    <row r="227" spans="23:29" x14ac:dyDescent="0.3">
      <c r="W227" s="76">
        <v>210</v>
      </c>
      <c r="X227" s="79">
        <f t="shared" si="15"/>
        <v>-125.41823898251593</v>
      </c>
      <c r="Y227" s="78">
        <f t="shared" si="14"/>
        <v>47.589745962155611</v>
      </c>
      <c r="AA227" s="86">
        <v>219</v>
      </c>
      <c r="AB227" s="89">
        <f t="shared" si="12"/>
        <v>-46.628757687418251</v>
      </c>
      <c r="AC227" s="88">
        <f t="shared" si="13"/>
        <v>-37.759223462990256</v>
      </c>
    </row>
    <row r="228" spans="23:29" x14ac:dyDescent="0.3">
      <c r="W228" s="76">
        <v>211</v>
      </c>
      <c r="X228" s="79">
        <f t="shared" si="15"/>
        <v>-125.19837636342577</v>
      </c>
      <c r="Y228" s="78">
        <f t="shared" si="14"/>
        <v>47.216493302407798</v>
      </c>
      <c r="AA228" s="86">
        <v>220</v>
      </c>
      <c r="AB228" s="89">
        <f t="shared" si="12"/>
        <v>-45.962666587138678</v>
      </c>
      <c r="AC228" s="88">
        <f t="shared" si="13"/>
        <v>-38.567256581192353</v>
      </c>
    </row>
    <row r="229" spans="23:29" x14ac:dyDescent="0.3">
      <c r="W229" s="76">
        <v>212</v>
      </c>
      <c r="X229" s="79">
        <f t="shared" si="15"/>
        <v>-124.9720330733557</v>
      </c>
      <c r="Y229" s="78">
        <f t="shared" si="14"/>
        <v>46.847134622636688</v>
      </c>
      <c r="AA229" s="86">
        <v>221</v>
      </c>
      <c r="AB229" s="89">
        <f t="shared" si="12"/>
        <v>-45.282574813366317</v>
      </c>
      <c r="AC229" s="88">
        <f t="shared" si="13"/>
        <v>-39.363541739430445</v>
      </c>
    </row>
    <row r="230" spans="23:29" x14ac:dyDescent="0.3">
      <c r="W230" s="76">
        <v>213</v>
      </c>
      <c r="X230" s="79">
        <f t="shared" si="15"/>
        <v>-124.73927805866452</v>
      </c>
      <c r="Y230" s="78">
        <f t="shared" si="14"/>
        <v>46.48178243307418</v>
      </c>
      <c r="AA230" s="86">
        <v>222</v>
      </c>
      <c r="AB230" s="89">
        <f t="shared" si="12"/>
        <v>-44.588689528643656</v>
      </c>
      <c r="AC230" s="88">
        <f t="shared" si="13"/>
        <v>-40.147836381531491</v>
      </c>
    </row>
    <row r="231" spans="23:29" x14ac:dyDescent="0.3">
      <c r="W231" s="76">
        <v>214</v>
      </c>
      <c r="X231" s="79">
        <f t="shared" si="15"/>
        <v>-124.50018221878447</v>
      </c>
      <c r="Y231" s="78">
        <f t="shared" si="14"/>
        <v>46.120548023536479</v>
      </c>
      <c r="AA231" s="86">
        <v>223</v>
      </c>
      <c r="AB231" s="89">
        <f t="shared" si="12"/>
        <v>-43.881222097150236</v>
      </c>
      <c r="AC231" s="88">
        <f t="shared" si="13"/>
        <v>-40.919901603749899</v>
      </c>
    </row>
    <row r="232" spans="23:29" x14ac:dyDescent="0.3">
      <c r="W232" s="76">
        <v>215</v>
      </c>
      <c r="X232" s="79">
        <f t="shared" si="15"/>
        <v>-124.25481838462453</v>
      </c>
      <c r="Y232" s="78">
        <f t="shared" si="14"/>
        <v>45.763541429524082</v>
      </c>
      <c r="AA232" s="86">
        <v>224</v>
      </c>
      <c r="AB232" s="89">
        <f t="shared" si="12"/>
        <v>-43.160388020319061</v>
      </c>
      <c r="AC232" s="88">
        <f t="shared" si="13"/>
        <v>-41.679502227539842</v>
      </c>
    </row>
    <row r="233" spans="23:29" x14ac:dyDescent="0.3">
      <c r="W233" s="76">
        <v>216</v>
      </c>
      <c r="X233" s="79">
        <f t="shared" si="15"/>
        <v>-124.00326129638549</v>
      </c>
      <c r="Y233" s="78">
        <f t="shared" si="14"/>
        <v>45.410871398703911</v>
      </c>
      <c r="AA233" s="86">
        <v>225</v>
      </c>
      <c r="AB233" s="89">
        <f t="shared" si="12"/>
        <v>-42.42640687119286</v>
      </c>
      <c r="AC233" s="88">
        <f t="shared" si="13"/>
        <v>-42.426406871192846</v>
      </c>
    </row>
    <row r="234" spans="23:29" x14ac:dyDescent="0.3">
      <c r="W234" s="76">
        <v>217</v>
      </c>
      <c r="X234" s="79">
        <f t="shared" si="15"/>
        <v>-123.7455875807933</v>
      </c>
      <c r="Y234" s="78">
        <f t="shared" si="14"/>
        <v>45.062645357783765</v>
      </c>
      <c r="AA234" s="86">
        <v>226</v>
      </c>
      <c r="AB234" s="89">
        <f t="shared" si="12"/>
        <v>-41.679502227539857</v>
      </c>
      <c r="AC234" s="88">
        <f t="shared" si="13"/>
        <v>-43.160388020319054</v>
      </c>
    </row>
    <row r="235" spans="23:29" x14ac:dyDescent="0.3">
      <c r="W235" s="76">
        <v>218</v>
      </c>
      <c r="X235" s="79">
        <f t="shared" si="15"/>
        <v>-123.48187572775788</v>
      </c>
      <c r="Y235" s="78">
        <f t="shared" si="14"/>
        <v>44.718969379789044</v>
      </c>
      <c r="AA235" s="86">
        <v>227</v>
      </c>
      <c r="AB235" s="89">
        <f t="shared" si="12"/>
        <v>-40.919901603749935</v>
      </c>
      <c r="AC235" s="88">
        <f t="shared" si="13"/>
        <v>-43.881222097150207</v>
      </c>
    </row>
    <row r="236" spans="23:29" x14ac:dyDescent="0.3">
      <c r="W236" s="76">
        <v>219</v>
      </c>
      <c r="X236" s="79">
        <f t="shared" si="15"/>
        <v>-123.21220606646429</v>
      </c>
      <c r="Y236" s="78">
        <f t="shared" si="14"/>
        <v>44.37994815175189</v>
      </c>
      <c r="AA236" s="86">
        <v>228</v>
      </c>
      <c r="AB236" s="89">
        <f t="shared" si="12"/>
        <v>-40.147836381531505</v>
      </c>
      <c r="AC236" s="88">
        <f t="shared" si="13"/>
        <v>-44.588689528643641</v>
      </c>
    </row>
    <row r="237" spans="23:29" x14ac:dyDescent="0.3">
      <c r="W237" s="76">
        <v>220</v>
      </c>
      <c r="X237" s="79">
        <f t="shared" si="15"/>
        <v>-122.93666074090373</v>
      </c>
      <c r="Y237" s="78">
        <f t="shared" si="14"/>
        <v>44.045684942822575</v>
      </c>
      <c r="AA237" s="86">
        <v>229</v>
      </c>
      <c r="AB237" s="89">
        <f t="shared" si="12"/>
        <v>-39.36354173943046</v>
      </c>
      <c r="AC237" s="88">
        <f t="shared" si="13"/>
        <v>-45.282574813366303</v>
      </c>
    </row>
    <row r="238" spans="23:29" x14ac:dyDescent="0.3">
      <c r="W238" s="76">
        <v>221</v>
      </c>
      <c r="X238" s="79">
        <f t="shared" si="15"/>
        <v>-122.65532368485164</v>
      </c>
      <c r="Y238" s="78">
        <f t="shared" si="14"/>
        <v>43.716281572812576</v>
      </c>
      <c r="AA238" s="86">
        <v>230</v>
      </c>
      <c r="AB238" s="89">
        <f t="shared" si="12"/>
        <v>-38.567256581192368</v>
      </c>
      <c r="AC238" s="88">
        <f t="shared" si="13"/>
        <v>-45.962666587138671</v>
      </c>
    </row>
    <row r="239" spans="23:29" x14ac:dyDescent="0.3">
      <c r="W239" s="76">
        <v>222</v>
      </c>
      <c r="X239" s="79">
        <f t="shared" si="15"/>
        <v>-122.36828059630062</v>
      </c>
      <c r="Y239" s="78">
        <f t="shared" si="14"/>
        <v>43.39183838117944</v>
      </c>
      <c r="AA239" s="86">
        <v>231</v>
      </c>
      <c r="AB239" s="89">
        <f t="shared" si="12"/>
        <v>-37.759223462990228</v>
      </c>
      <c r="AC239" s="88">
        <f t="shared" si="13"/>
        <v>-46.628757687418265</v>
      </c>
    </row>
    <row r="240" spans="23:29" x14ac:dyDescent="0.3">
      <c r="W240" s="76">
        <v>223</v>
      </c>
      <c r="X240" s="79">
        <f t="shared" si="15"/>
        <v>-122.07561891135614</v>
      </c>
      <c r="Y240" s="78">
        <f t="shared" si="14"/>
        <v>43.07245419646226</v>
      </c>
      <c r="AA240" s="86">
        <v>232</v>
      </c>
      <c r="AB240" s="89">
        <f t="shared" si="12"/>
        <v>-36.939688519539487</v>
      </c>
      <c r="AC240" s="88">
        <f t="shared" si="13"/>
        <v>-47.280645216403329</v>
      </c>
    </row>
    <row r="241" spans="23:29" x14ac:dyDescent="0.3">
      <c r="W241" s="76">
        <v>224</v>
      </c>
      <c r="X241" s="79">
        <f t="shared" si="15"/>
        <v>-121.77742777760247</v>
      </c>
      <c r="Y241" s="78">
        <f t="shared" si="14"/>
        <v>42.758226306177654</v>
      </c>
      <c r="AA241" s="86">
        <v>233</v>
      </c>
      <c r="AB241" s="89">
        <f t="shared" si="12"/>
        <v>-36.108901389122899</v>
      </c>
      <c r="AC241" s="88">
        <f t="shared" si="13"/>
        <v>-47.918130602837572</v>
      </c>
    </row>
    <row r="242" spans="23:29" x14ac:dyDescent="0.3">
      <c r="W242" s="76">
        <v>225</v>
      </c>
      <c r="X242" s="79">
        <f t="shared" si="15"/>
        <v>-121.47379802694763</v>
      </c>
      <c r="Y242" s="78">
        <f t="shared" si="14"/>
        <v>42.449250427185007</v>
      </c>
      <c r="AA242" s="86">
        <v>234</v>
      </c>
      <c r="AB242" s="89">
        <f t="shared" si="12"/>
        <v>-35.267115137548394</v>
      </c>
      <c r="AC242" s="88">
        <f t="shared" si="13"/>
        <v>-48.541019662496844</v>
      </c>
    </row>
    <row r="243" spans="23:29" x14ac:dyDescent="0.3">
      <c r="W243" s="76">
        <v>226</v>
      </c>
      <c r="X243" s="79">
        <f t="shared" si="15"/>
        <v>-121.16482214795499</v>
      </c>
      <c r="Y243" s="78">
        <f t="shared" si="14"/>
        <v>42.145620676530172</v>
      </c>
      <c r="AA243" s="86">
        <v>235</v>
      </c>
      <c r="AB243" s="89">
        <f t="shared" si="12"/>
        <v>-34.414586181062781</v>
      </c>
      <c r="AC243" s="88">
        <f t="shared" si="13"/>
        <v>-49.149122657339497</v>
      </c>
    </row>
    <row r="244" spans="23:29" x14ac:dyDescent="0.3">
      <c r="W244" s="76">
        <v>227</v>
      </c>
      <c r="X244" s="79">
        <f t="shared" si="15"/>
        <v>-120.85059425767039</v>
      </c>
      <c r="Y244" s="78">
        <f t="shared" si="14"/>
        <v>41.84742954277651</v>
      </c>
      <c r="AA244" s="86">
        <v>236</v>
      </c>
      <c r="AB244" s="89">
        <f t="shared" si="12"/>
        <v>-33.551574208244837</v>
      </c>
      <c r="AC244" s="88">
        <f t="shared" si="13"/>
        <v>-49.742254353302485</v>
      </c>
    </row>
    <row r="245" spans="23:29" x14ac:dyDescent="0.3">
      <c r="W245" s="76">
        <v>228</v>
      </c>
      <c r="X245" s="79">
        <f t="shared" si="15"/>
        <v>-120.53121007295321</v>
      </c>
      <c r="Y245" s="78">
        <f t="shared" si="14"/>
        <v>41.554767857832019</v>
      </c>
      <c r="AA245" s="86">
        <v>237</v>
      </c>
      <c r="AB245" s="89">
        <f t="shared" si="12"/>
        <v>-32.678342100901617</v>
      </c>
      <c r="AC245" s="88">
        <f t="shared" si="13"/>
        <v>-50.320234076725441</v>
      </c>
    </row>
    <row r="246" spans="23:29" x14ac:dyDescent="0.3">
      <c r="W246" s="76">
        <v>229</v>
      </c>
      <c r="X246" s="79">
        <f t="shared" si="15"/>
        <v>-120.20676688132006</v>
      </c>
      <c r="Y246" s="78">
        <f t="shared" si="14"/>
        <v>41.267724769281017</v>
      </c>
      <c r="AA246" s="86">
        <v>238</v>
      </c>
      <c r="AB246" s="89">
        <f t="shared" si="12"/>
        <v>-31.795155853992302</v>
      </c>
      <c r="AC246" s="88">
        <f t="shared" si="13"/>
        <v>-50.88288576938556</v>
      </c>
    </row>
    <row r="247" spans="23:29" x14ac:dyDescent="0.3">
      <c r="W247" s="76">
        <v>230</v>
      </c>
      <c r="X247" s="79">
        <f t="shared" si="15"/>
        <v>-119.87736351131008</v>
      </c>
      <c r="Y247" s="78">
        <f t="shared" si="14"/>
        <v>40.986387713228901</v>
      </c>
      <c r="AA247" s="86">
        <v>239</v>
      </c>
      <c r="AB247" s="89">
        <f t="shared" si="12"/>
        <v>-30.902284494603268</v>
      </c>
      <c r="AC247" s="88">
        <f t="shared" si="13"/>
        <v>-51.430038042126725</v>
      </c>
    </row>
    <row r="248" spans="23:29" x14ac:dyDescent="0.3">
      <c r="W248" s="76">
        <v>231</v>
      </c>
      <c r="X248" s="79">
        <f t="shared" si="15"/>
        <v>-119.54310030238074</v>
      </c>
      <c r="Y248" s="78">
        <f t="shared" si="14"/>
        <v>40.710842387668336</v>
      </c>
      <c r="AA248" s="86">
        <v>240</v>
      </c>
      <c r="AB248" s="89">
        <f t="shared" si="12"/>
        <v>-30.000000000000028</v>
      </c>
      <c r="AC248" s="88">
        <f t="shared" si="13"/>
        <v>-51.961524227066306</v>
      </c>
    </row>
    <row r="249" spans="23:29" x14ac:dyDescent="0.3">
      <c r="W249" s="76">
        <v>232</v>
      </c>
      <c r="X249" s="79">
        <f t="shared" si="15"/>
        <v>-119.2040790743436</v>
      </c>
      <c r="Y249" s="78">
        <f t="shared" si="14"/>
        <v>40.441172726374759</v>
      </c>
      <c r="AA249" s="86">
        <v>241</v>
      </c>
      <c r="AB249" s="89">
        <f t="shared" si="12"/>
        <v>-29.088577214780209</v>
      </c>
      <c r="AC249" s="88">
        <f t="shared" si="13"/>
        <v>-52.477182428363761</v>
      </c>
    </row>
    <row r="250" spans="23:29" x14ac:dyDescent="0.3">
      <c r="W250" s="76">
        <v>233</v>
      </c>
      <c r="X250" s="79">
        <f t="shared" si="15"/>
        <v>-118.86040309634888</v>
      </c>
      <c r="Y250" s="78">
        <f t="shared" si="14"/>
        <v>40.177460873339349</v>
      </c>
      <c r="AA250" s="86">
        <v>242</v>
      </c>
      <c r="AB250" s="89">
        <f t="shared" si="12"/>
        <v>-28.168293767153443</v>
      </c>
      <c r="AC250" s="88">
        <f t="shared" si="13"/>
        <v>-52.976855571535623</v>
      </c>
    </row>
    <row r="251" spans="23:29" x14ac:dyDescent="0.3">
      <c r="W251" s="76">
        <v>234</v>
      </c>
      <c r="X251" s="79">
        <f t="shared" si="15"/>
        <v>-118.51217705542874</v>
      </c>
      <c r="Y251" s="78">
        <f t="shared" si="14"/>
        <v>39.919787157747166</v>
      </c>
      <c r="AA251" s="86">
        <v>243</v>
      </c>
      <c r="AB251" s="89">
        <f t="shared" si="12"/>
        <v>-27.239429984372816</v>
      </c>
      <c r="AC251" s="88">
        <f t="shared" si="13"/>
        <v>-53.460391451302065</v>
      </c>
    </row>
    <row r="252" spans="23:29" x14ac:dyDescent="0.3">
      <c r="W252" s="76">
        <v>235</v>
      </c>
      <c r="X252" s="79">
        <f t="shared" si="15"/>
        <v>-118.15950702460857</v>
      </c>
      <c r="Y252" s="78">
        <f t="shared" si="14"/>
        <v>39.66823006950812</v>
      </c>
      <c r="AA252" s="86">
        <v>244</v>
      </c>
      <c r="AB252" s="89">
        <f t="shared" si="12"/>
        <v>-26.302268807344664</v>
      </c>
      <c r="AC252" s="88">
        <f t="shared" si="13"/>
        <v>-53.927642777950012</v>
      </c>
    </row>
    <row r="253" spans="23:29" x14ac:dyDescent="0.3">
      <c r="W253" s="76">
        <v>236</v>
      </c>
      <c r="X253" s="79">
        <f t="shared" si="15"/>
        <v>-117.80250043059617</v>
      </c>
      <c r="Y253" s="78">
        <f t="shared" si="14"/>
        <v>39.422866235348181</v>
      </c>
      <c r="AA253" s="86">
        <v>245</v>
      </c>
      <c r="AB253" s="89">
        <f t="shared" si="12"/>
        <v>-25.357095704441996</v>
      </c>
      <c r="AC253" s="88">
        <f t="shared" si="13"/>
        <v>-54.378467222198985</v>
      </c>
    </row>
    <row r="254" spans="23:29" x14ac:dyDescent="0.3">
      <c r="W254" s="76">
        <v>237</v>
      </c>
      <c r="X254" s="79">
        <f t="shared" si="15"/>
        <v>-117.44126602105845</v>
      </c>
      <c r="Y254" s="78">
        <f t="shared" si="14"/>
        <v>39.183770395468116</v>
      </c>
      <c r="AA254" s="86">
        <v>246</v>
      </c>
      <c r="AB254" s="89">
        <f t="shared" si="12"/>
        <v>-24.404198584548006</v>
      </c>
      <c r="AC254" s="88">
        <f t="shared" si="13"/>
        <v>-54.812727458556061</v>
      </c>
    </row>
    <row r="255" spans="23:29" x14ac:dyDescent="0.3">
      <c r="W255" s="76">
        <v>238</v>
      </c>
      <c r="X255" s="79">
        <f t="shared" si="15"/>
        <v>-117.07591383149595</v>
      </c>
      <c r="Y255" s="78">
        <f t="shared" si="14"/>
        <v>38.951015380776937</v>
      </c>
      <c r="AA255" s="86">
        <v>247</v>
      </c>
      <c r="AB255" s="89">
        <f t="shared" si="12"/>
        <v>-23.443867709356429</v>
      </c>
      <c r="AC255" s="88">
        <f t="shared" si="13"/>
        <v>-55.230291207146415</v>
      </c>
    </row>
    <row r="256" spans="23:29" x14ac:dyDescent="0.3">
      <c r="W256" s="76">
        <v>239</v>
      </c>
      <c r="X256" s="79">
        <f t="shared" si="15"/>
        <v>-116.70655515172484</v>
      </c>
      <c r="Y256" s="78">
        <f t="shared" si="14"/>
        <v>38.724672090706882</v>
      </c>
      <c r="AA256" s="86">
        <v>248</v>
      </c>
      <c r="AB256" s="89">
        <f t="shared" si="12"/>
        <v>-22.476395604954739</v>
      </c>
      <c r="AC256" s="88">
        <f t="shared" si="13"/>
        <v>-55.631031274007242</v>
      </c>
    </row>
    <row r="257" spans="23:29" x14ac:dyDescent="0.3">
      <c r="W257" s="76">
        <v>240</v>
      </c>
      <c r="X257" s="79">
        <f t="shared" si="15"/>
        <v>-116.33330249197704</v>
      </c>
      <c r="Y257" s="78">
        <f t="shared" si="14"/>
        <v>38.504809471616717</v>
      </c>
      <c r="AA257" s="86">
        <v>249</v>
      </c>
      <c r="AB257" s="89">
        <f t="shared" si="12"/>
        <v>-21.502076972718044</v>
      </c>
      <c r="AC257" s="88">
        <f t="shared" si="13"/>
        <v>-56.0148255898321</v>
      </c>
    </row>
    <row r="258" spans="23:29" x14ac:dyDescent="0.3">
      <c r="W258" s="76">
        <v>241</v>
      </c>
      <c r="X258" s="79">
        <f t="shared" si="15"/>
        <v>-115.95626954862846</v>
      </c>
      <c r="Y258" s="78">
        <f t="shared" si="14"/>
        <v>38.291494495790076</v>
      </c>
      <c r="AA258" s="86">
        <v>250</v>
      </c>
      <c r="AB258" s="89">
        <f t="shared" si="12"/>
        <v>-20.521208599540163</v>
      </c>
      <c r="AC258" s="88">
        <f t="shared" si="13"/>
        <v>-56.38155724715449</v>
      </c>
    </row>
    <row r="259" spans="23:29" x14ac:dyDescent="0.3">
      <c r="W259" s="76">
        <v>242</v>
      </c>
      <c r="X259" s="79">
        <f t="shared" si="15"/>
        <v>-115.57557116956608</v>
      </c>
      <c r="Y259" s="78">
        <f t="shared" si="14"/>
        <v>38.084792141035038</v>
      </c>
      <c r="AA259" s="86">
        <v>251</v>
      </c>
      <c r="AB259" s="89">
        <f t="shared" si="12"/>
        <v>-19.534089267429398</v>
      </c>
      <c r="AC259" s="88">
        <f t="shared" si="13"/>
        <v>-56.731114535959009</v>
      </c>
    </row>
    <row r="260" spans="23:29" x14ac:dyDescent="0.3">
      <c r="W260" s="76">
        <v>243</v>
      </c>
      <c r="X260" s="79">
        <f t="shared" si="15"/>
        <v>-115.19132331920405</v>
      </c>
      <c r="Y260" s="78">
        <f t="shared" si="14"/>
        <v>37.88476537089123</v>
      </c>
      <c r="AA260" s="86">
        <v>252</v>
      </c>
      <c r="AB260" s="89">
        <f t="shared" si="12"/>
        <v>-18.541019662496854</v>
      </c>
      <c r="AC260" s="88">
        <f t="shared" si="13"/>
        <v>-57.063390977709211</v>
      </c>
    </row>
    <row r="261" spans="23:29" x14ac:dyDescent="0.3">
      <c r="W261" s="76">
        <v>244</v>
      </c>
      <c r="X261" s="79">
        <f t="shared" si="15"/>
        <v>-114.80364304315989</v>
      </c>
      <c r="Y261" s="78">
        <f t="shared" si="14"/>
        <v>37.691475115450544</v>
      </c>
      <c r="AA261" s="86">
        <v>253</v>
      </c>
      <c r="AB261" s="89">
        <f t="shared" si="12"/>
        <v>-17.542302283364226</v>
      </c>
      <c r="AC261" s="88">
        <f t="shared" si="13"/>
        <v>-57.378285357782119</v>
      </c>
    </row>
    <row r="262" spans="23:29" x14ac:dyDescent="0.3">
      <c r="W262" s="76">
        <v>245</v>
      </c>
      <c r="X262" s="79">
        <f t="shared" si="15"/>
        <v>-114.41264843260123</v>
      </c>
      <c r="Y262" s="78">
        <f t="shared" si="14"/>
        <v>37.504980252797218</v>
      </c>
      <c r="AA262" s="86">
        <v>254</v>
      </c>
      <c r="AB262" s="89">
        <f t="shared" si="12"/>
        <v>-16.538241349019934</v>
      </c>
      <c r="AC262" s="88">
        <f t="shared" si="13"/>
        <v>-57.675701756299141</v>
      </c>
    </row>
    <row r="263" spans="23:29" x14ac:dyDescent="0.3">
      <c r="W263" s="76">
        <v>246</v>
      </c>
      <c r="X263" s="79">
        <f t="shared" si="15"/>
        <v>-114.01845858827407</v>
      </c>
      <c r="Y263" s="78">
        <f t="shared" si="14"/>
        <v>37.32533759107303</v>
      </c>
      <c r="AA263" s="86">
        <v>255</v>
      </c>
      <c r="AB263" s="89">
        <f t="shared" si="12"/>
        <v>-15.529142706151237</v>
      </c>
      <c r="AC263" s="88">
        <f t="shared" si="13"/>
        <v>-57.955549577344101</v>
      </c>
    </row>
    <row r="264" spans="23:29" x14ac:dyDescent="0.3">
      <c r="W264" s="76">
        <v>247</v>
      </c>
      <c r="X264" s="79">
        <f t="shared" si="15"/>
        <v>-113.62119358422365</v>
      </c>
      <c r="Y264" s="78">
        <f t="shared" si="14"/>
        <v>37.152601851173003</v>
      </c>
      <c r="AA264" s="86">
        <v>256</v>
      </c>
      <c r="AB264" s="89">
        <f t="shared" si="12"/>
        <v>-14.515313735980067</v>
      </c>
      <c r="AC264" s="88">
        <f t="shared" si="13"/>
        <v>-58.217743576559791</v>
      </c>
    </row>
    <row r="265" spans="23:29" x14ac:dyDescent="0.3">
      <c r="W265" s="76">
        <v>248</v>
      </c>
      <c r="X265" s="79">
        <f t="shared" si="15"/>
        <v>-113.22097443121855</v>
      </c>
      <c r="Y265" s="78">
        <f t="shared" si="14"/>
        <v>36.98682565007681</v>
      </c>
      <c r="AA265" s="86">
        <v>257</v>
      </c>
      <c r="AB265" s="89">
        <f t="shared" ref="AB265:AB328" si="16">$AC$2*COS($AA265*PI()/180)+$AC$3</f>
        <v>-13.497063260631915</v>
      </c>
      <c r="AC265" s="88">
        <f t="shared" ref="AC265:AC328" si="17">$AC$2*SIN($AA265*PI()/180)+$AC$4</f>
        <v>-58.462203887114107</v>
      </c>
    </row>
    <row r="266" spans="23:29" x14ac:dyDescent="0.3">
      <c r="W266" s="76">
        <v>249</v>
      </c>
      <c r="X266" s="79">
        <f t="shared" si="15"/>
        <v>-112.81792303988981</v>
      </c>
      <c r="Y266" s="78">
        <f t="shared" si="14"/>
        <v>36.828059484821239</v>
      </c>
      <c r="AA266" s="86">
        <v>258</v>
      </c>
      <c r="AB266" s="89">
        <f t="shared" si="16"/>
        <v>-12.474701449065588</v>
      </c>
      <c r="AC266" s="88">
        <f t="shared" si="17"/>
        <v>-58.688856044028334</v>
      </c>
    </row>
    <row r="267" spans="23:29" x14ac:dyDescent="0.3">
      <c r="W267" s="76">
        <v>250</v>
      </c>
      <c r="X267" s="79">
        <f t="shared" si="15"/>
        <v>-112.41216218359565</v>
      </c>
      <c r="Y267" s="78">
        <f t="shared" si="14"/>
        <v>36.676351717118223</v>
      </c>
      <c r="AA267" s="86">
        <v>259</v>
      </c>
      <c r="AB267" s="89">
        <f t="shared" si="16"/>
        <v>-11.448539722592729</v>
      </c>
      <c r="AC267" s="88">
        <f t="shared" si="17"/>
        <v>-58.897631006859832</v>
      </c>
    </row>
    <row r="268" spans="23:29" x14ac:dyDescent="0.3">
      <c r="W268" s="76">
        <v>251</v>
      </c>
      <c r="X268" s="79">
        <f t="shared" si="15"/>
        <v>-112.00381546102359</v>
      </c>
      <c r="Y268" s="78">
        <f t="shared" si="14"/>
        <v>36.531748558623413</v>
      </c>
      <c r="AA268" s="86">
        <v>260</v>
      </c>
      <c r="AB268" s="89">
        <f t="shared" si="16"/>
        <v>-10.418890660015819</v>
      </c>
      <c r="AC268" s="88">
        <f t="shared" si="17"/>
        <v>-59.088465180732484</v>
      </c>
    </row>
    <row r="269" spans="23:29" x14ac:dyDescent="0.3">
      <c r="W269" s="76">
        <v>252</v>
      </c>
      <c r="X269" s="79">
        <f t="shared" si="15"/>
        <v>-111.59300725854109</v>
      </c>
      <c r="Y269" s="78">
        <f t="shared" si="14"/>
        <v>36.394294056859714</v>
      </c>
      <c r="AA269" s="86">
        <v>261</v>
      </c>
      <c r="AB269" s="89">
        <f t="shared" si="16"/>
        <v>-9.3860679024138616</v>
      </c>
      <c r="AC269" s="88">
        <f t="shared" si="17"/>
        <v>-59.261300435708257</v>
      </c>
    </row>
    <row r="270" spans="23:29" x14ac:dyDescent="0.3">
      <c r="W270" s="76">
        <v>253</v>
      </c>
      <c r="X270" s="79">
        <f t="shared" si="15"/>
        <v>-111.17986271230623</v>
      </c>
      <c r="Y270" s="78">
        <f t="shared" si="14"/>
        <v>36.264030081799902</v>
      </c>
      <c r="AA270" s="86">
        <v>262</v>
      </c>
      <c r="AB270" s="89">
        <f t="shared" si="16"/>
        <v>-8.3503860576038971</v>
      </c>
      <c r="AC270" s="88">
        <f t="shared" si="17"/>
        <v>-59.416084124494219</v>
      </c>
    </row>
    <row r="271" spans="23:29" x14ac:dyDescent="0.3">
      <c r="W271" s="76">
        <v>254</v>
      </c>
      <c r="X271" s="79">
        <f t="shared" si="15"/>
        <v>-110.76450767014995</v>
      </c>
      <c r="Y271" s="78">
        <f t="shared" si="14"/>
        <v>36.140996313112666</v>
      </c>
      <c r="AA271" s="86">
        <v>263</v>
      </c>
      <c r="AB271" s="89">
        <f t="shared" si="16"/>
        <v>-7.3121606043088301</v>
      </c>
      <c r="AC271" s="88">
        <f t="shared" si="17"/>
        <v>-59.552769098479324</v>
      </c>
    </row>
    <row r="272" spans="23:29" x14ac:dyDescent="0.3">
      <c r="W272" s="76">
        <v>255</v>
      </c>
      <c r="X272" s="79">
        <f t="shared" si="15"/>
        <v>-110.34706865324181</v>
      </c>
      <c r="Y272" s="78">
        <f t="shared" si="14"/>
        <v>36.025230228075827</v>
      </c>
      <c r="AA272" s="86">
        <v>264</v>
      </c>
      <c r="AB272" s="89">
        <f t="shared" si="16"/>
        <v>-6.2717077960592018</v>
      </c>
      <c r="AC272" s="88">
        <f t="shared" si="17"/>
        <v>-59.671313722096407</v>
      </c>
    </row>
    <row r="273" spans="23:29" x14ac:dyDescent="0.3">
      <c r="W273" s="76">
        <v>256</v>
      </c>
      <c r="X273" s="79">
        <f t="shared" si="15"/>
        <v>-109.92767281755013</v>
      </c>
      <c r="Y273" s="78">
        <f t="shared" si="14"/>
        <v>35.916767090160327</v>
      </c>
      <c r="AA273" s="86">
        <v>265</v>
      </c>
      <c r="AB273" s="89">
        <f t="shared" si="16"/>
        <v>-5.2293445648594954</v>
      </c>
      <c r="AC273" s="88">
        <f t="shared" si="17"/>
        <v>-59.771681885504734</v>
      </c>
    </row>
    <row r="274" spans="23:29" x14ac:dyDescent="0.3">
      <c r="W274" s="76">
        <v>257</v>
      </c>
      <c r="X274" s="79">
        <f t="shared" si="15"/>
        <v>-109.50644791510925</v>
      </c>
      <c r="Y274" s="78">
        <f t="shared" ref="Y274:Y337" si="18">$Y$11*SIN($W274*PI()/180)+$Y$13</f>
        <v>35.815639938288683</v>
      </c>
      <c r="AA274" s="86">
        <v>266</v>
      </c>
      <c r="AB274" s="89">
        <f t="shared" si="16"/>
        <v>-4.1853884246475346</v>
      </c>
      <c r="AC274" s="88">
        <f t="shared" si="17"/>
        <v>-59.853843015589455</v>
      </c>
    </row>
    <row r="275" spans="23:29" x14ac:dyDescent="0.3">
      <c r="W275" s="76">
        <v>258</v>
      </c>
      <c r="X275" s="79">
        <f t="shared" si="15"/>
        <v>-109.08352225510495</v>
      </c>
      <c r="Y275" s="78">
        <f t="shared" si="18"/>
        <v>35.721879576770988</v>
      </c>
      <c r="AA275" s="86">
        <v>267</v>
      </c>
      <c r="AB275" s="89">
        <f t="shared" si="16"/>
        <v>-3.1401573745766584</v>
      </c>
      <c r="AC275" s="88">
        <f t="shared" si="17"/>
        <v>-59.917772085274429</v>
      </c>
    </row>
    <row r="276" spans="23:29" x14ac:dyDescent="0.3">
      <c r="W276" s="76">
        <v>259</v>
      </c>
      <c r="X276" s="79">
        <f t="shared" ref="X276:X339" si="19">$Y$11*COS($W276*PI()/180)+$Y$12</f>
        <v>-108.65902466479025</v>
      </c>
      <c r="Y276" s="78">
        <f t="shared" si="18"/>
        <v>35.635514565921639</v>
      </c>
      <c r="AA276" s="86">
        <v>268</v>
      </c>
      <c r="AB276" s="89">
        <f t="shared" si="16"/>
        <v>-2.0939698021500988</v>
      </c>
      <c r="AC276" s="88">
        <f t="shared" si="17"/>
        <v>-59.963449621145742</v>
      </c>
    </row>
    <row r="277" spans="23:29" x14ac:dyDescent="0.3">
      <c r="W277" s="76">
        <v>260</v>
      </c>
      <c r="X277" s="79">
        <f t="shared" si="19"/>
        <v>-108.23308445024333</v>
      </c>
      <c r="Y277" s="78">
        <f t="shared" si="18"/>
        <v>35.556571213359575</v>
      </c>
      <c r="AA277" s="86">
        <v>269</v>
      </c>
      <c r="AB277" s="89">
        <f t="shared" si="16"/>
        <v>-1.0471443862370098</v>
      </c>
      <c r="AC277" s="88">
        <f t="shared" si="17"/>
        <v>-59.990861709383474</v>
      </c>
    </row>
    <row r="278" spans="23:29" x14ac:dyDescent="0.3">
      <c r="W278" s="76">
        <v>261</v>
      </c>
      <c r="X278" s="79">
        <f t="shared" si="19"/>
        <v>-107.80583135697975</v>
      </c>
      <c r="Y278" s="78">
        <f t="shared" si="18"/>
        <v>35.485073565994746</v>
      </c>
      <c r="AA278" s="86">
        <v>270</v>
      </c>
      <c r="AB278" s="89">
        <f t="shared" si="16"/>
        <v>-1.102633609417758E-14</v>
      </c>
      <c r="AC278" s="88">
        <f t="shared" si="17"/>
        <v>-60</v>
      </c>
    </row>
    <row r="279" spans="23:29" x14ac:dyDescent="0.3">
      <c r="W279" s="76">
        <v>262</v>
      </c>
      <c r="X279" s="79">
        <f t="shared" si="19"/>
        <v>-107.37739553043058</v>
      </c>
      <c r="Y279" s="78">
        <f t="shared" si="18"/>
        <v>35.421043402703134</v>
      </c>
      <c r="AA279" s="86">
        <v>271</v>
      </c>
      <c r="AB279" s="89">
        <f t="shared" si="16"/>
        <v>1.0471443862369878</v>
      </c>
      <c r="AC279" s="88">
        <f t="shared" si="17"/>
        <v>-59.990861709383474</v>
      </c>
    </row>
    <row r="280" spans="23:29" x14ac:dyDescent="0.3">
      <c r="W280" s="76">
        <v>263</v>
      </c>
      <c r="X280" s="79">
        <f t="shared" si="19"/>
        <v>-106.94790747629898</v>
      </c>
      <c r="Y280" s="78">
        <f t="shared" si="18"/>
        <v>35.364500227692758</v>
      </c>
      <c r="AA280" s="86">
        <v>272</v>
      </c>
      <c r="AB280" s="89">
        <f t="shared" si="16"/>
        <v>2.093969802150077</v>
      </c>
      <c r="AC280" s="88">
        <f t="shared" si="17"/>
        <v>-59.963449621145749</v>
      </c>
    </row>
    <row r="281" spans="23:29" x14ac:dyDescent="0.3">
      <c r="W281" s="76">
        <v>264</v>
      </c>
      <c r="X281" s="79">
        <f t="shared" si="19"/>
        <v>-106.51749802080677</v>
      </c>
      <c r="Y281" s="78">
        <f t="shared" si="18"/>
        <v>35.315461264562472</v>
      </c>
      <c r="AA281" s="86">
        <v>273</v>
      </c>
      <c r="AB281" s="89">
        <f t="shared" si="16"/>
        <v>3.1401573745766367</v>
      </c>
      <c r="AC281" s="88">
        <f t="shared" si="17"/>
        <v>-59.917772085274429</v>
      </c>
    </row>
    <row r="282" spans="23:29" x14ac:dyDescent="0.3">
      <c r="W282" s="76">
        <v>265</v>
      </c>
      <c r="X282" s="79">
        <f t="shared" si="19"/>
        <v>-106.08629827084354</v>
      </c>
      <c r="Y282" s="78">
        <f t="shared" si="18"/>
        <v>35.273941451055492</v>
      </c>
      <c r="AA282" s="86">
        <v>274</v>
      </c>
      <c r="AB282" s="89">
        <f t="shared" si="16"/>
        <v>4.1853884246475133</v>
      </c>
      <c r="AC282" s="88">
        <f t="shared" si="17"/>
        <v>-59.853843015589462</v>
      </c>
    </row>
    <row r="283" spans="23:29" x14ac:dyDescent="0.3">
      <c r="W283" s="76">
        <v>266</v>
      </c>
      <c r="X283" s="79">
        <f t="shared" si="19"/>
        <v>-105.65443957403028</v>
      </c>
      <c r="Y283" s="78">
        <f t="shared" si="18"/>
        <v>35.239953434509232</v>
      </c>
      <c r="AA283" s="86">
        <v>275</v>
      </c>
      <c r="AB283" s="89">
        <f t="shared" si="16"/>
        <v>5.2293445648594732</v>
      </c>
      <c r="AC283" s="88">
        <f t="shared" si="17"/>
        <v>-59.771681885504734</v>
      </c>
    </row>
    <row r="284" spans="23:29" x14ac:dyDescent="0.3">
      <c r="W284" s="76">
        <v>267</v>
      </c>
      <c r="X284" s="79">
        <f t="shared" si="19"/>
        <v>-105.22205347870954</v>
      </c>
      <c r="Y284" s="78">
        <f t="shared" si="18"/>
        <v>35.213507568002782</v>
      </c>
      <c r="AA284" s="86">
        <v>276</v>
      </c>
      <c r="AB284" s="89">
        <f t="shared" si="16"/>
        <v>6.2717077960591787</v>
      </c>
      <c r="AC284" s="88">
        <f t="shared" si="17"/>
        <v>-59.671313722096407</v>
      </c>
    </row>
    <row r="285" spans="23:29" x14ac:dyDescent="0.3">
      <c r="W285" s="76">
        <v>268</v>
      </c>
      <c r="X285" s="79">
        <f t="shared" si="19"/>
        <v>-104.78927169387455</v>
      </c>
      <c r="Y285" s="78">
        <f t="shared" si="18"/>
        <v>35.194611907203253</v>
      </c>
      <c r="AA285" s="86">
        <v>277</v>
      </c>
      <c r="AB285" s="89">
        <f t="shared" si="16"/>
        <v>7.3121606043088612</v>
      </c>
      <c r="AC285" s="88">
        <f t="shared" si="17"/>
        <v>-59.552769098479317</v>
      </c>
    </row>
    <row r="286" spans="23:29" x14ac:dyDescent="0.3">
      <c r="W286" s="76">
        <v>269</v>
      </c>
      <c r="X286" s="79">
        <f t="shared" si="19"/>
        <v>-104.35622604904944</v>
      </c>
      <c r="Y286" s="78">
        <f t="shared" si="18"/>
        <v>35.183272207911983</v>
      </c>
      <c r="AA286" s="86">
        <v>278</v>
      </c>
      <c r="AB286" s="89">
        <f t="shared" si="16"/>
        <v>8.3503860576039273</v>
      </c>
      <c r="AC286" s="88">
        <f t="shared" si="17"/>
        <v>-59.416084124494219</v>
      </c>
    </row>
    <row r="287" spans="23:29" x14ac:dyDescent="0.3">
      <c r="W287" s="76">
        <v>270</v>
      </c>
      <c r="X287" s="79">
        <f t="shared" si="19"/>
        <v>-103.92304845413264</v>
      </c>
      <c r="Y287" s="78">
        <f t="shared" si="18"/>
        <v>35.179491924311229</v>
      </c>
      <c r="AA287" s="86">
        <v>279</v>
      </c>
      <c r="AB287" s="89">
        <f t="shared" si="16"/>
        <v>9.3860679024138403</v>
      </c>
      <c r="AC287" s="88">
        <f t="shared" si="17"/>
        <v>-59.261300435708264</v>
      </c>
    </row>
    <row r="288" spans="23:29" x14ac:dyDescent="0.3">
      <c r="W288" s="76">
        <v>271</v>
      </c>
      <c r="X288" s="79">
        <f t="shared" si="19"/>
        <v>-103.48987085921586</v>
      </c>
      <c r="Y288" s="78">
        <f t="shared" si="18"/>
        <v>35.183272207911983</v>
      </c>
      <c r="AA288" s="86">
        <v>280</v>
      </c>
      <c r="AB288" s="89">
        <f t="shared" si="16"/>
        <v>10.418890660015798</v>
      </c>
      <c r="AC288" s="88">
        <f t="shared" si="17"/>
        <v>-59.088465180732484</v>
      </c>
    </row>
    <row r="289" spans="23:29" x14ac:dyDescent="0.3">
      <c r="W289" s="76">
        <v>272</v>
      </c>
      <c r="X289" s="79">
        <f t="shared" si="19"/>
        <v>-103.05682521439073</v>
      </c>
      <c r="Y289" s="78">
        <f t="shared" si="18"/>
        <v>35.194611907203253</v>
      </c>
      <c r="AA289" s="86">
        <v>281</v>
      </c>
      <c r="AB289" s="89">
        <f t="shared" si="16"/>
        <v>11.448539722592654</v>
      </c>
      <c r="AC289" s="88">
        <f t="shared" si="17"/>
        <v>-58.897631006859847</v>
      </c>
    </row>
    <row r="290" spans="23:29" x14ac:dyDescent="0.3">
      <c r="W290" s="76">
        <v>273</v>
      </c>
      <c r="X290" s="79">
        <f t="shared" si="19"/>
        <v>-102.62404342955575</v>
      </c>
      <c r="Y290" s="78">
        <f t="shared" si="18"/>
        <v>35.213507568002782</v>
      </c>
      <c r="AA290" s="86">
        <v>282</v>
      </c>
      <c r="AB290" s="89">
        <f t="shared" si="16"/>
        <v>12.474701449065513</v>
      </c>
      <c r="AC290" s="88">
        <f t="shared" si="17"/>
        <v>-58.688856044028348</v>
      </c>
    </row>
    <row r="291" spans="23:29" x14ac:dyDescent="0.3">
      <c r="W291" s="76">
        <v>274</v>
      </c>
      <c r="X291" s="79">
        <f t="shared" si="19"/>
        <v>-102.191657334235</v>
      </c>
      <c r="Y291" s="78">
        <f t="shared" si="18"/>
        <v>35.239953434509232</v>
      </c>
      <c r="AA291" s="86">
        <v>283</v>
      </c>
      <c r="AB291" s="89">
        <f t="shared" si="16"/>
        <v>13.497063260631895</v>
      </c>
      <c r="AC291" s="88">
        <f t="shared" si="17"/>
        <v>-58.462203887114114</v>
      </c>
    </row>
    <row r="292" spans="23:29" x14ac:dyDescent="0.3">
      <c r="W292" s="76">
        <v>275</v>
      </c>
      <c r="X292" s="79">
        <f t="shared" si="19"/>
        <v>-101.75979863742174</v>
      </c>
      <c r="Y292" s="78">
        <f t="shared" si="18"/>
        <v>35.273941451055492</v>
      </c>
      <c r="AA292" s="86">
        <v>284</v>
      </c>
      <c r="AB292" s="89">
        <f t="shared" si="16"/>
        <v>14.515313735980047</v>
      </c>
      <c r="AC292" s="88">
        <f t="shared" si="17"/>
        <v>-58.217743576559798</v>
      </c>
    </row>
    <row r="293" spans="23:29" x14ac:dyDescent="0.3">
      <c r="W293" s="76">
        <v>276</v>
      </c>
      <c r="X293" s="79">
        <f t="shared" si="19"/>
        <v>-101.32859888745853</v>
      </c>
      <c r="Y293" s="78">
        <f t="shared" si="18"/>
        <v>35.315461264562472</v>
      </c>
      <c r="AA293" s="86">
        <v>285</v>
      </c>
      <c r="AB293" s="89">
        <f t="shared" si="16"/>
        <v>15.529142706151267</v>
      </c>
      <c r="AC293" s="88">
        <f t="shared" si="17"/>
        <v>-57.955549577344094</v>
      </c>
    </row>
    <row r="294" spans="23:29" x14ac:dyDescent="0.3">
      <c r="W294" s="76">
        <v>277</v>
      </c>
      <c r="X294" s="79">
        <f t="shared" si="19"/>
        <v>-100.89818943196629</v>
      </c>
      <c r="Y294" s="78">
        <f t="shared" si="18"/>
        <v>35.364500227692758</v>
      </c>
      <c r="AA294" s="86">
        <v>286</v>
      </c>
      <c r="AB294" s="89">
        <f t="shared" si="16"/>
        <v>16.538241349019962</v>
      </c>
      <c r="AC294" s="88">
        <f t="shared" si="17"/>
        <v>-57.675701756299127</v>
      </c>
    </row>
    <row r="295" spans="23:29" x14ac:dyDescent="0.3">
      <c r="W295" s="76">
        <v>278</v>
      </c>
      <c r="X295" s="79">
        <f t="shared" si="19"/>
        <v>-100.46870137783469</v>
      </c>
      <c r="Y295" s="78">
        <f t="shared" si="18"/>
        <v>35.421043402703134</v>
      </c>
      <c r="AA295" s="86">
        <v>287</v>
      </c>
      <c r="AB295" s="89">
        <f t="shared" si="16"/>
        <v>17.542302283364204</v>
      </c>
      <c r="AC295" s="88">
        <f t="shared" si="17"/>
        <v>-57.378285357782126</v>
      </c>
    </row>
    <row r="296" spans="23:29" x14ac:dyDescent="0.3">
      <c r="W296" s="76">
        <v>279</v>
      </c>
      <c r="X296" s="79">
        <f t="shared" si="19"/>
        <v>-100.04026555128554</v>
      </c>
      <c r="Y296" s="78">
        <f t="shared" si="18"/>
        <v>35.485073565994739</v>
      </c>
      <c r="AA296" s="86">
        <v>288</v>
      </c>
      <c r="AB296" s="89">
        <f t="shared" si="16"/>
        <v>18.541019662496833</v>
      </c>
      <c r="AC296" s="88">
        <f t="shared" si="17"/>
        <v>-57.063390977709219</v>
      </c>
    </row>
    <row r="297" spans="23:29" x14ac:dyDescent="0.3">
      <c r="W297" s="76">
        <v>280</v>
      </c>
      <c r="X297" s="79">
        <f t="shared" si="19"/>
        <v>-99.61301245802197</v>
      </c>
      <c r="Y297" s="78">
        <f t="shared" si="18"/>
        <v>35.556571213359575</v>
      </c>
      <c r="AA297" s="86">
        <v>289</v>
      </c>
      <c r="AB297" s="89">
        <f t="shared" si="16"/>
        <v>19.53408926742938</v>
      </c>
      <c r="AC297" s="88">
        <f t="shared" si="17"/>
        <v>-56.731114535959016</v>
      </c>
    </row>
    <row r="298" spans="23:29" x14ac:dyDescent="0.3">
      <c r="W298" s="76">
        <v>281</v>
      </c>
      <c r="X298" s="79">
        <f t="shared" si="19"/>
        <v>-99.187072243475058</v>
      </c>
      <c r="Y298" s="78">
        <f t="shared" si="18"/>
        <v>35.635514565921632</v>
      </c>
      <c r="AA298" s="86">
        <v>290</v>
      </c>
      <c r="AB298" s="89">
        <f t="shared" si="16"/>
        <v>20.521208599540088</v>
      </c>
      <c r="AC298" s="88">
        <f t="shared" si="17"/>
        <v>-56.381557247154511</v>
      </c>
    </row>
    <row r="299" spans="23:29" x14ac:dyDescent="0.3">
      <c r="W299" s="76">
        <v>282</v>
      </c>
      <c r="X299" s="79">
        <f t="shared" si="19"/>
        <v>-98.762574653160357</v>
      </c>
      <c r="Y299" s="78">
        <f t="shared" si="18"/>
        <v>35.721879576770974</v>
      </c>
      <c r="AA299" s="86">
        <v>291</v>
      </c>
      <c r="AB299" s="89">
        <f t="shared" si="16"/>
        <v>21.502076972717973</v>
      </c>
      <c r="AC299" s="88">
        <f t="shared" si="17"/>
        <v>-56.014825589832128</v>
      </c>
    </row>
    <row r="300" spans="23:29" x14ac:dyDescent="0.3">
      <c r="W300" s="76">
        <v>283</v>
      </c>
      <c r="X300" s="79">
        <f t="shared" si="19"/>
        <v>-98.339648993156032</v>
      </c>
      <c r="Y300" s="78">
        <f t="shared" si="18"/>
        <v>35.815639938288676</v>
      </c>
      <c r="AA300" s="86">
        <v>292</v>
      </c>
      <c r="AB300" s="89">
        <f t="shared" si="16"/>
        <v>22.476395604954718</v>
      </c>
      <c r="AC300" s="88">
        <f t="shared" si="17"/>
        <v>-55.631031274007242</v>
      </c>
    </row>
    <row r="301" spans="23:29" x14ac:dyDescent="0.3">
      <c r="W301" s="76">
        <v>284</v>
      </c>
      <c r="X301" s="79">
        <f t="shared" si="19"/>
        <v>-97.918424090715163</v>
      </c>
      <c r="Y301" s="78">
        <f t="shared" si="18"/>
        <v>35.91676709016032</v>
      </c>
      <c r="AA301" s="86">
        <v>293</v>
      </c>
      <c r="AB301" s="89">
        <f t="shared" si="16"/>
        <v>23.443867709356411</v>
      </c>
      <c r="AC301" s="88">
        <f t="shared" si="17"/>
        <v>-55.230291207146429</v>
      </c>
    </row>
    <row r="302" spans="23:29" x14ac:dyDescent="0.3">
      <c r="W302" s="76">
        <v>285</v>
      </c>
      <c r="X302" s="79">
        <f t="shared" si="19"/>
        <v>-97.499028255023461</v>
      </c>
      <c r="Y302" s="78">
        <f t="shared" si="18"/>
        <v>36.025230228075834</v>
      </c>
      <c r="AA302" s="86">
        <v>294</v>
      </c>
      <c r="AB302" s="89">
        <f t="shared" si="16"/>
        <v>24.404198584548034</v>
      </c>
      <c r="AC302" s="88">
        <f t="shared" si="17"/>
        <v>-54.812727458556047</v>
      </c>
    </row>
    <row r="303" spans="23:29" x14ac:dyDescent="0.3">
      <c r="W303" s="76">
        <v>286</v>
      </c>
      <c r="X303" s="79">
        <f t="shared" si="19"/>
        <v>-97.081589238115313</v>
      </c>
      <c r="Y303" s="78">
        <f t="shared" si="18"/>
        <v>36.140996313112673</v>
      </c>
      <c r="AA303" s="86">
        <v>295</v>
      </c>
      <c r="AB303" s="89">
        <f t="shared" si="16"/>
        <v>25.357095704441978</v>
      </c>
      <c r="AC303" s="88">
        <f t="shared" si="17"/>
        <v>-54.378467222198999</v>
      </c>
    </row>
    <row r="304" spans="23:29" x14ac:dyDescent="0.3">
      <c r="W304" s="76">
        <v>287</v>
      </c>
      <c r="X304" s="79">
        <f t="shared" si="19"/>
        <v>-96.666234195959063</v>
      </c>
      <c r="Y304" s="78">
        <f t="shared" si="18"/>
        <v>36.264030081799902</v>
      </c>
      <c r="AA304" s="86">
        <v>296</v>
      </c>
      <c r="AB304" s="89">
        <f t="shared" si="16"/>
        <v>26.302268807344646</v>
      </c>
      <c r="AC304" s="88">
        <f t="shared" si="17"/>
        <v>-53.92764277795002</v>
      </c>
    </row>
    <row r="305" spans="23:29" x14ac:dyDescent="0.3">
      <c r="W305" s="76">
        <v>288</v>
      </c>
      <c r="X305" s="79">
        <f t="shared" si="19"/>
        <v>-96.253089649724188</v>
      </c>
      <c r="Y305" s="78">
        <f t="shared" si="18"/>
        <v>36.394294056859707</v>
      </c>
      <c r="AA305" s="86">
        <v>297</v>
      </c>
      <c r="AB305" s="89">
        <f t="shared" si="16"/>
        <v>27.239429984372798</v>
      </c>
      <c r="AC305" s="88">
        <f t="shared" si="17"/>
        <v>-53.460391451302073</v>
      </c>
    </row>
    <row r="306" spans="23:29" x14ac:dyDescent="0.3">
      <c r="W306" s="76">
        <v>289</v>
      </c>
      <c r="X306" s="79">
        <f t="shared" si="19"/>
        <v>-95.842281447241703</v>
      </c>
      <c r="Y306" s="78">
        <f t="shared" si="18"/>
        <v>36.531748558623406</v>
      </c>
      <c r="AA306" s="86">
        <v>298</v>
      </c>
      <c r="AB306" s="89">
        <f t="shared" si="16"/>
        <v>28.168293767153425</v>
      </c>
      <c r="AC306" s="88">
        <f t="shared" si="17"/>
        <v>-52.976855571535623</v>
      </c>
    </row>
    <row r="307" spans="23:29" x14ac:dyDescent="0.3">
      <c r="W307" s="76">
        <v>290</v>
      </c>
      <c r="X307" s="79">
        <f t="shared" si="19"/>
        <v>-95.433934724669669</v>
      </c>
      <c r="Y307" s="78">
        <f t="shared" si="18"/>
        <v>36.676351717118209</v>
      </c>
      <c r="AA307" s="86">
        <v>299</v>
      </c>
      <c r="AB307" s="89">
        <f t="shared" si="16"/>
        <v>29.088577214780191</v>
      </c>
      <c r="AC307" s="88">
        <f t="shared" si="17"/>
        <v>-52.477182428363761</v>
      </c>
    </row>
    <row r="308" spans="23:29" x14ac:dyDescent="0.3">
      <c r="W308" s="76">
        <v>291</v>
      </c>
      <c r="X308" s="79">
        <f t="shared" si="19"/>
        <v>-95.028173868375504</v>
      </c>
      <c r="Y308" s="78">
        <f t="shared" si="18"/>
        <v>36.828059484821225</v>
      </c>
      <c r="AA308" s="86">
        <v>300</v>
      </c>
      <c r="AB308" s="89">
        <f t="shared" si="16"/>
        <v>30.000000000000007</v>
      </c>
      <c r="AC308" s="88">
        <f t="shared" si="17"/>
        <v>-51.961524227066313</v>
      </c>
    </row>
    <row r="309" spans="23:29" x14ac:dyDescent="0.3">
      <c r="W309" s="76">
        <v>292</v>
      </c>
      <c r="X309" s="79">
        <f t="shared" si="19"/>
        <v>-94.625122477046745</v>
      </c>
      <c r="Y309" s="78">
        <f t="shared" si="18"/>
        <v>36.98682565007681</v>
      </c>
      <c r="AA309" s="86">
        <v>301</v>
      </c>
      <c r="AB309" s="89">
        <f t="shared" si="16"/>
        <v>30.902284494603251</v>
      </c>
      <c r="AC309" s="88">
        <f t="shared" si="17"/>
        <v>-51.430038042126739</v>
      </c>
    </row>
    <row r="310" spans="23:29" x14ac:dyDescent="0.3">
      <c r="W310" s="76">
        <v>293</v>
      </c>
      <c r="X310" s="79">
        <f t="shared" si="19"/>
        <v>-94.224903324041634</v>
      </c>
      <c r="Y310" s="78">
        <f t="shared" si="18"/>
        <v>37.152601851172989</v>
      </c>
      <c r="AA310" s="86">
        <v>302</v>
      </c>
      <c r="AB310" s="89">
        <f t="shared" si="16"/>
        <v>31.795155853992281</v>
      </c>
      <c r="AC310" s="88">
        <f t="shared" si="17"/>
        <v>-50.882885769385574</v>
      </c>
    </row>
    <row r="311" spans="23:29" x14ac:dyDescent="0.3">
      <c r="W311" s="76">
        <v>294</v>
      </c>
      <c r="X311" s="79">
        <f t="shared" si="19"/>
        <v>-93.827638319991195</v>
      </c>
      <c r="Y311" s="78">
        <f t="shared" si="18"/>
        <v>37.325337591073037</v>
      </c>
      <c r="AA311" s="86">
        <v>303</v>
      </c>
      <c r="AB311" s="89">
        <f t="shared" si="16"/>
        <v>32.678342100901595</v>
      </c>
      <c r="AC311" s="88">
        <f t="shared" si="17"/>
        <v>-50.320234076725455</v>
      </c>
    </row>
    <row r="312" spans="23:29" x14ac:dyDescent="0.3">
      <c r="W312" s="76">
        <v>295</v>
      </c>
      <c r="X312" s="79">
        <f t="shared" si="19"/>
        <v>-93.433448475664051</v>
      </c>
      <c r="Y312" s="78">
        <f t="shared" si="18"/>
        <v>37.50498025279721</v>
      </c>
      <c r="AA312" s="86">
        <v>304</v>
      </c>
      <c r="AB312" s="89">
        <f t="shared" si="16"/>
        <v>33.551574208244773</v>
      </c>
      <c r="AC312" s="88">
        <f t="shared" si="17"/>
        <v>-49.742254353302528</v>
      </c>
    </row>
    <row r="313" spans="23:29" x14ac:dyDescent="0.3">
      <c r="W313" s="76">
        <v>296</v>
      </c>
      <c r="X313" s="79">
        <f t="shared" si="19"/>
        <v>-93.042453865105401</v>
      </c>
      <c r="Y313" s="78">
        <f t="shared" si="18"/>
        <v>37.691475115450537</v>
      </c>
      <c r="AA313" s="86">
        <v>305</v>
      </c>
      <c r="AB313" s="89">
        <f t="shared" si="16"/>
        <v>34.414586181062759</v>
      </c>
      <c r="AC313" s="88">
        <f t="shared" si="17"/>
        <v>-49.149122657339511</v>
      </c>
    </row>
    <row r="314" spans="23:29" x14ac:dyDescent="0.3">
      <c r="W314" s="76">
        <v>297</v>
      </c>
      <c r="X314" s="79">
        <f t="shared" si="19"/>
        <v>-92.65477358906125</v>
      </c>
      <c r="Y314" s="78">
        <f t="shared" si="18"/>
        <v>37.88476537089123</v>
      </c>
      <c r="AA314" s="86">
        <v>306</v>
      </c>
      <c r="AB314" s="89">
        <f t="shared" si="16"/>
        <v>35.267115137548373</v>
      </c>
      <c r="AC314" s="88">
        <f t="shared" si="17"/>
        <v>-48.541019662496851</v>
      </c>
    </row>
    <row r="315" spans="23:29" x14ac:dyDescent="0.3">
      <c r="W315" s="76">
        <v>298</v>
      </c>
      <c r="X315" s="79">
        <f t="shared" si="19"/>
        <v>-92.27052573869922</v>
      </c>
      <c r="Y315" s="78">
        <f t="shared" si="18"/>
        <v>38.084792141035038</v>
      </c>
      <c r="AA315" s="86">
        <v>307</v>
      </c>
      <c r="AB315" s="89">
        <f t="shared" si="16"/>
        <v>36.108901389122877</v>
      </c>
      <c r="AC315" s="88">
        <f t="shared" si="17"/>
        <v>-47.918130602837586</v>
      </c>
    </row>
    <row r="316" spans="23:29" x14ac:dyDescent="0.3">
      <c r="W316" s="76">
        <v>299</v>
      </c>
      <c r="X316" s="79">
        <f t="shared" si="19"/>
        <v>-91.88982735963684</v>
      </c>
      <c r="Y316" s="78">
        <f t="shared" si="18"/>
        <v>38.291494495790076</v>
      </c>
      <c r="AA316" s="86">
        <v>308</v>
      </c>
      <c r="AB316" s="89">
        <f t="shared" si="16"/>
        <v>36.939688519539509</v>
      </c>
      <c r="AC316" s="88">
        <f t="shared" si="17"/>
        <v>-47.280645216403308</v>
      </c>
    </row>
    <row r="317" spans="23:29" x14ac:dyDescent="0.3">
      <c r="W317" s="76">
        <v>300</v>
      </c>
      <c r="X317" s="79">
        <f t="shared" si="19"/>
        <v>-91.512794416288244</v>
      </c>
      <c r="Y317" s="78">
        <f t="shared" si="18"/>
        <v>38.50480947161671</v>
      </c>
      <c r="AA317" s="86">
        <v>309</v>
      </c>
      <c r="AB317" s="89">
        <f t="shared" si="16"/>
        <v>37.759223462990249</v>
      </c>
      <c r="AC317" s="88">
        <f t="shared" si="17"/>
        <v>-46.628757687418251</v>
      </c>
    </row>
    <row r="318" spans="23:29" x14ac:dyDescent="0.3">
      <c r="W318" s="76">
        <v>301</v>
      </c>
      <c r="X318" s="79">
        <f t="shared" si="19"/>
        <v>-91.139541756540439</v>
      </c>
      <c r="Y318" s="78">
        <f t="shared" si="18"/>
        <v>38.724672090706875</v>
      </c>
      <c r="AA318" s="86">
        <v>310</v>
      </c>
      <c r="AB318" s="89">
        <f t="shared" si="16"/>
        <v>38.567256581192353</v>
      </c>
      <c r="AC318" s="88">
        <f t="shared" si="17"/>
        <v>-45.962666587138685</v>
      </c>
    </row>
    <row r="319" spans="23:29" x14ac:dyDescent="0.3">
      <c r="W319" s="76">
        <v>302</v>
      </c>
      <c r="X319" s="79">
        <f t="shared" si="19"/>
        <v>-90.770183076769328</v>
      </c>
      <c r="Y319" s="78">
        <f t="shared" si="18"/>
        <v>38.951015380776937</v>
      </c>
      <c r="AA319" s="86">
        <v>311</v>
      </c>
      <c r="AB319" s="89">
        <f t="shared" si="16"/>
        <v>39.363541739430424</v>
      </c>
      <c r="AC319" s="88">
        <f t="shared" si="17"/>
        <v>-45.282574813366331</v>
      </c>
    </row>
    <row r="320" spans="23:29" x14ac:dyDescent="0.3">
      <c r="W320" s="76">
        <v>303</v>
      </c>
      <c r="X320" s="79">
        <f t="shared" si="19"/>
        <v>-90.404830887206828</v>
      </c>
      <c r="Y320" s="78">
        <f t="shared" si="18"/>
        <v>39.183770395468109</v>
      </c>
      <c r="AA320" s="86">
        <v>312</v>
      </c>
      <c r="AB320" s="89">
        <f t="shared" si="16"/>
        <v>40.147836381531469</v>
      </c>
      <c r="AC320" s="88">
        <f t="shared" si="17"/>
        <v>-44.588689528643677</v>
      </c>
    </row>
    <row r="321" spans="23:29" x14ac:dyDescent="0.3">
      <c r="W321" s="76">
        <v>304</v>
      </c>
      <c r="X321" s="79">
        <f t="shared" si="19"/>
        <v>-90.043596477669126</v>
      </c>
      <c r="Y321" s="78">
        <f t="shared" si="18"/>
        <v>39.422866235348167</v>
      </c>
      <c r="AA321" s="86">
        <v>313</v>
      </c>
      <c r="AB321" s="89">
        <f t="shared" si="16"/>
        <v>40.919901603749885</v>
      </c>
      <c r="AC321" s="88">
        <f t="shared" si="17"/>
        <v>-43.881222097150264</v>
      </c>
    </row>
    <row r="322" spans="23:29" x14ac:dyDescent="0.3">
      <c r="W322" s="76">
        <v>305</v>
      </c>
      <c r="X322" s="79">
        <f t="shared" si="19"/>
        <v>-89.686589883656723</v>
      </c>
      <c r="Y322" s="78">
        <f t="shared" si="18"/>
        <v>39.668230069508112</v>
      </c>
      <c r="AA322" s="86">
        <v>314</v>
      </c>
      <c r="AB322" s="89">
        <f t="shared" si="16"/>
        <v>41.679502227539793</v>
      </c>
      <c r="AC322" s="88">
        <f t="shared" si="17"/>
        <v>-43.160388020319104</v>
      </c>
    </row>
    <row r="323" spans="23:29" x14ac:dyDescent="0.3">
      <c r="W323" s="76">
        <v>306</v>
      </c>
      <c r="X323" s="79">
        <f t="shared" si="19"/>
        <v>-89.333919852836559</v>
      </c>
      <c r="Y323" s="78">
        <f t="shared" si="18"/>
        <v>39.919787157747152</v>
      </c>
      <c r="AA323" s="86">
        <v>315</v>
      </c>
      <c r="AB323" s="89">
        <f t="shared" si="16"/>
        <v>42.426406871192839</v>
      </c>
      <c r="AC323" s="88">
        <f t="shared" si="17"/>
        <v>-42.42640687119286</v>
      </c>
    </row>
    <row r="324" spans="23:29" x14ac:dyDescent="0.3">
      <c r="W324" s="76">
        <v>307</v>
      </c>
      <c r="X324" s="79">
        <f t="shared" si="19"/>
        <v>-88.985693811916406</v>
      </c>
      <c r="Y324" s="78">
        <f t="shared" si="18"/>
        <v>40.177460873339342</v>
      </c>
      <c r="AA324" s="86">
        <v>316</v>
      </c>
      <c r="AB324" s="89">
        <f t="shared" si="16"/>
        <v>43.160388020319054</v>
      </c>
      <c r="AC324" s="88">
        <f t="shared" si="17"/>
        <v>-41.679502227539857</v>
      </c>
    </row>
    <row r="325" spans="23:29" x14ac:dyDescent="0.3">
      <c r="W325" s="76">
        <v>308</v>
      </c>
      <c r="X325" s="79">
        <f t="shared" si="19"/>
        <v>-88.64201783392167</v>
      </c>
      <c r="Y325" s="78">
        <f t="shared" si="18"/>
        <v>40.441172726374766</v>
      </c>
      <c r="AA325" s="86">
        <v>317</v>
      </c>
      <c r="AB325" s="89">
        <f t="shared" si="16"/>
        <v>43.881222097150243</v>
      </c>
      <c r="AC325" s="88">
        <f t="shared" si="17"/>
        <v>-40.919901603749892</v>
      </c>
    </row>
    <row r="326" spans="23:29" x14ac:dyDescent="0.3">
      <c r="W326" s="76">
        <v>309</v>
      </c>
      <c r="X326" s="79">
        <f t="shared" si="19"/>
        <v>-88.30299660588453</v>
      </c>
      <c r="Y326" s="78">
        <f t="shared" si="18"/>
        <v>40.710842387668343</v>
      </c>
      <c r="AA326" s="86">
        <v>318</v>
      </c>
      <c r="AB326" s="89">
        <f t="shared" si="16"/>
        <v>44.588689528643656</v>
      </c>
      <c r="AC326" s="88">
        <f t="shared" si="17"/>
        <v>-40.147836381531491</v>
      </c>
    </row>
    <row r="327" spans="23:29" x14ac:dyDescent="0.3">
      <c r="W327" s="76">
        <v>310</v>
      </c>
      <c r="X327" s="79">
        <f t="shared" si="19"/>
        <v>-87.968733396955216</v>
      </c>
      <c r="Y327" s="78">
        <f t="shared" si="18"/>
        <v>40.986387713228893</v>
      </c>
      <c r="AA327" s="86">
        <v>319</v>
      </c>
      <c r="AB327" s="89">
        <f t="shared" si="16"/>
        <v>45.282574813366317</v>
      </c>
      <c r="AC327" s="88">
        <f t="shared" si="17"/>
        <v>-39.363541739430445</v>
      </c>
    </row>
    <row r="328" spans="23:29" x14ac:dyDescent="0.3">
      <c r="W328" s="76">
        <v>311</v>
      </c>
      <c r="X328" s="79">
        <f t="shared" si="19"/>
        <v>-87.639330026945231</v>
      </c>
      <c r="Y328" s="78">
        <f t="shared" si="18"/>
        <v>41.267724769281003</v>
      </c>
      <c r="AA328" s="86">
        <v>320</v>
      </c>
      <c r="AB328" s="89">
        <f t="shared" si="16"/>
        <v>45.962666587138671</v>
      </c>
      <c r="AC328" s="88">
        <f t="shared" si="17"/>
        <v>-38.567256581192375</v>
      </c>
    </row>
    <row r="329" spans="23:29" x14ac:dyDescent="0.3">
      <c r="W329" s="76">
        <v>312</v>
      </c>
      <c r="X329" s="79">
        <f t="shared" si="19"/>
        <v>-87.31488683531208</v>
      </c>
      <c r="Y329" s="78">
        <f t="shared" si="18"/>
        <v>41.554767857832005</v>
      </c>
      <c r="AA329" s="86">
        <v>321</v>
      </c>
      <c r="AB329" s="89">
        <f t="shared" ref="AB329:AB368" si="20">$AC$2*COS($AA329*PI()/180)+$AC$3</f>
        <v>46.628757687418236</v>
      </c>
      <c r="AC329" s="88">
        <f t="shared" ref="AC329:AC368" si="21">$AC$2*SIN($AA329*PI()/180)+$AC$4</f>
        <v>-37.759223462990271</v>
      </c>
    </row>
    <row r="330" spans="23:29" x14ac:dyDescent="0.3">
      <c r="W330" s="76">
        <v>313</v>
      </c>
      <c r="X330" s="79">
        <f t="shared" si="19"/>
        <v>-86.995502650594915</v>
      </c>
      <c r="Y330" s="78">
        <f t="shared" si="18"/>
        <v>41.847429542776489</v>
      </c>
      <c r="AA330" s="86">
        <v>322</v>
      </c>
      <c r="AB330" s="89">
        <f t="shared" si="20"/>
        <v>47.280645216403293</v>
      </c>
      <c r="AC330" s="88">
        <f t="shared" si="21"/>
        <v>-36.93968851953953</v>
      </c>
    </row>
    <row r="331" spans="23:29" x14ac:dyDescent="0.3">
      <c r="W331" s="76">
        <v>314</v>
      </c>
      <c r="X331" s="79">
        <f t="shared" si="19"/>
        <v>-86.681274760310316</v>
      </c>
      <c r="Y331" s="78">
        <f t="shared" si="18"/>
        <v>42.145620676530143</v>
      </c>
      <c r="AA331" s="86">
        <v>323</v>
      </c>
      <c r="AB331" s="89">
        <f t="shared" si="20"/>
        <v>47.918130602837572</v>
      </c>
      <c r="AC331" s="88">
        <f t="shared" si="21"/>
        <v>-36.108901389122899</v>
      </c>
    </row>
    <row r="332" spans="23:29" x14ac:dyDescent="0.3">
      <c r="W332" s="76">
        <v>315</v>
      </c>
      <c r="X332" s="79">
        <f t="shared" si="19"/>
        <v>-86.372298881317647</v>
      </c>
      <c r="Y332" s="78">
        <f t="shared" si="18"/>
        <v>42.449250427185</v>
      </c>
      <c r="AA332" s="86">
        <v>324</v>
      </c>
      <c r="AB332" s="89">
        <f t="shared" si="20"/>
        <v>48.541019662496844</v>
      </c>
      <c r="AC332" s="88">
        <f t="shared" si="21"/>
        <v>-35.267115137548402</v>
      </c>
    </row>
    <row r="333" spans="23:29" x14ac:dyDescent="0.3">
      <c r="W333" s="76">
        <v>316</v>
      </c>
      <c r="X333" s="79">
        <f t="shared" si="19"/>
        <v>-86.068669130662812</v>
      </c>
      <c r="Y333" s="78">
        <f t="shared" si="18"/>
        <v>42.758226306177647</v>
      </c>
      <c r="AA333" s="86">
        <v>325</v>
      </c>
      <c r="AB333" s="89">
        <f t="shared" si="20"/>
        <v>49.149122657339497</v>
      </c>
      <c r="AC333" s="88">
        <f t="shared" si="21"/>
        <v>-34.414586181062788</v>
      </c>
    </row>
    <row r="334" spans="23:29" x14ac:dyDescent="0.3">
      <c r="W334" s="76">
        <v>317</v>
      </c>
      <c r="X334" s="79">
        <f t="shared" si="19"/>
        <v>-85.770477996909136</v>
      </c>
      <c r="Y334" s="78">
        <f t="shared" si="18"/>
        <v>43.07245419646226</v>
      </c>
      <c r="AA334" s="86">
        <v>326</v>
      </c>
      <c r="AB334" s="89">
        <f t="shared" si="20"/>
        <v>49.742254353302485</v>
      </c>
      <c r="AC334" s="88">
        <f t="shared" si="21"/>
        <v>-33.551574208244844</v>
      </c>
    </row>
    <row r="335" spans="23:29" x14ac:dyDescent="0.3">
      <c r="W335" s="76">
        <v>318</v>
      </c>
      <c r="X335" s="79">
        <f t="shared" si="19"/>
        <v>-85.477816311964659</v>
      </c>
      <c r="Y335" s="78">
        <f t="shared" si="18"/>
        <v>43.39183838117944</v>
      </c>
      <c r="AA335" s="86">
        <v>327</v>
      </c>
      <c r="AB335" s="89">
        <f t="shared" si="20"/>
        <v>50.320234076725441</v>
      </c>
      <c r="AC335" s="88">
        <f t="shared" si="21"/>
        <v>-32.678342100901617</v>
      </c>
    </row>
    <row r="336" spans="23:29" x14ac:dyDescent="0.3">
      <c r="W336" s="76">
        <v>319</v>
      </c>
      <c r="X336" s="79">
        <f t="shared" si="19"/>
        <v>-85.190773223413643</v>
      </c>
      <c r="Y336" s="78">
        <f t="shared" si="18"/>
        <v>43.716281572812576</v>
      </c>
      <c r="AA336" s="86">
        <v>328</v>
      </c>
      <c r="AB336" s="89">
        <f t="shared" si="20"/>
        <v>50.882885769385524</v>
      </c>
      <c r="AC336" s="88">
        <f t="shared" si="21"/>
        <v>-31.795155853992348</v>
      </c>
    </row>
    <row r="337" spans="23:29" x14ac:dyDescent="0.3">
      <c r="W337" s="76">
        <v>320</v>
      </c>
      <c r="X337" s="79">
        <f t="shared" si="19"/>
        <v>-84.909436167361548</v>
      </c>
      <c r="Y337" s="78">
        <f t="shared" si="18"/>
        <v>44.045684942822561</v>
      </c>
      <c r="AA337" s="86">
        <v>329</v>
      </c>
      <c r="AB337" s="89">
        <f t="shared" si="20"/>
        <v>51.430038042126725</v>
      </c>
      <c r="AC337" s="88">
        <f t="shared" si="21"/>
        <v>-30.902284494603268</v>
      </c>
    </row>
    <row r="338" spans="23:29" x14ac:dyDescent="0.3">
      <c r="W338" s="76">
        <v>321</v>
      </c>
      <c r="X338" s="79">
        <f t="shared" si="19"/>
        <v>-84.633890841800991</v>
      </c>
      <c r="Y338" s="78">
        <f t="shared" ref="Y338:Y377" si="22">$Y$11*SIN($W338*PI()/180)+$Y$13</f>
        <v>44.379948151751883</v>
      </c>
      <c r="AA338" s="86">
        <v>330</v>
      </c>
      <c r="AB338" s="89">
        <f t="shared" si="20"/>
        <v>51.961524227066306</v>
      </c>
      <c r="AC338" s="88">
        <f t="shared" si="21"/>
        <v>-30.000000000000028</v>
      </c>
    </row>
    <row r="339" spans="23:29" x14ac:dyDescent="0.3">
      <c r="W339" s="76">
        <v>322</v>
      </c>
      <c r="X339" s="79">
        <f t="shared" si="19"/>
        <v>-84.364221180507414</v>
      </c>
      <c r="Y339" s="78">
        <f t="shared" si="22"/>
        <v>44.718969379789023</v>
      </c>
      <c r="AA339" s="86">
        <v>331</v>
      </c>
      <c r="AB339" s="89">
        <f t="shared" si="20"/>
        <v>52.477182428363754</v>
      </c>
      <c r="AC339" s="88">
        <f t="shared" si="21"/>
        <v>-29.088577214780212</v>
      </c>
    </row>
    <row r="340" spans="23:29" x14ac:dyDescent="0.3">
      <c r="W340" s="76">
        <v>323</v>
      </c>
      <c r="X340" s="79">
        <f t="shared" ref="X340:X377" si="23">$Y$11*COS($W340*PI()/180)+$Y$12</f>
        <v>-84.100509327471997</v>
      </c>
      <c r="Y340" s="78">
        <f t="shared" si="22"/>
        <v>45.062645357783765</v>
      </c>
      <c r="AA340" s="86">
        <v>332</v>
      </c>
      <c r="AB340" s="89">
        <f t="shared" si="20"/>
        <v>52.976855571535616</v>
      </c>
      <c r="AC340" s="88">
        <f t="shared" si="21"/>
        <v>-28.168293767153447</v>
      </c>
    </row>
    <row r="341" spans="23:29" x14ac:dyDescent="0.3">
      <c r="W341" s="76">
        <v>324</v>
      </c>
      <c r="X341" s="79">
        <f t="shared" si="23"/>
        <v>-83.842835611879806</v>
      </c>
      <c r="Y341" s="78">
        <f t="shared" si="22"/>
        <v>45.410871398703904</v>
      </c>
      <c r="AA341" s="86">
        <v>333</v>
      </c>
      <c r="AB341" s="89">
        <f t="shared" si="20"/>
        <v>53.460391451302065</v>
      </c>
      <c r="AC341" s="88">
        <f t="shared" si="21"/>
        <v>-27.239429984372819</v>
      </c>
    </row>
    <row r="342" spans="23:29" x14ac:dyDescent="0.3">
      <c r="W342" s="76">
        <v>325</v>
      </c>
      <c r="X342" s="79">
        <f t="shared" si="23"/>
        <v>-83.591278523640767</v>
      </c>
      <c r="Y342" s="78">
        <f t="shared" si="22"/>
        <v>45.763541429524068</v>
      </c>
      <c r="AA342" s="86">
        <v>334</v>
      </c>
      <c r="AB342" s="89">
        <f t="shared" si="20"/>
        <v>53.927642777950027</v>
      </c>
      <c r="AC342" s="88">
        <f t="shared" si="21"/>
        <v>-26.302268807344621</v>
      </c>
    </row>
    <row r="343" spans="23:29" x14ac:dyDescent="0.3">
      <c r="W343" s="76">
        <v>326</v>
      </c>
      <c r="X343" s="79">
        <f t="shared" si="23"/>
        <v>-83.345914689480821</v>
      </c>
      <c r="Y343" s="78">
        <f t="shared" si="22"/>
        <v>46.120548023536465</v>
      </c>
      <c r="AA343" s="86">
        <v>335</v>
      </c>
      <c r="AB343" s="89">
        <f t="shared" si="20"/>
        <v>54.378467222198985</v>
      </c>
      <c r="AC343" s="88">
        <f t="shared" si="21"/>
        <v>-25.357095704441999</v>
      </c>
    </row>
    <row r="344" spans="23:29" x14ac:dyDescent="0.3">
      <c r="W344" s="76">
        <v>327</v>
      </c>
      <c r="X344" s="79">
        <f t="shared" si="23"/>
        <v>-83.106818849600756</v>
      </c>
      <c r="Y344" s="78">
        <f t="shared" si="22"/>
        <v>46.481782433074187</v>
      </c>
      <c r="AA344" s="86">
        <v>336</v>
      </c>
      <c r="AB344" s="89">
        <f t="shared" si="20"/>
        <v>54.812727458556061</v>
      </c>
      <c r="AC344" s="88">
        <f t="shared" si="21"/>
        <v>-24.404198584548009</v>
      </c>
    </row>
    <row r="345" spans="23:29" x14ac:dyDescent="0.3">
      <c r="W345" s="76">
        <v>328</v>
      </c>
      <c r="X345" s="79">
        <f t="shared" si="23"/>
        <v>-82.874063834909592</v>
      </c>
      <c r="Y345" s="78">
        <f t="shared" si="22"/>
        <v>46.847134622636666</v>
      </c>
      <c r="AA345" s="86">
        <v>337</v>
      </c>
      <c r="AB345" s="89">
        <f t="shared" si="20"/>
        <v>55.230291207146394</v>
      </c>
      <c r="AC345" s="88">
        <f t="shared" si="21"/>
        <v>-23.443867709356482</v>
      </c>
    </row>
    <row r="346" spans="23:29" x14ac:dyDescent="0.3">
      <c r="W346" s="76">
        <v>329</v>
      </c>
      <c r="X346" s="79">
        <f t="shared" si="23"/>
        <v>-82.64772054483953</v>
      </c>
      <c r="Y346" s="78">
        <f t="shared" si="22"/>
        <v>47.216493302407798</v>
      </c>
      <c r="AA346" s="86">
        <v>338</v>
      </c>
      <c r="AB346" s="89">
        <f t="shared" si="20"/>
        <v>55.631031274007242</v>
      </c>
      <c r="AC346" s="88">
        <f t="shared" si="21"/>
        <v>-22.476395604954742</v>
      </c>
    </row>
    <row r="347" spans="23:29" x14ac:dyDescent="0.3">
      <c r="W347" s="76">
        <v>330</v>
      </c>
      <c r="X347" s="79">
        <f t="shared" si="23"/>
        <v>-82.42785792574935</v>
      </c>
      <c r="Y347" s="78">
        <f t="shared" si="22"/>
        <v>47.589745962155604</v>
      </c>
      <c r="AA347" s="86">
        <v>339</v>
      </c>
      <c r="AB347" s="89">
        <f t="shared" si="20"/>
        <v>56.014825589832093</v>
      </c>
      <c r="AC347" s="88">
        <f t="shared" si="21"/>
        <v>-21.502076972718047</v>
      </c>
    </row>
    <row r="348" spans="23:29" x14ac:dyDescent="0.3">
      <c r="W348" s="76">
        <v>331</v>
      </c>
      <c r="X348" s="79">
        <f t="shared" si="23"/>
        <v>-82.214542949922716</v>
      </c>
      <c r="Y348" s="78">
        <f t="shared" si="22"/>
        <v>47.966778905504185</v>
      </c>
      <c r="AA348" s="86">
        <v>340</v>
      </c>
      <c r="AB348" s="89">
        <f t="shared" si="20"/>
        <v>56.381557247154504</v>
      </c>
      <c r="AC348" s="88">
        <f t="shared" si="21"/>
        <v>-20.521208599540117</v>
      </c>
    </row>
    <row r="349" spans="23:29" x14ac:dyDescent="0.3">
      <c r="W349" s="76">
        <v>332</v>
      </c>
      <c r="X349" s="79">
        <f t="shared" si="23"/>
        <v>-82.007840595167693</v>
      </c>
      <c r="Y349" s="78">
        <f t="shared" si="22"/>
        <v>48.347477284566565</v>
      </c>
      <c r="AA349" s="86">
        <v>341</v>
      </c>
      <c r="AB349" s="89">
        <f t="shared" si="20"/>
        <v>56.731114535958994</v>
      </c>
      <c r="AC349" s="88">
        <f t="shared" si="21"/>
        <v>-19.534089267429451</v>
      </c>
    </row>
    <row r="350" spans="23:29" x14ac:dyDescent="0.3">
      <c r="W350" s="76">
        <v>333</v>
      </c>
      <c r="X350" s="79">
        <f t="shared" si="23"/>
        <v>-81.807813825023871</v>
      </c>
      <c r="Y350" s="78">
        <f t="shared" si="22"/>
        <v>48.731725134928595</v>
      </c>
      <c r="AA350" s="86">
        <v>342</v>
      </c>
      <c r="AB350" s="89">
        <f t="shared" si="20"/>
        <v>57.063390977709211</v>
      </c>
      <c r="AC350" s="88">
        <f t="shared" si="21"/>
        <v>-18.541019662496858</v>
      </c>
    </row>
    <row r="351" spans="23:29" x14ac:dyDescent="0.3">
      <c r="W351" s="76">
        <v>334</v>
      </c>
      <c r="X351" s="79">
        <f t="shared" si="23"/>
        <v>-81.61452356958317</v>
      </c>
      <c r="Y351" s="78">
        <f t="shared" si="22"/>
        <v>49.119405410972767</v>
      </c>
      <c r="AA351" s="86">
        <v>343</v>
      </c>
      <c r="AB351" s="89">
        <f t="shared" si="20"/>
        <v>57.37828535778214</v>
      </c>
      <c r="AC351" s="88">
        <f t="shared" si="21"/>
        <v>-17.542302283364176</v>
      </c>
    </row>
    <row r="352" spans="23:29" x14ac:dyDescent="0.3">
      <c r="W352" s="76">
        <v>335</v>
      </c>
      <c r="X352" s="79">
        <f t="shared" si="23"/>
        <v>-81.428028706929865</v>
      </c>
      <c r="Y352" s="78">
        <f t="shared" si="22"/>
        <v>49.510400021531403</v>
      </c>
      <c r="AA352" s="86">
        <v>344</v>
      </c>
      <c r="AB352" s="89">
        <f t="shared" si="20"/>
        <v>57.675701756299119</v>
      </c>
      <c r="AC352" s="88">
        <f t="shared" si="21"/>
        <v>-16.538241349019987</v>
      </c>
    </row>
    <row r="353" spans="23:29" x14ac:dyDescent="0.3">
      <c r="W353" s="76">
        <v>336</v>
      </c>
      <c r="X353" s="79">
        <f t="shared" si="23"/>
        <v>-81.248386045205677</v>
      </c>
      <c r="Y353" s="78">
        <f t="shared" si="22"/>
        <v>49.904589865858561</v>
      </c>
      <c r="AA353" s="86">
        <v>345</v>
      </c>
      <c r="AB353" s="89">
        <f t="shared" si="20"/>
        <v>57.955549577344101</v>
      </c>
      <c r="AC353" s="88">
        <f t="shared" si="21"/>
        <v>-15.529142706151241</v>
      </c>
    </row>
    <row r="354" spans="23:29" x14ac:dyDescent="0.3">
      <c r="W354" s="76">
        <v>337</v>
      </c>
      <c r="X354" s="79">
        <f t="shared" si="23"/>
        <v>-81.075650305305643</v>
      </c>
      <c r="Y354" s="78">
        <f t="shared" si="22"/>
        <v>50.301854869908972</v>
      </c>
      <c r="AA354" s="86">
        <v>346</v>
      </c>
      <c r="AB354" s="89">
        <f t="shared" si="20"/>
        <v>58.217743576559791</v>
      </c>
      <c r="AC354" s="88">
        <f t="shared" si="21"/>
        <v>-14.515313735980072</v>
      </c>
    </row>
    <row r="355" spans="23:29" x14ac:dyDescent="0.3">
      <c r="W355" s="76">
        <v>338</v>
      </c>
      <c r="X355" s="79">
        <f t="shared" si="23"/>
        <v>-80.90987410420945</v>
      </c>
      <c r="Y355" s="78">
        <f t="shared" si="22"/>
        <v>50.70207402291409</v>
      </c>
      <c r="AA355" s="86">
        <v>347</v>
      </c>
      <c r="AB355" s="89">
        <f t="shared" si="20"/>
        <v>58.462203887114107</v>
      </c>
      <c r="AC355" s="88">
        <f t="shared" si="21"/>
        <v>-13.49706326063192</v>
      </c>
    </row>
    <row r="356" spans="23:29" x14ac:dyDescent="0.3">
      <c r="W356" s="76">
        <v>339</v>
      </c>
      <c r="X356" s="79">
        <f t="shared" si="23"/>
        <v>-80.751107938953879</v>
      </c>
      <c r="Y356" s="78">
        <f t="shared" si="22"/>
        <v>51.105125414242835</v>
      </c>
      <c r="AA356" s="86">
        <v>348</v>
      </c>
      <c r="AB356" s="89">
        <f t="shared" si="20"/>
        <v>58.688856044028334</v>
      </c>
      <c r="AC356" s="88">
        <f t="shared" si="21"/>
        <v>-12.474701449065591</v>
      </c>
    </row>
    <row r="357" spans="23:29" x14ac:dyDescent="0.3">
      <c r="W357" s="76">
        <v>340</v>
      </c>
      <c r="X357" s="79">
        <f t="shared" si="23"/>
        <v>-80.599400171250849</v>
      </c>
      <c r="Y357" s="78">
        <f t="shared" si="22"/>
        <v>51.510886270537014</v>
      </c>
      <c r="AA357" s="86">
        <v>349</v>
      </c>
      <c r="AB357" s="89">
        <f t="shared" si="20"/>
        <v>58.897631006859839</v>
      </c>
      <c r="AC357" s="88">
        <f t="shared" si="21"/>
        <v>-11.448539722592679</v>
      </c>
    </row>
    <row r="358" spans="23:29" x14ac:dyDescent="0.3">
      <c r="W358" s="76">
        <v>341</v>
      </c>
      <c r="X358" s="79">
        <f t="shared" si="23"/>
        <v>-80.45479701275606</v>
      </c>
      <c r="Y358" s="78">
        <f t="shared" si="22"/>
        <v>51.919232993109034</v>
      </c>
      <c r="AA358" s="86">
        <v>350</v>
      </c>
      <c r="AB358" s="89">
        <f t="shared" si="20"/>
        <v>59.088465180732477</v>
      </c>
      <c r="AC358" s="88">
        <f t="shared" si="21"/>
        <v>-10.418890660015876</v>
      </c>
    </row>
    <row r="359" spans="23:29" x14ac:dyDescent="0.3">
      <c r="W359" s="76">
        <v>342</v>
      </c>
      <c r="X359" s="79">
        <f t="shared" si="23"/>
        <v>-80.317342510992347</v>
      </c>
      <c r="Y359" s="78">
        <f t="shared" si="22"/>
        <v>52.330041195591541</v>
      </c>
      <c r="AA359" s="86">
        <v>351</v>
      </c>
      <c r="AB359" s="89">
        <f t="shared" si="20"/>
        <v>59.261300435708257</v>
      </c>
      <c r="AC359" s="88">
        <f t="shared" si="21"/>
        <v>-9.3860679024138669</v>
      </c>
    </row>
    <row r="360" spans="23:29" x14ac:dyDescent="0.3">
      <c r="W360" s="76">
        <v>343</v>
      </c>
      <c r="X360" s="79">
        <f t="shared" si="23"/>
        <v>-80.187078535932528</v>
      </c>
      <c r="Y360" s="78">
        <f t="shared" si="22"/>
        <v>52.74318574182643</v>
      </c>
      <c r="AA360" s="86">
        <v>352</v>
      </c>
      <c r="AB360" s="89">
        <f t="shared" si="20"/>
        <v>59.416084124494212</v>
      </c>
      <c r="AC360" s="88">
        <f t="shared" si="21"/>
        <v>-8.3503860576039521</v>
      </c>
    </row>
    <row r="361" spans="23:29" x14ac:dyDescent="0.3">
      <c r="W361" s="76">
        <v>344</v>
      </c>
      <c r="X361" s="79">
        <f t="shared" si="23"/>
        <v>-80.064044767245321</v>
      </c>
      <c r="Y361" s="78">
        <f t="shared" si="22"/>
        <v>53.158540783982659</v>
      </c>
      <c r="AA361" s="86">
        <v>353</v>
      </c>
      <c r="AB361" s="89">
        <f t="shared" si="20"/>
        <v>59.552769098479317</v>
      </c>
      <c r="AC361" s="88">
        <f t="shared" si="21"/>
        <v>-7.3121606043088869</v>
      </c>
    </row>
    <row r="362" spans="23:29" x14ac:dyDescent="0.3">
      <c r="W362" s="76">
        <v>345</v>
      </c>
      <c r="X362" s="79">
        <f t="shared" si="23"/>
        <v>-79.948278682208468</v>
      </c>
      <c r="Y362" s="78">
        <f t="shared" si="22"/>
        <v>53.575979800890828</v>
      </c>
      <c r="AA362" s="86">
        <v>354</v>
      </c>
      <c r="AB362" s="89">
        <f t="shared" si="20"/>
        <v>59.6713137220964</v>
      </c>
      <c r="AC362" s="88">
        <f t="shared" si="21"/>
        <v>-6.2717077960592054</v>
      </c>
    </row>
    <row r="363" spans="23:29" x14ac:dyDescent="0.3">
      <c r="W363" s="76">
        <v>346</v>
      </c>
      <c r="X363" s="79">
        <f t="shared" si="23"/>
        <v>-79.839815544292975</v>
      </c>
      <c r="Y363" s="78">
        <f t="shared" si="22"/>
        <v>53.995375636582509</v>
      </c>
      <c r="AA363" s="86">
        <v>355</v>
      </c>
      <c r="AB363" s="89">
        <f t="shared" si="20"/>
        <v>59.771681885504734</v>
      </c>
      <c r="AC363" s="88">
        <f t="shared" si="21"/>
        <v>-5.2293445648594989</v>
      </c>
    </row>
    <row r="364" spans="23:29" x14ac:dyDescent="0.3">
      <c r="W364" s="76">
        <v>347</v>
      </c>
      <c r="X364" s="79">
        <f t="shared" si="23"/>
        <v>-79.738688392421324</v>
      </c>
      <c r="Y364" s="78">
        <f t="shared" si="22"/>
        <v>54.416600539023385</v>
      </c>
      <c r="AA364" s="86">
        <v>356</v>
      </c>
      <c r="AB364" s="89">
        <f t="shared" si="20"/>
        <v>59.853843015589462</v>
      </c>
      <c r="AC364" s="88">
        <f t="shared" si="21"/>
        <v>-4.1853884246474857</v>
      </c>
    </row>
    <row r="365" spans="23:29" x14ac:dyDescent="0.3">
      <c r="W365" s="76">
        <v>348</v>
      </c>
      <c r="X365" s="79">
        <f t="shared" si="23"/>
        <v>-79.644928030903628</v>
      </c>
      <c r="Y365" s="78">
        <f t="shared" si="22"/>
        <v>54.839526199027688</v>
      </c>
      <c r="AA365" s="86">
        <v>357</v>
      </c>
      <c r="AB365" s="89">
        <f t="shared" si="20"/>
        <v>59.917772085274429</v>
      </c>
      <c r="AC365" s="88">
        <f t="shared" si="21"/>
        <v>-3.140157374576662</v>
      </c>
    </row>
    <row r="366" spans="23:29" x14ac:dyDescent="0.3">
      <c r="W366" s="76">
        <v>349</v>
      </c>
      <c r="X366" s="79">
        <f t="shared" si="23"/>
        <v>-79.558563020054265</v>
      </c>
      <c r="Y366" s="78">
        <f t="shared" si="22"/>
        <v>55.26402378934241</v>
      </c>
      <c r="AA366" s="86">
        <v>358</v>
      </c>
      <c r="AB366" s="89">
        <f t="shared" si="20"/>
        <v>59.963449621145749</v>
      </c>
      <c r="AC366" s="88">
        <f t="shared" si="21"/>
        <v>-2.0939698021500495</v>
      </c>
    </row>
    <row r="367" spans="23:29" x14ac:dyDescent="0.3">
      <c r="W367" s="76">
        <v>350</v>
      </c>
      <c r="X367" s="79">
        <f t="shared" si="23"/>
        <v>-79.479619667492216</v>
      </c>
      <c r="Y367" s="78">
        <f t="shared" si="22"/>
        <v>55.689964003889294</v>
      </c>
      <c r="AA367" s="86">
        <v>359</v>
      </c>
      <c r="AB367" s="89">
        <f t="shared" si="20"/>
        <v>59.990861709383474</v>
      </c>
      <c r="AC367" s="88">
        <f t="shared" si="21"/>
        <v>-1.0471443862370668</v>
      </c>
    </row>
    <row r="368" spans="23:29" ht="15" thickBot="1" x14ac:dyDescent="0.35">
      <c r="W368" s="76">
        <v>351</v>
      </c>
      <c r="X368" s="79">
        <f t="shared" si="23"/>
        <v>-79.408122020127394</v>
      </c>
      <c r="Y368" s="78">
        <f t="shared" si="22"/>
        <v>56.117217097152889</v>
      </c>
      <c r="AA368" s="92">
        <v>360</v>
      </c>
      <c r="AB368" s="93">
        <f t="shared" si="20"/>
        <v>60</v>
      </c>
      <c r="AC368" s="94">
        <f t="shared" si="21"/>
        <v>-1.470178145890344E-14</v>
      </c>
    </row>
    <row r="369" spans="23:25" x14ac:dyDescent="0.3">
      <c r="W369" s="76">
        <v>352</v>
      </c>
      <c r="X369" s="79">
        <f t="shared" si="23"/>
        <v>-79.344091856835774</v>
      </c>
      <c r="Y369" s="78">
        <f t="shared" si="22"/>
        <v>56.545652923702036</v>
      </c>
    </row>
    <row r="370" spans="23:25" x14ac:dyDescent="0.3">
      <c r="W370" s="76">
        <v>353</v>
      </c>
      <c r="X370" s="79">
        <f t="shared" si="23"/>
        <v>-79.287548681825399</v>
      </c>
      <c r="Y370" s="78">
        <f t="shared" si="22"/>
        <v>56.975140977833632</v>
      </c>
    </row>
    <row r="371" spans="23:25" x14ac:dyDescent="0.3">
      <c r="W371" s="76">
        <v>354</v>
      </c>
      <c r="X371" s="79">
        <f t="shared" si="23"/>
        <v>-79.238509718695113</v>
      </c>
      <c r="Y371" s="78">
        <f t="shared" si="22"/>
        <v>57.405550433325871</v>
      </c>
    </row>
    <row r="372" spans="23:25" x14ac:dyDescent="0.3">
      <c r="W372" s="76">
        <v>355</v>
      </c>
      <c r="X372" s="79">
        <f t="shared" si="23"/>
        <v>-79.196989905188133</v>
      </c>
      <c r="Y372" s="78">
        <f t="shared" si="22"/>
        <v>57.836750183289091</v>
      </c>
    </row>
    <row r="373" spans="23:25" x14ac:dyDescent="0.3">
      <c r="W373" s="76">
        <v>356</v>
      </c>
      <c r="X373" s="79">
        <f t="shared" si="23"/>
        <v>-79.163001888641872</v>
      </c>
      <c r="Y373" s="78">
        <f t="shared" si="22"/>
        <v>58.268608880102377</v>
      </c>
    </row>
    <row r="374" spans="23:25" x14ac:dyDescent="0.3">
      <c r="W374" s="76">
        <v>357</v>
      </c>
      <c r="X374" s="79">
        <f t="shared" si="23"/>
        <v>-79.136556022135423</v>
      </c>
      <c r="Y374" s="78">
        <f t="shared" si="22"/>
        <v>58.700994975423107</v>
      </c>
    </row>
    <row r="375" spans="23:25" x14ac:dyDescent="0.3">
      <c r="W375" s="76">
        <v>358</v>
      </c>
      <c r="X375" s="79">
        <f t="shared" si="23"/>
        <v>-79.117660361335894</v>
      </c>
      <c r="Y375" s="78">
        <f t="shared" si="22"/>
        <v>59.133776760258108</v>
      </c>
    </row>
    <row r="376" spans="23:25" x14ac:dyDescent="0.3">
      <c r="W376" s="76">
        <v>359</v>
      </c>
      <c r="X376" s="79">
        <f t="shared" si="23"/>
        <v>-79.106320662044624</v>
      </c>
      <c r="Y376" s="78">
        <f t="shared" si="22"/>
        <v>59.56682240508318</v>
      </c>
    </row>
    <row r="377" spans="23:25" ht="15" thickBot="1" x14ac:dyDescent="0.35">
      <c r="W377" s="82">
        <v>360</v>
      </c>
      <c r="X377" s="83">
        <f t="shared" si="23"/>
        <v>-79.102540378443877</v>
      </c>
      <c r="Y377" s="84">
        <f t="shared" si="22"/>
        <v>59.999999999999993</v>
      </c>
    </row>
  </sheetData>
  <sheetProtection algorithmName="SHA-512" hashValue="iWPvszNmMlvdJq7sGyAKMFrx96m7/ACE0IgZ9Q5naOGg7enVEhfaDV3p9HXOhnGKc2uS6VlRsDOTH9AdABTrgw==" saltValue="rx99cFr+0+UI6E6yQpcjQQ==" spinCount="100000" sheet="1" formatCells="0" formatColumns="0" formatRows="0" insertColumns="0" insertRows="0" insertHyperlinks="0" deleteColumns="0" deleteRows="0" sort="0" autoFilter="0" pivotTables="0"/>
  <mergeCells count="17">
    <mergeCell ref="AA1:AC1"/>
    <mergeCell ref="O9:Q9"/>
    <mergeCell ref="O10:Q10"/>
    <mergeCell ref="W10:Y10"/>
    <mergeCell ref="D16:H17"/>
    <mergeCell ref="W6:Z6"/>
    <mergeCell ref="B1:E1"/>
    <mergeCell ref="G1:J1"/>
    <mergeCell ref="M1:P1"/>
    <mergeCell ref="R1:U1"/>
    <mergeCell ref="C21:E21"/>
    <mergeCell ref="F21:H21"/>
    <mergeCell ref="C22:E22"/>
    <mergeCell ref="F22:H22"/>
    <mergeCell ref="C23:E23"/>
    <mergeCell ref="F23:H24"/>
    <mergeCell ref="C24:E2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Data!$AK$4:$AN$4</xm:f>
          </x14:formula1>
          <xm:sqref>F14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W845"/>
  <sheetViews>
    <sheetView zoomScale="80" zoomScaleNormal="80" workbookViewId="0"/>
  </sheetViews>
  <sheetFormatPr defaultRowHeight="14.4" x14ac:dyDescent="0.3"/>
  <cols>
    <col min="21" max="21" width="13.109375" customWidth="1"/>
    <col min="22" max="22" width="13.6640625" customWidth="1"/>
    <col min="23" max="23" width="27" customWidth="1"/>
    <col min="24" max="24" width="29.44140625" customWidth="1"/>
    <col min="25" max="25" width="24.44140625" customWidth="1"/>
    <col min="26" max="26" width="12" customWidth="1"/>
    <col min="27" max="27" width="11.5546875" customWidth="1"/>
    <col min="28" max="28" width="15.6640625" customWidth="1"/>
    <col min="29" max="29" width="15.88671875" customWidth="1"/>
    <col min="78" max="78" width="17.44140625" customWidth="1"/>
    <col min="79" max="79" width="17" customWidth="1"/>
    <col min="98" max="98" width="9.109375" customWidth="1"/>
    <col min="99" max="99" width="15.33203125" customWidth="1"/>
    <col min="100" max="100" width="11.6640625" customWidth="1"/>
  </cols>
  <sheetData>
    <row r="1" spans="1:101" ht="80.25" customHeight="1" thickTop="1" thickBot="1" x14ac:dyDescent="0.4">
      <c r="B1" s="139"/>
      <c r="C1" s="547" t="s">
        <v>63</v>
      </c>
      <c r="D1" s="547"/>
      <c r="E1" s="547"/>
      <c r="F1" s="547"/>
      <c r="G1" s="548" t="s">
        <v>64</v>
      </c>
      <c r="H1" s="548"/>
      <c r="I1" s="548"/>
      <c r="J1" s="548"/>
      <c r="K1" s="173"/>
      <c r="L1" s="173"/>
      <c r="M1" s="549" t="s">
        <v>65</v>
      </c>
      <c r="N1" s="549"/>
      <c r="O1" s="549"/>
      <c r="P1" s="549"/>
      <c r="Q1" s="187" t="s">
        <v>66</v>
      </c>
      <c r="R1" s="187"/>
      <c r="S1" s="187"/>
      <c r="T1" s="187"/>
      <c r="U1" s="209" t="s">
        <v>79</v>
      </c>
      <c r="V1" s="210" t="s">
        <v>80</v>
      </c>
      <c r="W1" s="300" t="s">
        <v>142</v>
      </c>
      <c r="X1" s="300" t="s">
        <v>141</v>
      </c>
      <c r="Y1" s="211" t="s">
        <v>47</v>
      </c>
      <c r="Z1" s="651" t="s">
        <v>139</v>
      </c>
      <c r="AA1" s="652"/>
      <c r="AB1" s="482" t="s">
        <v>140</v>
      </c>
      <c r="AC1" s="483"/>
      <c r="AD1" s="522" t="s">
        <v>14</v>
      </c>
      <c r="AE1" s="523"/>
      <c r="AF1" s="524"/>
      <c r="AG1" s="10"/>
      <c r="AH1" s="448" t="s">
        <v>68</v>
      </c>
      <c r="AI1" s="449"/>
      <c r="AJ1" s="449"/>
      <c r="AK1" s="449"/>
      <c r="AL1" s="449"/>
      <c r="AM1" s="450"/>
      <c r="AN1" s="10"/>
      <c r="AO1" s="10"/>
      <c r="AP1" s="10"/>
      <c r="AQ1" s="10"/>
      <c r="AR1" s="10"/>
      <c r="AS1" s="529" t="str">
        <f>IF(AND(F3&gt;0,P3&gt;0),AS2,IF(AND(F3&lt;0,P3&gt;0),AS3,IF(AND(F3&gt;0,P3&lt;0),AS4,IF(AND(F3&lt;0,P3&lt;0),AS5,"Error"))))</f>
        <v>CZintersectsW.C.</v>
      </c>
      <c r="AT1" s="530"/>
      <c r="AU1" s="10"/>
      <c r="AV1" s="10"/>
      <c r="AW1" s="10"/>
      <c r="AX1" s="558" t="s">
        <v>81</v>
      </c>
      <c r="AY1" s="558"/>
      <c r="AZ1" s="558" t="s">
        <v>82</v>
      </c>
      <c r="BA1" s="559"/>
    </row>
    <row r="2" spans="1:101" ht="21.6" thickBot="1" x14ac:dyDescent="0.4">
      <c r="B2" s="141"/>
      <c r="C2" s="128" t="s">
        <v>15</v>
      </c>
      <c r="D2" s="55" t="s">
        <v>29</v>
      </c>
      <c r="E2" s="55" t="s">
        <v>17</v>
      </c>
      <c r="F2" s="30" t="s">
        <v>16</v>
      </c>
      <c r="G2" s="23" t="s">
        <v>22</v>
      </c>
      <c r="H2" s="24" t="s">
        <v>27</v>
      </c>
      <c r="I2" s="23" t="s">
        <v>25</v>
      </c>
      <c r="J2" s="23" t="s">
        <v>21</v>
      </c>
      <c r="K2" s="98"/>
      <c r="L2" s="98"/>
      <c r="M2" s="12" t="s">
        <v>20</v>
      </c>
      <c r="N2" s="13" t="s">
        <v>30</v>
      </c>
      <c r="O2" s="14" t="s">
        <v>18</v>
      </c>
      <c r="P2" s="14" t="s">
        <v>19</v>
      </c>
      <c r="Q2" s="124" t="s">
        <v>23</v>
      </c>
      <c r="R2" s="14" t="s">
        <v>28</v>
      </c>
      <c r="S2" s="14" t="s">
        <v>26</v>
      </c>
      <c r="T2" s="14" t="s">
        <v>24</v>
      </c>
      <c r="U2" s="225">
        <f>IF(Z4="B=1",MATCH(V2,Data!AK5:AK183,0),IF('θ ϵ (0,90)'!Z4="B=5",MATCH('θ ϵ (0,90)'!V2,Data!AL5:AL183,0),IF('θ ϵ (0,90)'!Z4="B=10",MATCH('θ ϵ (0,90)'!V2,Data!AM5:AM183,0),IF(Z4="B=20",MATCH(V2,Data!AN5:AN183,0),"Error"))))</f>
        <v>96</v>
      </c>
      <c r="V2" s="207">
        <f>IF(Z4="B=1",MIN(Data!AK5:AK183),IF('θ ϵ (0,90)'!Z4="B=5",MIN(Data!AL5:AL183),IF('θ ϵ (0,90)'!Z4="B=10",MIN(Data!AM5:AM183),IF('θ ϵ (0,90)'!Z4="B=20",MIN(Data!AN5:AN183),"Error"))))</f>
        <v>23.019437818328569</v>
      </c>
      <c r="W2" s="226">
        <f>MATCH(Z3,Data!H5:H183,0)</f>
        <v>142</v>
      </c>
      <c r="X2" s="226">
        <f>MATCH(Z4,Data!AK4:AN4,0)</f>
        <v>1</v>
      </c>
      <c r="Y2" s="227">
        <f>INDEX(Data!AK5:AN183,MATCH(Z3,Data!H5:H183,0),MATCH(Z4,Data!AK4:AN4,0))</f>
        <v>31.709679577653894</v>
      </c>
      <c r="Z2" s="511" t="s">
        <v>0</v>
      </c>
      <c r="AA2" s="512"/>
      <c r="AB2" s="596" t="s">
        <v>32</v>
      </c>
      <c r="AC2" s="597"/>
      <c r="AD2" s="86" t="s">
        <v>4</v>
      </c>
      <c r="AE2" s="87" t="s">
        <v>6</v>
      </c>
      <c r="AF2" s="88">
        <f>AB3</f>
        <v>80</v>
      </c>
      <c r="AG2" s="98"/>
      <c r="AH2" s="451"/>
      <c r="AI2" s="452"/>
      <c r="AJ2" s="452"/>
      <c r="AK2" s="452"/>
      <c r="AL2" s="452"/>
      <c r="AM2" s="453"/>
      <c r="AN2" s="98"/>
      <c r="AO2" s="98"/>
      <c r="AP2" s="98"/>
      <c r="AQ2" s="98"/>
      <c r="AR2" s="98"/>
      <c r="AS2" s="520" t="str">
        <f>IF(AND(F3&gt;0,P3&gt;0,AB11&gt;V6),"CZintersectsW.C.",IF(AND(F3&gt;0,P3&gt;0,AB11=V6),"Accepted",IF(AND(F3&gt;0,P3&gt;0,AB11&lt;V6),"CZnotTouchingW.C.(move it closer to the W.C.)","NotThisCase")))</f>
        <v>NotThisCase</v>
      </c>
      <c r="AT2" s="521"/>
      <c r="AU2" s="98"/>
      <c r="AV2" s="98"/>
      <c r="AW2" s="98"/>
      <c r="AX2" s="345" t="s">
        <v>83</v>
      </c>
      <c r="AY2" s="345"/>
      <c r="AZ2" s="345" t="s">
        <v>84</v>
      </c>
      <c r="BA2" s="526"/>
    </row>
    <row r="3" spans="1:101" ht="48" customHeight="1" thickTop="1" thickBot="1" x14ac:dyDescent="0.35">
      <c r="B3" s="141"/>
      <c r="C3" s="56">
        <f>D3*E3+F3</f>
        <v>-18.43856879520153</v>
      </c>
      <c r="D3" s="22">
        <f>TAN($Z3*PI()/180)</f>
        <v>-0.78128562650671762</v>
      </c>
      <c r="E3" s="22">
        <v>30</v>
      </c>
      <c r="F3" s="99">
        <v>5</v>
      </c>
      <c r="G3" s="26">
        <f>H3*I3+J3</f>
        <v>-140.5857385311422</v>
      </c>
      <c r="H3" s="26">
        <f>TAN(Z3*PI()/180)</f>
        <v>-0.78128562650671762</v>
      </c>
      <c r="I3" s="137">
        <v>50</v>
      </c>
      <c r="J3" s="27">
        <f>IF(F3&gt;0,AB3/(COS($Z$3*PI()/180)),IF(F3&lt;0,-AB3/(COS($Z$3*PI()/180)),0))</f>
        <v>-101.52145720580631</v>
      </c>
      <c r="K3" s="98"/>
      <c r="L3" s="98"/>
      <c r="M3" s="15">
        <f>N3*O3+P3</f>
        <v>-10</v>
      </c>
      <c r="N3" s="158">
        <f>0</f>
        <v>0</v>
      </c>
      <c r="O3" s="126">
        <v>100</v>
      </c>
      <c r="P3" s="99">
        <v>-10</v>
      </c>
      <c r="Q3" s="126">
        <f>R3*S3+T3</f>
        <v>-80</v>
      </c>
      <c r="R3" s="126">
        <f>N$3</f>
        <v>0</v>
      </c>
      <c r="S3" s="158">
        <v>80</v>
      </c>
      <c r="T3" s="205">
        <f>IF(P3&gt;0,$AB$3,IF(P3&lt;0,-$AB$3,0))</f>
        <v>-80</v>
      </c>
      <c r="U3" s="416" t="s">
        <v>102</v>
      </c>
      <c r="V3" s="417"/>
      <c r="W3" s="417"/>
      <c r="X3" s="417"/>
      <c r="Y3" s="653"/>
      <c r="Z3" s="593">
        <v>142</v>
      </c>
      <c r="AA3" s="594"/>
      <c r="AB3" s="598">
        <v>80</v>
      </c>
      <c r="AC3" s="599"/>
      <c r="AD3" s="86" t="s">
        <v>5</v>
      </c>
      <c r="AE3" s="87" t="s">
        <v>7</v>
      </c>
      <c r="AF3" s="88">
        <v>0</v>
      </c>
      <c r="AG3" s="98"/>
      <c r="AH3" s="454"/>
      <c r="AI3" s="455"/>
      <c r="AJ3" s="455"/>
      <c r="AK3" s="455"/>
      <c r="AL3" s="455"/>
      <c r="AM3" s="456"/>
      <c r="AN3" s="98"/>
      <c r="AO3" s="98"/>
      <c r="AP3" s="98"/>
      <c r="AQ3" s="98"/>
      <c r="AR3" s="98"/>
      <c r="AS3" s="525" t="str">
        <f>IF(AND(F3&lt;0,P3&gt;0,AB11&gt;V7),"CZintersectsW.C.",IF(AND(F3&lt;0,P3&gt;0,AB11=V7),"Accepted",IF(AND(F3&lt;0,P3&gt;0,AB11&lt;V7),"CZnotTouchingW.C.(move it closer to the W.C.)","NotThisCase")))</f>
        <v>NotThisCase</v>
      </c>
      <c r="AT3" s="526"/>
      <c r="AU3" s="98"/>
      <c r="AV3" s="98"/>
      <c r="AW3" s="98"/>
      <c r="AX3" s="345" t="s">
        <v>14</v>
      </c>
      <c r="AY3" s="345"/>
      <c r="AZ3" s="535" t="s">
        <v>86</v>
      </c>
      <c r="BA3" s="521"/>
    </row>
    <row r="4" spans="1:101" ht="34.5" customHeight="1" thickBot="1" x14ac:dyDescent="0.35">
      <c r="B4" s="141"/>
      <c r="C4" s="175">
        <f>D3*E4+F3</f>
        <v>4.2187143734932828</v>
      </c>
      <c r="D4" s="175"/>
      <c r="E4" s="175">
        <v>1</v>
      </c>
      <c r="F4" s="175">
        <v>0</v>
      </c>
      <c r="G4" s="170">
        <f>H3*I4+J3</f>
        <v>-102.30274283231303</v>
      </c>
      <c r="H4" s="170"/>
      <c r="I4" s="190">
        <v>1</v>
      </c>
      <c r="J4" s="171"/>
      <c r="K4" s="98"/>
      <c r="L4" s="98"/>
      <c r="M4" s="176">
        <f>N3*O4+P3</f>
        <v>-10</v>
      </c>
      <c r="N4" s="177"/>
      <c r="O4" s="176">
        <v>-80</v>
      </c>
      <c r="P4" s="176"/>
      <c r="Q4" s="176">
        <f>R3*S4+T3</f>
        <v>-80</v>
      </c>
      <c r="R4" s="176"/>
      <c r="S4" s="177">
        <v>-80</v>
      </c>
      <c r="T4" s="178"/>
      <c r="U4" s="466" t="str">
        <f>AS1</f>
        <v>CZintersectsW.C.</v>
      </c>
      <c r="V4" s="467"/>
      <c r="W4" s="467"/>
      <c r="X4" s="467"/>
      <c r="Y4" s="467"/>
      <c r="Z4" s="593" t="s">
        <v>3</v>
      </c>
      <c r="AA4" s="595"/>
      <c r="AB4" s="98"/>
      <c r="AC4" s="98"/>
      <c r="AD4" s="86"/>
      <c r="AE4" s="87" t="s">
        <v>8</v>
      </c>
      <c r="AF4" s="88">
        <v>0</v>
      </c>
      <c r="AG4" s="98"/>
      <c r="AH4" s="141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525" t="str">
        <f>IF(AND(F3&gt;0,P3&lt;0,AB11&gt;V7),"CZintersectsW.C.",IF(AND(F3&gt;0,P3&lt;0,AB11=V7),"Accepted",IF(AND(F3&gt;0,P3&lt;0,AB11&lt;V7),"CZnotTouchingW.C.(move it closer to the W.C.)","NotThisCase")))</f>
        <v>CZintersectsW.C.</v>
      </c>
      <c r="AT4" s="526"/>
      <c r="AU4" s="98"/>
      <c r="AV4" s="98"/>
      <c r="AW4" s="98"/>
      <c r="AX4" s="535" t="s">
        <v>87</v>
      </c>
      <c r="AY4" s="535"/>
      <c r="AZ4" s="535" t="s">
        <v>85</v>
      </c>
      <c r="BA4" s="521"/>
    </row>
    <row r="5" spans="1:101" ht="15.6" thickTop="1" thickBot="1" x14ac:dyDescent="0.35">
      <c r="B5" s="141"/>
      <c r="C5" s="175"/>
      <c r="D5" s="175"/>
      <c r="E5" s="175"/>
      <c r="F5" s="175"/>
      <c r="G5" s="170"/>
      <c r="H5" s="170"/>
      <c r="I5" s="170"/>
      <c r="J5" s="171"/>
      <c r="K5" s="98"/>
      <c r="L5" s="98"/>
      <c r="M5" s="176"/>
      <c r="N5" s="177"/>
      <c r="O5" s="176"/>
      <c r="P5" s="176"/>
      <c r="Q5" s="176"/>
      <c r="R5" s="176"/>
      <c r="S5" s="176"/>
      <c r="T5" s="178"/>
      <c r="U5" s="217" t="s">
        <v>33</v>
      </c>
      <c r="V5" s="218" t="s">
        <v>43</v>
      </c>
      <c r="W5" s="560" t="s">
        <v>55</v>
      </c>
      <c r="X5" s="560"/>
      <c r="Y5" s="561"/>
      <c r="Z5" s="224"/>
      <c r="AA5" s="98"/>
      <c r="AB5" s="98"/>
      <c r="AC5" s="98"/>
      <c r="AD5" s="86"/>
      <c r="AE5" s="89"/>
      <c r="AF5" s="88"/>
      <c r="AG5" s="98"/>
      <c r="AH5" s="141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527" t="str">
        <f>IF(AND(F3&lt;0,P3&lt;0,AB11&gt;V6),"CZintersectsW.C.",IF(AND(F3&lt;0,P3&lt;0,AB11=V6),"Accepted",IF(AND(F3&lt;0,P3&lt;0,AB11&lt;V6),"CZnotTouchingW.C.(move it closer to the W.C.)","NotThisCase")))</f>
        <v>NotThisCase</v>
      </c>
      <c r="AT5" s="528"/>
      <c r="AU5" s="98"/>
      <c r="AV5" s="98"/>
      <c r="AW5" s="98"/>
      <c r="AX5" s="345" t="s">
        <v>75</v>
      </c>
      <c r="AY5" s="345"/>
      <c r="AZ5" s="345"/>
      <c r="BA5" s="526"/>
    </row>
    <row r="6" spans="1:101" ht="16.2" thickBot="1" x14ac:dyDescent="0.35">
      <c r="B6" s="141"/>
      <c r="C6" s="175">
        <f>C3</f>
        <v>-18.43856879520153</v>
      </c>
      <c r="D6" s="175">
        <f>E3</f>
        <v>30</v>
      </c>
      <c r="E6" s="175"/>
      <c r="F6" s="175"/>
      <c r="G6" s="170">
        <f>G3</f>
        <v>-140.5857385311422</v>
      </c>
      <c r="H6" s="170">
        <f>I3</f>
        <v>50</v>
      </c>
      <c r="I6" s="170"/>
      <c r="J6" s="171"/>
      <c r="K6" s="98"/>
      <c r="L6" s="98"/>
      <c r="M6" s="176">
        <f>M3</f>
        <v>-10</v>
      </c>
      <c r="N6" s="177">
        <f>O3</f>
        <v>100</v>
      </c>
      <c r="O6" s="176"/>
      <c r="P6" s="176"/>
      <c r="Q6" s="176">
        <f>Q3</f>
        <v>-80</v>
      </c>
      <c r="R6" s="176">
        <f>S3</f>
        <v>80</v>
      </c>
      <c r="S6" s="176"/>
      <c r="T6" s="178"/>
      <c r="U6" s="219">
        <f>AB3/COS((Z3/2)*PI()/180)</f>
        <v>245.72427894057932</v>
      </c>
      <c r="V6" s="220">
        <f>U6-AB3</f>
        <v>165.72427894057932</v>
      </c>
      <c r="W6" s="487">
        <f>U6-AB11</f>
        <v>214.01459936292542</v>
      </c>
      <c r="X6" s="487"/>
      <c r="Y6" s="488"/>
      <c r="Z6" s="479" t="s">
        <v>90</v>
      </c>
      <c r="AA6" s="480"/>
      <c r="AB6" s="480"/>
      <c r="AC6" s="481"/>
      <c r="AD6" s="86"/>
      <c r="AE6" s="89"/>
      <c r="AF6" s="88"/>
      <c r="AG6" s="98"/>
      <c r="AH6" s="141"/>
      <c r="AI6" s="98"/>
      <c r="AJ6" s="98"/>
      <c r="AK6" s="98"/>
      <c r="AL6" s="98"/>
      <c r="AM6" s="98"/>
      <c r="AN6" s="98"/>
      <c r="AO6" s="98"/>
      <c r="AP6" s="98"/>
      <c r="AQ6" s="562" t="s">
        <v>48</v>
      </c>
      <c r="AR6" s="558"/>
      <c r="AS6" s="558"/>
      <c r="AT6" s="531" t="s">
        <v>52</v>
      </c>
      <c r="AU6" s="531"/>
      <c r="AV6" s="532"/>
      <c r="AW6" s="98"/>
      <c r="AX6" s="345" t="s">
        <v>88</v>
      </c>
      <c r="AY6" s="345"/>
      <c r="AZ6" s="345" t="s">
        <v>89</v>
      </c>
      <c r="BA6" s="526"/>
    </row>
    <row r="7" spans="1:101" ht="15" thickBot="1" x14ac:dyDescent="0.35">
      <c r="B7" s="141"/>
      <c r="C7" s="175">
        <f>C4</f>
        <v>4.2187143734932828</v>
      </c>
      <c r="D7" s="175">
        <f>E4</f>
        <v>1</v>
      </c>
      <c r="E7" s="175"/>
      <c r="F7" s="175"/>
      <c r="G7" s="170">
        <f>G4</f>
        <v>-102.30274283231303</v>
      </c>
      <c r="H7" s="170">
        <f>I4</f>
        <v>1</v>
      </c>
      <c r="I7" s="170"/>
      <c r="J7" s="171"/>
      <c r="K7" s="98"/>
      <c r="L7" s="98"/>
      <c r="M7" s="176">
        <f>M4</f>
        <v>-10</v>
      </c>
      <c r="N7" s="177">
        <f>O4</f>
        <v>-80</v>
      </c>
      <c r="O7" s="176"/>
      <c r="P7" s="176"/>
      <c r="Q7" s="176">
        <f>Q4</f>
        <v>-80</v>
      </c>
      <c r="R7" s="176">
        <f>S4</f>
        <v>-80</v>
      </c>
      <c r="S7" s="176"/>
      <c r="T7" s="178"/>
      <c r="U7" s="221">
        <f>AB3/AN17</f>
        <v>84.609654494933665</v>
      </c>
      <c r="V7" s="222">
        <f>U7-AB3</f>
        <v>4.6096544949336646</v>
      </c>
      <c r="W7" s="489">
        <f>U7-AB11</f>
        <v>52.899974917279771</v>
      </c>
      <c r="X7" s="489"/>
      <c r="Y7" s="490"/>
      <c r="Z7" s="129" t="s">
        <v>35</v>
      </c>
      <c r="AA7" s="130" t="s">
        <v>36</v>
      </c>
      <c r="AB7" s="130" t="s">
        <v>37</v>
      </c>
      <c r="AC7" s="131" t="s">
        <v>38</v>
      </c>
      <c r="AD7" s="86" t="s">
        <v>9</v>
      </c>
      <c r="AE7" s="90" t="s">
        <v>12</v>
      </c>
      <c r="AF7" s="91" t="s">
        <v>13</v>
      </c>
      <c r="AG7" s="98"/>
      <c r="AH7" s="141"/>
      <c r="AI7" s="98"/>
      <c r="AJ7" s="98"/>
      <c r="AK7" s="98"/>
      <c r="AL7" s="98"/>
      <c r="AM7" s="98"/>
      <c r="AN7" s="98"/>
      <c r="AO7" s="98"/>
      <c r="AP7" s="98"/>
      <c r="AQ7" s="525" t="s">
        <v>49</v>
      </c>
      <c r="AR7" s="345"/>
      <c r="AS7" s="345"/>
      <c r="AT7" s="345" t="s">
        <v>53</v>
      </c>
      <c r="AU7" s="345"/>
      <c r="AV7" s="526"/>
      <c r="AW7" s="98"/>
      <c r="AX7" s="345"/>
      <c r="AY7" s="345"/>
      <c r="AZ7" s="98"/>
      <c r="BA7" s="142"/>
    </row>
    <row r="8" spans="1:101" ht="15.6" thickTop="1" thickBot="1" x14ac:dyDescent="0.35">
      <c r="B8" s="141"/>
      <c r="C8" s="139"/>
      <c r="D8" s="140"/>
      <c r="E8" s="98"/>
      <c r="F8" s="98"/>
      <c r="G8" s="139">
        <f>G6</f>
        <v>-140.5857385311422</v>
      </c>
      <c r="H8" s="140"/>
      <c r="I8" s="98"/>
      <c r="J8" s="98"/>
      <c r="K8" s="98"/>
      <c r="L8" s="232"/>
      <c r="M8" s="139"/>
      <c r="N8" s="140"/>
      <c r="O8" s="98"/>
      <c r="P8" s="224"/>
      <c r="Q8" s="139"/>
      <c r="R8" s="140"/>
      <c r="S8" s="98"/>
      <c r="T8" s="98"/>
      <c r="U8" s="98"/>
      <c r="V8" s="98"/>
      <c r="W8" s="491" t="e">
        <f>IF(AND(AT31&lt;0,AT31&gt;-AB3),"Flow 1 of Moved CZ Touches W.C.",IF(AND(AT31&gt;0,AT31&lt;AB3),"Flow 1 of Moved CZ TouchesW.C.","Flow 1 of Moved CZ On Safe Dist From W.C."))</f>
        <v>#N/A</v>
      </c>
      <c r="X8" s="492"/>
      <c r="Y8" s="497" t="str">
        <f>IF(AND(AV19&lt;0,AV19&gt;Q3),"Flow 2 of Moved CZ Touches W.C.",IF(AND(AV19&gt;0,AV19&lt;Q3),"Flow 2 of Moved CZ Touches W.C.","Flow 2 of Moved CZ On Safe Dist. From W.C."))</f>
        <v>Flow 2 of Moved CZ On Safe Dist. From W.C.</v>
      </c>
      <c r="Z8" s="133">
        <f>IF(T3&gt;0,AB3,IF(T3&lt;0,-AB3,0))</f>
        <v>-80</v>
      </c>
      <c r="AA8" s="133">
        <f>IF(AND(F3&gt;0,T3&gt;0),AU11,IF(AND(F3&lt;0,T3&gt;0),AU12,IF(AND(F3&gt;0,T3&lt;0),AU13,IF(AND(F3&lt;0,T3&lt;0),AU14,"Error"))))</f>
        <v>2.9042108776758226</v>
      </c>
      <c r="AB8" s="134">
        <f>Z8/AA8</f>
        <v>-27.546209063173222</v>
      </c>
      <c r="AC8" s="133">
        <v>0</v>
      </c>
      <c r="AD8" s="86">
        <v>0</v>
      </c>
      <c r="AE8" s="89">
        <f>$AF$2*COS($AD8*PI()/180)+$AF$3</f>
        <v>80</v>
      </c>
      <c r="AF8" s="88">
        <f>$AF$2*SIN($AD8*PI()/180)+$AF$4</f>
        <v>0</v>
      </c>
      <c r="AG8" s="98"/>
      <c r="AH8" s="141"/>
      <c r="AI8" s="98"/>
      <c r="AJ8" s="98"/>
      <c r="AK8" s="98"/>
      <c r="AL8" s="98"/>
      <c r="AM8" s="98"/>
      <c r="AN8" s="98"/>
      <c r="AO8" s="98"/>
      <c r="AP8" s="98"/>
      <c r="AQ8" s="525" t="s">
        <v>50</v>
      </c>
      <c r="AR8" s="345"/>
      <c r="AS8" s="345"/>
      <c r="AT8" s="563" t="s">
        <v>54</v>
      </c>
      <c r="AU8" s="563"/>
      <c r="AV8" s="564"/>
      <c r="AW8" s="98"/>
      <c r="AX8" s="345"/>
      <c r="AY8" s="345"/>
      <c r="AZ8" s="98"/>
      <c r="BA8" s="142"/>
    </row>
    <row r="9" spans="1:101" ht="18.600000000000001" thickBot="1" x14ac:dyDescent="0.4">
      <c r="B9" s="141"/>
      <c r="C9" s="141"/>
      <c r="D9" s="142"/>
      <c r="E9" s="98"/>
      <c r="F9" s="98"/>
      <c r="G9" s="141">
        <f>G8-$A$10</f>
        <v>-140.5857385311422</v>
      </c>
      <c r="H9" s="142"/>
      <c r="I9" s="98"/>
      <c r="J9" s="98"/>
      <c r="K9" s="98"/>
      <c r="L9" s="232"/>
      <c r="M9" s="141"/>
      <c r="N9" s="142"/>
      <c r="O9" s="98"/>
      <c r="P9" s="98"/>
      <c r="Q9" s="141"/>
      <c r="R9" s="142"/>
      <c r="S9" s="98"/>
      <c r="T9" s="98"/>
      <c r="U9" s="468" t="s">
        <v>75</v>
      </c>
      <c r="V9" s="469"/>
      <c r="W9" s="493"/>
      <c r="X9" s="494"/>
      <c r="Y9" s="498"/>
      <c r="Z9" s="136">
        <v>0</v>
      </c>
      <c r="AA9" s="136"/>
      <c r="AB9" s="136">
        <f>Z9/AA8</f>
        <v>0</v>
      </c>
      <c r="AC9" s="136"/>
      <c r="AD9" s="86">
        <v>1</v>
      </c>
      <c r="AE9" s="89">
        <f t="shared" ref="AE9:AE72" si="0">$AF$2*COS($AD9*PI()/180)+$AF$3</f>
        <v>79.987815612511298</v>
      </c>
      <c r="AF9" s="88">
        <f t="shared" ref="AF9:AF72" si="1">$AF$2*SIN($AD9*PI()/180)+$AF$4</f>
        <v>1.396192514982681</v>
      </c>
      <c r="AG9" s="98"/>
      <c r="AH9" s="141"/>
      <c r="AI9" s="98"/>
      <c r="AJ9" s="98"/>
      <c r="AK9" s="98"/>
      <c r="AL9" s="98"/>
      <c r="AM9" s="98"/>
      <c r="AN9" s="98"/>
      <c r="AO9" s="98"/>
      <c r="AP9" s="98"/>
      <c r="AQ9" s="527" t="s">
        <v>51</v>
      </c>
      <c r="AR9" s="342"/>
      <c r="AS9" s="342"/>
      <c r="AT9" s="565"/>
      <c r="AU9" s="565"/>
      <c r="AV9" s="566"/>
      <c r="AW9" s="98"/>
      <c r="AX9" s="98"/>
      <c r="AY9" s="98"/>
      <c r="AZ9" s="98"/>
      <c r="BA9" s="142"/>
    </row>
    <row r="10" spans="1:101" ht="66.75" customHeight="1" thickTop="1" thickBot="1" x14ac:dyDescent="0.4">
      <c r="B10" s="141"/>
      <c r="C10" s="143" t="s">
        <v>11</v>
      </c>
      <c r="D10" s="144" t="s">
        <v>10</v>
      </c>
      <c r="E10" s="98"/>
      <c r="F10" s="98"/>
      <c r="G10" s="143" t="s">
        <v>11</v>
      </c>
      <c r="H10" s="144" t="s">
        <v>10</v>
      </c>
      <c r="I10" s="98"/>
      <c r="J10" s="98"/>
      <c r="K10" s="98"/>
      <c r="L10" s="232"/>
      <c r="M10" s="143" t="s">
        <v>11</v>
      </c>
      <c r="N10" s="144" t="s">
        <v>10</v>
      </c>
      <c r="O10" s="98"/>
      <c r="P10" s="98"/>
      <c r="Q10" s="143" t="s">
        <v>11</v>
      </c>
      <c r="R10" s="144" t="s">
        <v>10</v>
      </c>
      <c r="S10" s="98"/>
      <c r="T10" s="98"/>
      <c r="U10" s="141" t="s">
        <v>11</v>
      </c>
      <c r="V10" s="98" t="s">
        <v>10</v>
      </c>
      <c r="W10" s="495"/>
      <c r="X10" s="496"/>
      <c r="Y10" s="499"/>
      <c r="Z10" s="469" t="s">
        <v>39</v>
      </c>
      <c r="AA10" s="469"/>
      <c r="AB10" s="478"/>
      <c r="AC10" s="193" t="s">
        <v>2</v>
      </c>
      <c r="AD10" s="86">
        <v>2</v>
      </c>
      <c r="AE10" s="89">
        <f t="shared" si="0"/>
        <v>79.951266161527656</v>
      </c>
      <c r="AF10" s="88">
        <f t="shared" si="1"/>
        <v>2.7919597362000776</v>
      </c>
      <c r="AG10" s="98"/>
      <c r="AH10" s="197"/>
      <c r="AL10" s="556" t="s">
        <v>71</v>
      </c>
      <c r="AM10" s="557"/>
      <c r="AN10" s="101" t="s">
        <v>69</v>
      </c>
      <c r="AO10" s="102" t="s">
        <v>13</v>
      </c>
      <c r="AP10" s="98"/>
      <c r="AQ10" s="98"/>
      <c r="AR10" s="98"/>
      <c r="AS10" s="98"/>
      <c r="AT10" s="98"/>
      <c r="AU10" s="67" t="s">
        <v>56</v>
      </c>
      <c r="AV10" s="100" t="s">
        <v>34</v>
      </c>
      <c r="AW10" s="98"/>
      <c r="AX10" s="98"/>
      <c r="AY10" s="98"/>
      <c r="AZ10" s="98"/>
      <c r="BA10" s="142"/>
    </row>
    <row r="11" spans="1:101" ht="37.5" customHeight="1" thickTop="1" thickBot="1" x14ac:dyDescent="0.4">
      <c r="A11" s="172">
        <v>1</v>
      </c>
      <c r="B11" s="141"/>
      <c r="C11" s="139">
        <f>$D$3*D11+$F$3</f>
        <v>-17.657283168694811</v>
      </c>
      <c r="D11" s="140">
        <f>$E$3-A11</f>
        <v>29</v>
      </c>
      <c r="E11" s="98"/>
      <c r="F11" s="98"/>
      <c r="G11" s="139">
        <f>$H$3*H11+$J$3</f>
        <v>-139.80445290463547</v>
      </c>
      <c r="H11" s="140">
        <f>$I$3-$A$11</f>
        <v>49</v>
      </c>
      <c r="I11" s="98"/>
      <c r="J11" s="98"/>
      <c r="K11" s="98"/>
      <c r="L11" s="232"/>
      <c r="M11" s="139">
        <f>$M$3</f>
        <v>-10</v>
      </c>
      <c r="N11" s="140">
        <f>$O$3</f>
        <v>100</v>
      </c>
      <c r="O11" s="98"/>
      <c r="P11" s="98"/>
      <c r="Q11" s="139">
        <f>$Q$3</f>
        <v>-80</v>
      </c>
      <c r="R11" s="140">
        <f>$S$3</f>
        <v>80</v>
      </c>
      <c r="S11" s="98"/>
      <c r="T11" s="98"/>
      <c r="U11" s="141">
        <f>$AA$8*$V11+$AC$8</f>
        <v>0</v>
      </c>
      <c r="V11" s="99">
        <v>0</v>
      </c>
      <c r="W11" s="500" t="s">
        <v>115</v>
      </c>
      <c r="X11" s="501"/>
      <c r="Y11" s="503" t="s">
        <v>116</v>
      </c>
      <c r="Z11" s="79" t="s">
        <v>4</v>
      </c>
      <c r="AA11" s="77" t="s">
        <v>40</v>
      </c>
      <c r="AB11" s="78">
        <f>Y2</f>
        <v>31.709679577653894</v>
      </c>
      <c r="AC11" s="195">
        <f>ATAN(AA8)</f>
        <v>1.2391837689159739</v>
      </c>
      <c r="AD11" s="86">
        <v>3</v>
      </c>
      <c r="AE11" s="89">
        <f t="shared" si="0"/>
        <v>79.890362780365905</v>
      </c>
      <c r="AF11" s="88">
        <f t="shared" si="1"/>
        <v>4.1868764994355061</v>
      </c>
      <c r="AG11" s="98"/>
      <c r="AH11" s="198"/>
      <c r="AL11" s="115" t="str">
        <f>IF(AND(F3&gt;0,P3&gt;0,AB12&lt;0),AB12-AN11,IF(AND(F3&gt;0,P3&gt;0,AB12&gt;0),AB12+AN11,"Error"))</f>
        <v>Error</v>
      </c>
      <c r="AM11" s="116" t="str">
        <f>IF(AND(F3&gt;0,P3&gt;0,AB13&lt;0),AB13-AO11,IF(AND(F3&gt;0,P3&gt;0,AB13&gt;0),AB13+AO11,"Error"))</f>
        <v>Error</v>
      </c>
      <c r="AN11" s="103">
        <f>IF(V6&lt;AB11,(U6-V6-W6)*SIN((Z3/2)*PI()/180),IF(V6&gt;AB11,-(U6-V6-W6)*SIN((Z3/2)*PI()/180),0))</f>
        <v>126.71329309914634</v>
      </c>
      <c r="AO11" s="104">
        <f>IF(V6&lt;AB11,(U6-V6-W6)*COS((Z3/2)*PI()/180),IF(V6&gt;AB11,-(U6-V6-W6)*COS((Z3/2)*PI()/180),0))</f>
        <v>43.630885784902887</v>
      </c>
      <c r="AP11" s="62"/>
      <c r="AQ11" s="58"/>
      <c r="AR11" s="59" t="s">
        <v>57</v>
      </c>
      <c r="AS11" s="59"/>
      <c r="AT11" s="59"/>
      <c r="AU11" s="59">
        <f>TAN((90+Z3/2)*PI()/180)</f>
        <v>-0.34432761328966566</v>
      </c>
      <c r="AV11" s="59" t="s">
        <v>61</v>
      </c>
      <c r="AW11" s="98"/>
      <c r="AX11" s="98"/>
      <c r="AY11" s="98"/>
      <c r="AZ11" s="98"/>
      <c r="BA11" s="142"/>
    </row>
    <row r="12" spans="1:101" ht="42" customHeight="1" thickBot="1" x14ac:dyDescent="0.5">
      <c r="B12" s="141"/>
      <c r="C12" s="141">
        <f>$D$3*D12+$F$3</f>
        <v>-16.875997542188095</v>
      </c>
      <c r="D12" s="142">
        <f>$D11-$A$11</f>
        <v>28</v>
      </c>
      <c r="E12" s="98"/>
      <c r="F12" s="98"/>
      <c r="G12" s="141">
        <f>$H$3*H12+$J$3</f>
        <v>-139.02316727812877</v>
      </c>
      <c r="H12" s="142">
        <f>$H11-$A$11</f>
        <v>48</v>
      </c>
      <c r="I12" s="98"/>
      <c r="J12" s="98"/>
      <c r="K12" s="98"/>
      <c r="L12" s="98"/>
      <c r="M12" s="141">
        <f>$M$3</f>
        <v>-10</v>
      </c>
      <c r="N12" s="142">
        <f>$N11-$A$11</f>
        <v>99</v>
      </c>
      <c r="O12" s="98"/>
      <c r="P12" s="224"/>
      <c r="Q12" s="141">
        <f>$Q$3</f>
        <v>-80</v>
      </c>
      <c r="R12" s="142">
        <f>$R11-$A$11</f>
        <v>79</v>
      </c>
      <c r="S12" s="98"/>
      <c r="T12" s="98"/>
      <c r="U12" s="141">
        <f>$AA$8*$V12+$AC$8</f>
        <v>-2.9042108776758226</v>
      </c>
      <c r="V12" s="98">
        <f>$V11-$A$11</f>
        <v>-1</v>
      </c>
      <c r="W12" s="460"/>
      <c r="X12" s="502"/>
      <c r="Y12" s="504"/>
      <c r="Z12" s="79" t="s">
        <v>5</v>
      </c>
      <c r="AA12" s="77" t="s">
        <v>41</v>
      </c>
      <c r="AB12" s="78">
        <f>AB8</f>
        <v>-27.546209063173222</v>
      </c>
      <c r="AC12" s="194" t="s">
        <v>103</v>
      </c>
      <c r="AD12" s="86">
        <v>4</v>
      </c>
      <c r="AE12" s="89">
        <f t="shared" si="0"/>
        <v>79.805124020785939</v>
      </c>
      <c r="AF12" s="88">
        <f t="shared" si="1"/>
        <v>5.5805178995300242</v>
      </c>
      <c r="AG12" s="98"/>
      <c r="AH12" s="484" t="s">
        <v>70</v>
      </c>
      <c r="AI12" s="485"/>
      <c r="AJ12" s="486"/>
      <c r="AK12" s="98"/>
      <c r="AL12" s="108" t="str">
        <f>IF(AND(F3&lt;0,P3&gt;0,AB12&lt;0),AB12-AN12,IF(AND(F3&lt;0,P3&gt;0,AB12&gt;0),AB12+AN12,"Error"))</f>
        <v>Error</v>
      </c>
      <c r="AM12" s="110" t="str">
        <f>IF(AND(F3&lt;0,P3&gt;0,AB13&lt;0),AB13-AO12,IF(AND(F3&lt;0,P3&gt;0,AB13&gt;0),AB13+AO12,"Error"))</f>
        <v>Error</v>
      </c>
      <c r="AN12" s="103">
        <f>IF(V7&lt;AB11,(AB11-V7)*COS(AN16),IF(V7&gt;AB11,-(V7-AB11)*COS(AN16),0))</f>
        <v>8.8229051519238819</v>
      </c>
      <c r="AO12" s="104">
        <f>IF(V7&lt;AB11,(AB11-V7)*SIN((Z3/2)*PI()/180),IF(V7&gt;AB11,-(V7-AB11)*SIN((Z3/2)*PI()/180),0))</f>
        <v>25.623577114919389</v>
      </c>
      <c r="AP12" s="62"/>
      <c r="AQ12" s="61"/>
      <c r="AR12" s="62" t="s">
        <v>59</v>
      </c>
      <c r="AS12" s="62"/>
      <c r="AT12" s="62"/>
      <c r="AU12" s="62">
        <f>SIN(Z3*PI()/180)/(1+COS(Z3*PI()/180))</f>
        <v>2.9042108776758226</v>
      </c>
      <c r="AV12" s="62" t="s">
        <v>62</v>
      </c>
      <c r="AW12" s="98"/>
      <c r="AX12" s="567" t="s">
        <v>31</v>
      </c>
      <c r="AY12" s="544"/>
      <c r="AZ12" s="544" t="s">
        <v>67</v>
      </c>
      <c r="BA12" s="545"/>
      <c r="BC12" s="139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40"/>
      <c r="CB12" s="139"/>
      <c r="CC12" s="10"/>
      <c r="CD12" s="214"/>
      <c r="CE12" s="214"/>
      <c r="CF12" s="214"/>
      <c r="CG12" s="214"/>
      <c r="CH12" s="214"/>
      <c r="CI12" s="214"/>
      <c r="CJ12" s="214"/>
      <c r="CK12" s="214"/>
      <c r="CL12" s="214"/>
      <c r="CM12" s="214"/>
      <c r="CN12" s="214"/>
      <c r="CO12" s="214"/>
      <c r="CP12" s="214"/>
      <c r="CQ12" s="214"/>
      <c r="CR12" s="214"/>
      <c r="CS12" s="214"/>
      <c r="CT12" s="214"/>
      <c r="CU12" s="214"/>
      <c r="CV12" s="215"/>
      <c r="CW12" s="168"/>
    </row>
    <row r="13" spans="1:101" ht="18.600000000000001" thickBot="1" x14ac:dyDescent="0.4">
      <c r="B13" s="141"/>
      <c r="C13" s="141">
        <f t="shared" ref="C13:C76" si="2">$D$3*D13+$F$3</f>
        <v>-16.094711915681376</v>
      </c>
      <c r="D13" s="142">
        <f>$D12-$A$11</f>
        <v>27</v>
      </c>
      <c r="E13" s="98"/>
      <c r="F13" s="98"/>
      <c r="G13" s="141">
        <f t="shared" ref="G13:G76" si="3">$H$3*H13+$J$3</f>
        <v>-138.24188165162204</v>
      </c>
      <c r="H13" s="142">
        <f>$H12-$A$11</f>
        <v>47</v>
      </c>
      <c r="I13" s="98"/>
      <c r="J13" s="98"/>
      <c r="K13" s="98"/>
      <c r="L13" s="232"/>
      <c r="M13" s="141">
        <f t="shared" ref="M13:M76" si="4">$M$3</f>
        <v>-10</v>
      </c>
      <c r="N13" s="142">
        <f>$N12-$A$11</f>
        <v>98</v>
      </c>
      <c r="O13" s="98"/>
      <c r="P13" s="224"/>
      <c r="Q13" s="141">
        <f t="shared" ref="Q13:Q76" si="5">$Q$3</f>
        <v>-80</v>
      </c>
      <c r="R13" s="142">
        <f>$R12-$A$11</f>
        <v>78</v>
      </c>
      <c r="S13" s="98"/>
      <c r="T13" s="98"/>
      <c r="U13" s="141">
        <f t="shared" ref="U13:U76" si="6">$AA$8*$V13+$AC$8</f>
        <v>-5.8084217553516453</v>
      </c>
      <c r="V13" s="98">
        <f>$V12-$A$11</f>
        <v>-2</v>
      </c>
      <c r="W13" s="470">
        <f>ABS((AB12-(AB13/TAN(Z3*PI()/180)))-(AJ14-(AJ15/TAN(Z3*PI()/180))))</f>
        <v>41.619588267019054</v>
      </c>
      <c r="X13" s="471"/>
      <c r="Y13" s="474">
        <f>IF(P3&gt;0,AB3-AV19,IF(P3&lt;0,-AB3-AV19,100))</f>
        <v>25.623577114919385</v>
      </c>
      <c r="Z13" s="79"/>
      <c r="AA13" s="77" t="s">
        <v>42</v>
      </c>
      <c r="AB13" s="78">
        <f>Z8</f>
        <v>-80</v>
      </c>
      <c r="AC13" s="196">
        <f>IF(AND(F3&gt;0,P3&gt;0),180+DEGREES(AC11),IF(AND(F3&lt;0,P3&gt;0),DEGREES(AC11),IF(AND(F3&gt;0,P3&lt;0),180+DEGREES(AC11),IF(AND(F3&lt;0,P3&lt;0),360+DEGREES(AC11),"Error"))))</f>
        <v>251</v>
      </c>
      <c r="AD13" s="86">
        <v>5</v>
      </c>
      <c r="AE13" s="89">
        <f t="shared" si="0"/>
        <v>79.69557584733964</v>
      </c>
      <c r="AF13" s="88">
        <f t="shared" si="1"/>
        <v>6.9724594198126528</v>
      </c>
      <c r="AG13" s="98"/>
      <c r="AH13" s="108" t="s">
        <v>4</v>
      </c>
      <c r="AI13" s="109" t="s">
        <v>40</v>
      </c>
      <c r="AJ13" s="110">
        <f>AB11</f>
        <v>31.709679577653894</v>
      </c>
      <c r="AK13" s="98"/>
      <c r="AL13" s="108">
        <f>IF(AND(F3&gt;0,P3&lt;0,AB12&lt;0),AB12-AN13,IF(AND(F3&gt;0,P3&lt;0,AB12&gt;0),AB12+AN13,"Error"))</f>
        <v>-36.369114215097106</v>
      </c>
      <c r="AM13" s="110">
        <f>IF(AND(F3&gt;0,P3&lt;0,AB13&lt;0),AB13-AO13,IF(AND(F3&gt;0,P3&lt;0,AB13&gt;0),AB13+AO13,"Error"))</f>
        <v>-105.62357711491939</v>
      </c>
      <c r="AN13" s="103">
        <f>IF(V7&lt;AB11,(AB11-V7)*COS(AN16),IF(V7&gt;AB11,-(V7-AB11)*COS(AN16),0))</f>
        <v>8.8229051519238819</v>
      </c>
      <c r="AO13" s="104">
        <f>IF(V7&lt;AB11,(AB3-W7)*SIN((Z3/2)*PI()/180),IF(V7&gt;AB11,-(AB3-W7)*SIN((Z3/2)*PI()/180),0))</f>
        <v>25.623577114919389</v>
      </c>
      <c r="AP13" s="62"/>
      <c r="AQ13" s="61"/>
      <c r="AR13" s="62" t="s">
        <v>60</v>
      </c>
      <c r="AS13" s="62"/>
      <c r="AT13" s="62"/>
      <c r="AU13" s="62">
        <f>SIN(Z3*PI()/180)/(1+COS(Z3*PI()/180))</f>
        <v>2.9042108776758226</v>
      </c>
      <c r="AV13" s="62" t="s">
        <v>61</v>
      </c>
      <c r="AW13" s="98"/>
      <c r="AX13" s="95" t="s">
        <v>0</v>
      </c>
      <c r="AY13" s="174"/>
      <c r="AZ13" s="96" t="s">
        <v>32</v>
      </c>
      <c r="BA13" s="181"/>
      <c r="BC13" s="141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142"/>
      <c r="CB13" s="141"/>
      <c r="CC13" s="9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216"/>
      <c r="CW13" s="168"/>
    </row>
    <row r="14" spans="1:101" ht="15" thickBot="1" x14ac:dyDescent="0.35">
      <c r="B14" s="141"/>
      <c r="C14" s="141">
        <f t="shared" si="2"/>
        <v>-15.313426289174657</v>
      </c>
      <c r="D14" s="142">
        <f t="shared" ref="D14:D77" si="7">$D13-$A$11</f>
        <v>26</v>
      </c>
      <c r="E14" s="98"/>
      <c r="F14" s="98"/>
      <c r="G14" s="141">
        <f t="shared" si="3"/>
        <v>-137.46059602511531</v>
      </c>
      <c r="H14" s="142">
        <f t="shared" ref="H14:H77" si="8">$H13-$A$11</f>
        <v>46</v>
      </c>
      <c r="I14" s="98"/>
      <c r="J14" s="98"/>
      <c r="K14" s="98"/>
      <c r="L14" s="232"/>
      <c r="M14" s="141">
        <f t="shared" si="4"/>
        <v>-10</v>
      </c>
      <c r="N14" s="142">
        <f t="shared" ref="N14:N77" si="9">$N13-$A$11</f>
        <v>97</v>
      </c>
      <c r="O14" s="98"/>
      <c r="P14" s="224"/>
      <c r="Q14" s="141">
        <f t="shared" si="5"/>
        <v>-80</v>
      </c>
      <c r="R14" s="142">
        <f t="shared" ref="R14:R77" si="10">$R13-$A$11</f>
        <v>77</v>
      </c>
      <c r="S14" s="98"/>
      <c r="T14" s="98"/>
      <c r="U14" s="141">
        <f t="shared" si="6"/>
        <v>-8.7126326330274679</v>
      </c>
      <c r="V14" s="98">
        <f t="shared" ref="V14:V77" si="11">$V13-$A$11</f>
        <v>-3</v>
      </c>
      <c r="W14" s="472"/>
      <c r="X14" s="473"/>
      <c r="Y14" s="475"/>
      <c r="Z14" s="79"/>
      <c r="AA14" s="79"/>
      <c r="AB14" s="78"/>
      <c r="AC14" s="476" t="s">
        <v>106</v>
      </c>
      <c r="AD14" s="86">
        <v>6</v>
      </c>
      <c r="AE14" s="89">
        <f t="shared" si="0"/>
        <v>79.561751629461867</v>
      </c>
      <c r="AF14" s="88">
        <f t="shared" si="1"/>
        <v>8.3622770614122768</v>
      </c>
      <c r="AG14" s="98"/>
      <c r="AH14" s="108" t="s">
        <v>5</v>
      </c>
      <c r="AI14" s="109" t="s">
        <v>41</v>
      </c>
      <c r="AJ14" s="110">
        <f>AL27</f>
        <v>-36.369114215097106</v>
      </c>
      <c r="AK14" s="182"/>
      <c r="AL14" s="114" t="str">
        <f>IF(AND(F3&lt;0,P3&lt;0,AB12&lt;0),AB12-AN14,IF(AND(F3&lt;0,P3&lt;0,AB12&gt;0),AB12+AN14,"Error"))</f>
        <v>Error</v>
      </c>
      <c r="AM14" s="117" t="str">
        <f>IF(AND(F3&lt;0,P3&lt;0,AB13&lt;0),AB13-AO14,IF(AND(F3&lt;0,P3&lt;0,AB13&gt;0),AB13+AO14,"Error"))</f>
        <v>Error</v>
      </c>
      <c r="AN14" s="103">
        <f>IF(V6&lt;AB11,(U6-V6-W6)*SIN((Z3/2)*PI()/180),IF(V6&gt;AB11,-(U6-V6-W6)*SIN((Z3/2)*PI()/180),0))</f>
        <v>126.71329309914634</v>
      </c>
      <c r="AO14" s="104">
        <f>IF(V6&lt;AB11,(U6-V6-W6)*COS((Z3/2)*PI()/180),IF(V6&gt;AB11,-(U6-V6-W6)*COS((Z3/2)*PI()/180),0))</f>
        <v>43.630885784902887</v>
      </c>
      <c r="AP14" s="62"/>
      <c r="AQ14" s="64"/>
      <c r="AR14" s="65" t="s">
        <v>58</v>
      </c>
      <c r="AS14" s="65"/>
      <c r="AT14" s="65"/>
      <c r="AU14" s="62">
        <f>TAN((90+Z3/2)*PI()/180)</f>
        <v>-0.34432761328966566</v>
      </c>
      <c r="AV14" s="62" t="s">
        <v>62</v>
      </c>
      <c r="AW14" s="98"/>
      <c r="AX14" s="97">
        <v>80</v>
      </c>
      <c r="AY14" s="98"/>
      <c r="AZ14" s="99"/>
      <c r="BA14" s="142"/>
      <c r="BC14" s="141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142"/>
      <c r="CB14" s="141"/>
      <c r="CC14" s="9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216"/>
      <c r="CW14" s="168"/>
    </row>
    <row r="15" spans="1:101" ht="34.799999999999997" thickTop="1" thickBot="1" x14ac:dyDescent="0.35">
      <c r="B15" s="141"/>
      <c r="C15" s="141">
        <f t="shared" si="2"/>
        <v>-14.532140662667942</v>
      </c>
      <c r="D15" s="142">
        <f t="shared" si="7"/>
        <v>25</v>
      </c>
      <c r="E15" s="98"/>
      <c r="F15" s="98"/>
      <c r="G15" s="141">
        <f t="shared" si="3"/>
        <v>-136.67931039860861</v>
      </c>
      <c r="H15" s="142">
        <f t="shared" si="8"/>
        <v>45</v>
      </c>
      <c r="I15" s="98"/>
      <c r="J15" s="98"/>
      <c r="K15" s="98"/>
      <c r="L15" s="232"/>
      <c r="M15" s="141">
        <f t="shared" si="4"/>
        <v>-10</v>
      </c>
      <c r="N15" s="142">
        <f t="shared" si="9"/>
        <v>96</v>
      </c>
      <c r="O15" s="98"/>
      <c r="P15" s="224"/>
      <c r="Q15" s="141">
        <f t="shared" si="5"/>
        <v>-80</v>
      </c>
      <c r="R15" s="142">
        <f t="shared" si="10"/>
        <v>76</v>
      </c>
      <c r="S15" s="98"/>
      <c r="T15" s="98"/>
      <c r="U15" s="141">
        <f t="shared" si="6"/>
        <v>-11.616843510703291</v>
      </c>
      <c r="V15" s="98">
        <f t="shared" si="11"/>
        <v>-4</v>
      </c>
      <c r="W15" s="416" t="s">
        <v>101</v>
      </c>
      <c r="X15" s="417"/>
      <c r="Y15" s="418"/>
      <c r="Z15" s="79"/>
      <c r="AA15" s="79"/>
      <c r="AB15" s="78"/>
      <c r="AC15" s="477"/>
      <c r="AD15" s="86">
        <v>7</v>
      </c>
      <c r="AE15" s="89">
        <f t="shared" si="0"/>
        <v>79.40369213130576</v>
      </c>
      <c r="AF15" s="88">
        <f t="shared" si="1"/>
        <v>9.7495474724117983</v>
      </c>
      <c r="AG15" s="98"/>
      <c r="AH15" s="108"/>
      <c r="AI15" s="109" t="s">
        <v>42</v>
      </c>
      <c r="AJ15" s="110">
        <f>AM27</f>
        <v>-105.62357711491939</v>
      </c>
      <c r="AK15" s="98"/>
      <c r="AL15" s="108"/>
      <c r="AM15" s="111"/>
      <c r="AN15" s="111"/>
      <c r="AO15" s="110"/>
      <c r="AP15" s="98"/>
      <c r="AQ15" s="98"/>
      <c r="AR15" s="98"/>
      <c r="AS15" s="98"/>
      <c r="AT15" s="98"/>
      <c r="AU15" s="98"/>
      <c r="AV15" s="98"/>
      <c r="AW15" s="98"/>
      <c r="AX15" s="179" t="s">
        <v>3</v>
      </c>
      <c r="AY15" s="98"/>
      <c r="AZ15" s="98">
        <v>50</v>
      </c>
      <c r="BA15" s="142"/>
      <c r="BC15" s="141"/>
      <c r="BD15" s="98"/>
      <c r="BE15" s="98"/>
      <c r="BF15" s="98"/>
      <c r="BG15" s="98"/>
      <c r="BH15" s="542" t="s">
        <v>105</v>
      </c>
      <c r="BI15" s="542"/>
      <c r="BJ15" s="542"/>
      <c r="BK15" s="542"/>
      <c r="BL15" s="542"/>
      <c r="BM15" s="542"/>
      <c r="BN15" s="542"/>
      <c r="BO15" s="542"/>
      <c r="BP15" s="542"/>
      <c r="BQ15" s="542"/>
      <c r="BR15" s="542"/>
      <c r="BS15" s="542"/>
      <c r="BT15" s="542"/>
      <c r="BU15" s="542"/>
      <c r="BV15" s="542"/>
      <c r="BW15" s="542"/>
      <c r="BX15" s="542"/>
      <c r="BY15" s="542"/>
      <c r="BZ15" s="542"/>
      <c r="CA15" s="543"/>
      <c r="CB15" s="141"/>
      <c r="CC15" s="612" t="s">
        <v>104</v>
      </c>
      <c r="CD15" s="612"/>
      <c r="CE15" s="612"/>
      <c r="CF15" s="612"/>
      <c r="CG15" s="612"/>
      <c r="CH15" s="612"/>
      <c r="CI15" s="612"/>
      <c r="CJ15" s="612"/>
      <c r="CK15" s="612"/>
      <c r="CL15" s="612"/>
      <c r="CM15" s="612"/>
      <c r="CN15" s="612"/>
      <c r="CO15" s="612"/>
      <c r="CP15" s="612"/>
      <c r="CQ15" s="612"/>
      <c r="CR15" s="612"/>
      <c r="CS15" s="612"/>
      <c r="CT15" s="612"/>
      <c r="CU15" s="612"/>
      <c r="CV15" s="613"/>
      <c r="CW15" s="213"/>
    </row>
    <row r="16" spans="1:101" ht="51" customHeight="1" thickBot="1" x14ac:dyDescent="0.35">
      <c r="B16" s="141"/>
      <c r="C16" s="141">
        <f t="shared" si="2"/>
        <v>-13.750855036161223</v>
      </c>
      <c r="D16" s="142">
        <f t="shared" si="7"/>
        <v>24</v>
      </c>
      <c r="E16" s="123"/>
      <c r="F16" s="98"/>
      <c r="G16" s="141">
        <f t="shared" si="3"/>
        <v>-135.89802477210191</v>
      </c>
      <c r="H16" s="142">
        <f t="shared" si="8"/>
        <v>44</v>
      </c>
      <c r="I16" s="98"/>
      <c r="J16" s="98"/>
      <c r="K16" s="98"/>
      <c r="L16" s="232"/>
      <c r="M16" s="141">
        <f t="shared" si="4"/>
        <v>-10</v>
      </c>
      <c r="N16" s="142">
        <f t="shared" si="9"/>
        <v>95</v>
      </c>
      <c r="O16" s="98"/>
      <c r="P16" s="224"/>
      <c r="Q16" s="141">
        <f t="shared" si="5"/>
        <v>-80</v>
      </c>
      <c r="R16" s="142">
        <f t="shared" si="10"/>
        <v>75</v>
      </c>
      <c r="S16" s="98"/>
      <c r="T16" s="98"/>
      <c r="U16" s="141">
        <f t="shared" si="6"/>
        <v>-14.521054388379113</v>
      </c>
      <c r="V16" s="98">
        <f t="shared" si="11"/>
        <v>-5</v>
      </c>
      <c r="W16" s="419"/>
      <c r="X16" s="420"/>
      <c r="Y16" s="421"/>
      <c r="Z16" s="79" t="s">
        <v>9</v>
      </c>
      <c r="AA16" s="80" t="s">
        <v>12</v>
      </c>
      <c r="AB16" s="81" t="s">
        <v>13</v>
      </c>
      <c r="AC16" s="477"/>
      <c r="AD16" s="86">
        <v>8</v>
      </c>
      <c r="AE16" s="89">
        <f t="shared" si="0"/>
        <v>79.221445499325625</v>
      </c>
      <c r="AF16" s="88">
        <f t="shared" si="1"/>
        <v>11.133848076805235</v>
      </c>
      <c r="AG16" s="98"/>
      <c r="AH16" s="108"/>
      <c r="AI16" s="111"/>
      <c r="AJ16" s="110"/>
      <c r="AK16" s="98"/>
      <c r="AL16" s="118">
        <f>IF(NOT(AL11="Error"),AL11,IF(NOT(AL12="Error"),AL12,IF(NOT(AL13="Error"),AL13,IF(NOT(AL14="Error"),AL14,"prc"))))</f>
        <v>-36.369114215097106</v>
      </c>
      <c r="AM16" s="119">
        <f>IF(NOT(AM11="Error"),AM11,IF(NOT(AM12="Error"),AM12,IF(NOT(AM13="Error"),AM13,IF(NOT(AM14="Error"),AM14,"prc"))))</f>
        <v>-105.62357711491939</v>
      </c>
      <c r="AN16" s="120">
        <f>ATAN(AU12)</f>
        <v>1.2391837689159739</v>
      </c>
      <c r="AO16" s="110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142"/>
      <c r="BC16" s="141"/>
      <c r="BD16" s="98"/>
      <c r="BE16" s="98"/>
      <c r="BF16" s="98"/>
      <c r="BG16" s="98"/>
      <c r="BH16" s="542"/>
      <c r="BI16" s="542"/>
      <c r="BJ16" s="542"/>
      <c r="BK16" s="542"/>
      <c r="BL16" s="542"/>
      <c r="BM16" s="542"/>
      <c r="BN16" s="542"/>
      <c r="BO16" s="542"/>
      <c r="BP16" s="542"/>
      <c r="BQ16" s="542"/>
      <c r="BR16" s="542"/>
      <c r="BS16" s="542"/>
      <c r="BT16" s="542"/>
      <c r="BU16" s="542"/>
      <c r="BV16" s="542"/>
      <c r="BW16" s="542"/>
      <c r="BX16" s="542"/>
      <c r="BY16" s="542"/>
      <c r="BZ16" s="542"/>
      <c r="CA16" s="543"/>
      <c r="CB16" s="141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3"/>
      <c r="CW16" s="213"/>
    </row>
    <row r="17" spans="2:101" ht="38.25" customHeight="1" thickBot="1" x14ac:dyDescent="0.45">
      <c r="B17" s="141"/>
      <c r="C17" s="141">
        <f t="shared" si="2"/>
        <v>-12.969569409654504</v>
      </c>
      <c r="D17" s="142">
        <f t="shared" si="7"/>
        <v>23</v>
      </c>
      <c r="E17" s="98"/>
      <c r="F17" s="98"/>
      <c r="G17" s="141">
        <f t="shared" si="3"/>
        <v>-135.11673914559518</v>
      </c>
      <c r="H17" s="142">
        <f t="shared" si="8"/>
        <v>43</v>
      </c>
      <c r="I17" s="98"/>
      <c r="J17" s="98"/>
      <c r="K17" s="98"/>
      <c r="L17" s="232"/>
      <c r="M17" s="141">
        <f t="shared" si="4"/>
        <v>-10</v>
      </c>
      <c r="N17" s="142">
        <f t="shared" si="9"/>
        <v>94</v>
      </c>
      <c r="O17" s="98"/>
      <c r="P17" s="224"/>
      <c r="Q17" s="141">
        <f t="shared" si="5"/>
        <v>-80</v>
      </c>
      <c r="R17" s="142">
        <f t="shared" si="10"/>
        <v>74</v>
      </c>
      <c r="S17" s="98"/>
      <c r="T17" s="98"/>
      <c r="U17" s="141">
        <f t="shared" si="6"/>
        <v>-17.425265266054936</v>
      </c>
      <c r="V17" s="98">
        <f t="shared" si="11"/>
        <v>-6</v>
      </c>
      <c r="W17" s="378" t="str">
        <f>IF(AND($F$3&gt;0,$P$3&gt;0),BX39,IF(AND($F$3&lt;0,$P$3&lt;0),BX39,IF(AND($F$3&gt;0,$P$3&lt;0),CS39,IF(AND($F$3&lt;0,$P$3&gt;0),CS39,IF(AND($F$3=0,$P$3&gt;0),"n1(Flow1)=0,n2(Flow2)&gt;0",IF(AND($F$3=0,$P$3&lt;0),"n1(Flow1)=0,n2(Flow2)&lt;0",IF(AND($F$3&gt;0,$P$3=0),"n1(Flow1)&gt;0,n2(Flow2)=0",IF(AND($F$3&lt;0,$P$3=0),"n1(Flow1)&lt;0,n2(Flow2)=0","Error"))))))))</f>
        <v>MoveCZoptFurtherFromW.C.</v>
      </c>
      <c r="X17" s="379"/>
      <c r="Y17" s="380"/>
      <c r="Z17" s="79">
        <v>0</v>
      </c>
      <c r="AA17" s="79">
        <f>$AB$11*COS($Z17*PI()/180)+$AB$12</f>
        <v>4.1634705144806716</v>
      </c>
      <c r="AB17" s="78">
        <f>$AB$11*SIN($Z17*PI()/180)+$AB$13</f>
        <v>-80</v>
      </c>
      <c r="AC17" s="477"/>
      <c r="AD17" s="86">
        <v>9</v>
      </c>
      <c r="AE17" s="89">
        <f t="shared" si="0"/>
        <v>79.015067247611029</v>
      </c>
      <c r="AF17" s="88">
        <f t="shared" si="1"/>
        <v>12.514757203218469</v>
      </c>
      <c r="AG17" s="98"/>
      <c r="AH17" s="108"/>
      <c r="AI17" s="111"/>
      <c r="AJ17" s="110"/>
      <c r="AK17" s="98"/>
      <c r="AL17" s="108"/>
      <c r="AM17" s="111"/>
      <c r="AN17" s="121">
        <f>SIN(AN16)</f>
        <v>0.94551857559931674</v>
      </c>
      <c r="AO17" s="110"/>
      <c r="AP17" s="98"/>
      <c r="AQ17" s="550" t="s">
        <v>73</v>
      </c>
      <c r="AR17" s="551"/>
      <c r="AS17" s="551"/>
      <c r="AT17" s="552"/>
      <c r="AU17" s="189"/>
      <c r="AV17" s="553" t="s">
        <v>74</v>
      </c>
      <c r="AW17" s="554"/>
      <c r="AX17" s="554"/>
      <c r="AY17" s="554"/>
      <c r="AZ17" s="555"/>
      <c r="BA17" s="142"/>
      <c r="BC17" s="141"/>
      <c r="BD17" s="536" t="s">
        <v>130</v>
      </c>
      <c r="BE17" s="537"/>
      <c r="BF17" s="538"/>
      <c r="BG17" s="98"/>
      <c r="BH17" s="546" t="s">
        <v>100</v>
      </c>
      <c r="BI17" s="546"/>
      <c r="BJ17" s="546"/>
      <c r="BK17" s="546"/>
      <c r="BL17" s="189"/>
      <c r="BM17" s="546" t="s">
        <v>99</v>
      </c>
      <c r="BN17" s="546"/>
      <c r="BO17" s="546"/>
      <c r="BP17" s="546"/>
      <c r="BQ17" s="546"/>
      <c r="BR17" s="189"/>
      <c r="BS17" s="406" t="s">
        <v>91</v>
      </c>
      <c r="BT17" s="406"/>
      <c r="BU17" s="406"/>
      <c r="BV17" s="406"/>
      <c r="BW17" s="98"/>
      <c r="BX17" s="614" t="s">
        <v>107</v>
      </c>
      <c r="BY17" s="408"/>
      <c r="BZ17" s="409"/>
      <c r="CA17" s="169" t="s">
        <v>98</v>
      </c>
      <c r="CB17" s="141"/>
      <c r="CC17" s="516" t="s">
        <v>99</v>
      </c>
      <c r="CD17" s="516"/>
      <c r="CE17" s="516"/>
      <c r="CF17" s="516"/>
      <c r="CG17" s="189"/>
      <c r="CH17" s="516" t="s">
        <v>100</v>
      </c>
      <c r="CI17" s="516"/>
      <c r="CJ17" s="516"/>
      <c r="CK17" s="516"/>
      <c r="CL17" s="516"/>
      <c r="CM17" s="189"/>
      <c r="CN17" s="406" t="s">
        <v>91</v>
      </c>
      <c r="CO17" s="406"/>
      <c r="CP17" s="406"/>
      <c r="CQ17" s="406"/>
      <c r="CR17" s="98"/>
      <c r="CS17" s="648" t="s">
        <v>108</v>
      </c>
      <c r="CT17" s="649"/>
      <c r="CU17" s="650"/>
      <c r="CV17" s="169" t="s">
        <v>109</v>
      </c>
      <c r="CW17" s="191"/>
    </row>
    <row r="18" spans="2:101" ht="40.5" customHeight="1" thickTop="1" thickBot="1" x14ac:dyDescent="0.35">
      <c r="B18" s="141"/>
      <c r="C18" s="141">
        <f t="shared" si="2"/>
        <v>-12.188283783147789</v>
      </c>
      <c r="D18" s="142">
        <f t="shared" si="7"/>
        <v>22</v>
      </c>
      <c r="E18" s="98"/>
      <c r="F18" s="98"/>
      <c r="G18" s="141">
        <f t="shared" si="3"/>
        <v>-134.33545351908845</v>
      </c>
      <c r="H18" s="142">
        <f t="shared" si="8"/>
        <v>42</v>
      </c>
      <c r="I18" s="98"/>
      <c r="J18" s="98"/>
      <c r="K18" s="98"/>
      <c r="L18" s="232"/>
      <c r="M18" s="141">
        <f t="shared" si="4"/>
        <v>-10</v>
      </c>
      <c r="N18" s="142">
        <f t="shared" si="9"/>
        <v>93</v>
      </c>
      <c r="O18" s="98"/>
      <c r="P18" s="224"/>
      <c r="Q18" s="141">
        <f t="shared" si="5"/>
        <v>-80</v>
      </c>
      <c r="R18" s="142">
        <f t="shared" si="10"/>
        <v>73</v>
      </c>
      <c r="S18" s="98"/>
      <c r="T18" s="98"/>
      <c r="U18" s="141">
        <f t="shared" si="6"/>
        <v>-20.329476143730759</v>
      </c>
      <c r="V18" s="98">
        <f t="shared" si="11"/>
        <v>-7</v>
      </c>
      <c r="W18" s="457" t="s">
        <v>123</v>
      </c>
      <c r="X18" s="458"/>
      <c r="Y18" s="459"/>
      <c r="Z18" s="79">
        <v>1</v>
      </c>
      <c r="AA18" s="79">
        <f>$AB$11*COS($Z18*PI()/180)+$AB$12</f>
        <v>4.1586409766917143</v>
      </c>
      <c r="AB18" s="78">
        <f t="shared" ref="AB18:AB81" si="12">$AB$11*SIN($Z18*PI()/180)+$AB$13</f>
        <v>-79.446589784014762</v>
      </c>
      <c r="AC18" s="477"/>
      <c r="AD18" s="86">
        <v>10</v>
      </c>
      <c r="AE18" s="89">
        <f t="shared" si="0"/>
        <v>78.784620240976636</v>
      </c>
      <c r="AF18" s="88">
        <f t="shared" si="1"/>
        <v>13.891854213354426</v>
      </c>
      <c r="AG18" s="98"/>
      <c r="AH18" s="108" t="s">
        <v>9</v>
      </c>
      <c r="AI18" s="112" t="s">
        <v>12</v>
      </c>
      <c r="AJ18" s="113" t="s">
        <v>13</v>
      </c>
      <c r="AK18" s="98"/>
      <c r="AL18" s="533" t="s">
        <v>72</v>
      </c>
      <c r="AM18" s="534"/>
      <c r="AN18" s="101" t="s">
        <v>69</v>
      </c>
      <c r="AO18" s="106" t="s">
        <v>13</v>
      </c>
      <c r="AP18" s="98"/>
      <c r="AQ18" s="162" t="s">
        <v>22</v>
      </c>
      <c r="AR18" s="24" t="s">
        <v>27</v>
      </c>
      <c r="AS18" s="23" t="s">
        <v>25</v>
      </c>
      <c r="AT18" s="25" t="s">
        <v>21</v>
      </c>
      <c r="AU18" s="98"/>
      <c r="AV18" s="12" t="s">
        <v>23</v>
      </c>
      <c r="AW18" s="14" t="s">
        <v>28</v>
      </c>
      <c r="AX18" s="14"/>
      <c r="AY18" s="14" t="s">
        <v>26</v>
      </c>
      <c r="AZ18" s="125" t="s">
        <v>24</v>
      </c>
      <c r="BA18" s="142"/>
      <c r="BC18" s="141"/>
      <c r="BD18" s="539"/>
      <c r="BE18" s="540"/>
      <c r="BF18" s="541"/>
      <c r="BG18" s="98"/>
      <c r="BH18" s="284" t="s">
        <v>22</v>
      </c>
      <c r="BI18" s="285" t="s">
        <v>27</v>
      </c>
      <c r="BJ18" s="284" t="s">
        <v>25</v>
      </c>
      <c r="BK18" s="286" t="s">
        <v>21</v>
      </c>
      <c r="BL18" s="98"/>
      <c r="BM18" s="291" t="s">
        <v>23</v>
      </c>
      <c r="BN18" s="284" t="s">
        <v>28</v>
      </c>
      <c r="BO18" s="284"/>
      <c r="BP18" s="284" t="s">
        <v>26</v>
      </c>
      <c r="BQ18" s="286" t="s">
        <v>24</v>
      </c>
      <c r="BR18" s="98"/>
      <c r="BS18" s="23" t="s">
        <v>22</v>
      </c>
      <c r="BT18" s="24" t="s">
        <v>27</v>
      </c>
      <c r="BU18" s="23" t="s">
        <v>25</v>
      </c>
      <c r="BV18" s="25" t="s">
        <v>21</v>
      </c>
      <c r="BW18" s="98"/>
      <c r="BX18" s="386">
        <f>AC13-90</f>
        <v>161</v>
      </c>
      <c r="BY18" s="387"/>
      <c r="BZ18" s="388"/>
      <c r="CA18" s="392">
        <f>(180-U2)/2</f>
        <v>42</v>
      </c>
      <c r="CB18" s="141"/>
      <c r="CC18" s="242" t="s">
        <v>22</v>
      </c>
      <c r="CD18" s="243" t="s">
        <v>27</v>
      </c>
      <c r="CE18" s="242" t="s">
        <v>25</v>
      </c>
      <c r="CF18" s="244" t="s">
        <v>21</v>
      </c>
      <c r="CG18" s="98"/>
      <c r="CH18" s="253" t="s">
        <v>23</v>
      </c>
      <c r="CI18" s="242" t="s">
        <v>28</v>
      </c>
      <c r="CJ18" s="242"/>
      <c r="CK18" s="242" t="s">
        <v>26</v>
      </c>
      <c r="CL18" s="244" t="s">
        <v>24</v>
      </c>
      <c r="CM18" s="98"/>
      <c r="CN18" s="23" t="s">
        <v>22</v>
      </c>
      <c r="CO18" s="24" t="s">
        <v>27</v>
      </c>
      <c r="CP18" s="23" t="s">
        <v>25</v>
      </c>
      <c r="CQ18" s="25" t="s">
        <v>21</v>
      </c>
      <c r="CR18" s="98"/>
      <c r="CS18" s="386">
        <f>AC13-90</f>
        <v>161</v>
      </c>
      <c r="CT18" s="387"/>
      <c r="CU18" s="388"/>
      <c r="CV18" s="392">
        <f>(U2)/2</f>
        <v>48</v>
      </c>
      <c r="CW18" s="515"/>
    </row>
    <row r="19" spans="2:101" ht="15" thickBot="1" x14ac:dyDescent="0.35">
      <c r="B19" s="141"/>
      <c r="C19" s="141">
        <f t="shared" si="2"/>
        <v>-11.40699815664107</v>
      </c>
      <c r="D19" s="142">
        <f t="shared" si="7"/>
        <v>21</v>
      </c>
      <c r="E19" s="98"/>
      <c r="F19" s="98"/>
      <c r="G19" s="141">
        <f t="shared" si="3"/>
        <v>-133.55416789258175</v>
      </c>
      <c r="H19" s="142">
        <f t="shared" si="8"/>
        <v>41</v>
      </c>
      <c r="I19" s="98"/>
      <c r="J19" s="98"/>
      <c r="K19" s="98"/>
      <c r="L19" s="232"/>
      <c r="M19" s="141">
        <f t="shared" si="4"/>
        <v>-10</v>
      </c>
      <c r="N19" s="142">
        <f t="shared" si="9"/>
        <v>92</v>
      </c>
      <c r="O19" s="98"/>
      <c r="P19" s="224"/>
      <c r="Q19" s="141">
        <f t="shared" si="5"/>
        <v>-80</v>
      </c>
      <c r="R19" s="142">
        <f t="shared" si="10"/>
        <v>72</v>
      </c>
      <c r="S19" s="98"/>
      <c r="T19" s="98"/>
      <c r="U19" s="141">
        <f t="shared" si="6"/>
        <v>-23.233687021406581</v>
      </c>
      <c r="V19" s="98">
        <f t="shared" si="11"/>
        <v>-8</v>
      </c>
      <c r="W19" s="460"/>
      <c r="X19" s="461"/>
      <c r="Y19" s="462"/>
      <c r="Z19" s="79">
        <v>2</v>
      </c>
      <c r="AA19" s="79">
        <f>$AB$11*COS($Z19*PI()/180)+$AB$12</f>
        <v>4.1441538344488329</v>
      </c>
      <c r="AB19" s="78">
        <f t="shared" si="12"/>
        <v>-78.893348142142301</v>
      </c>
      <c r="AC19" s="477"/>
      <c r="AD19" s="86">
        <v>11</v>
      </c>
      <c r="AE19" s="89">
        <f t="shared" si="0"/>
        <v>78.530174675813115</v>
      </c>
      <c r="AF19" s="88">
        <f t="shared" si="1"/>
        <v>15.264719630123585</v>
      </c>
      <c r="AG19" s="98"/>
      <c r="AH19" s="108">
        <v>0</v>
      </c>
      <c r="AI19" s="111">
        <f t="shared" ref="AI19:AI82" si="13">$AJ$13*COS($AH19*PI()/180)+$AJ$14</f>
        <v>-4.6594346374432121</v>
      </c>
      <c r="AJ19" s="110">
        <f t="shared" ref="AJ19:AJ82" si="14">$AJ$13*SIN($AH19*PI()/180)+$AJ$15</f>
        <v>-105.62357711491939</v>
      </c>
      <c r="AK19" s="98"/>
      <c r="AL19" s="115" t="str">
        <f>IF(AND(F3&gt;0,P3&gt;0,AB12&lt;0),AB12+AN19,IF(AND(F3&gt;0,P3&gt;0,AB12&gt;0),AB12-AN19,"Error"))</f>
        <v>Error</v>
      </c>
      <c r="AM19" s="116" t="str">
        <f>IF(AND(F3&gt;0,P3&gt;0,AB13&lt;0),AB13+AO19,IF(AND(F3&gt;0,P3&gt;0,AB13&gt;0),AB13-AO19,"Error"))</f>
        <v>Error</v>
      </c>
      <c r="AN19" s="103">
        <f>IF(V6&gt;AB11,(V6-AB11)*SIN((Z3/2)*PI()/180),"idess")</f>
        <v>126.71329309914634</v>
      </c>
      <c r="AO19" s="63">
        <f>IF(V6&gt;AB11,(V6-AB11)*COS((Z3/2)*PI()/180),"idess")</f>
        <v>43.630885784902887</v>
      </c>
      <c r="AP19" s="98"/>
      <c r="AQ19" s="183">
        <f>AJ15</f>
        <v>-105.62357711491939</v>
      </c>
      <c r="AR19" s="26">
        <f>H3</f>
        <v>-0.78128562650671762</v>
      </c>
      <c r="AS19" s="296">
        <f>AJ14</f>
        <v>-36.369114215097106</v>
      </c>
      <c r="AT19" s="27">
        <f>AQ19-AR19*AS19</f>
        <v>-134.03824329995589</v>
      </c>
      <c r="AU19" s="98"/>
      <c r="AV19" s="15">
        <f>AJ15</f>
        <v>-105.62357711491939</v>
      </c>
      <c r="AW19" s="126">
        <f>M$3</f>
        <v>-10</v>
      </c>
      <c r="AX19" s="126"/>
      <c r="AY19" s="158">
        <f>AJ14</f>
        <v>-36.369114215097106</v>
      </c>
      <c r="AZ19" s="127">
        <v>0</v>
      </c>
      <c r="BA19" s="142"/>
      <c r="BC19" s="141"/>
      <c r="BD19" s="235" t="s">
        <v>4</v>
      </c>
      <c r="BE19" s="236" t="s">
        <v>40</v>
      </c>
      <c r="BF19" s="237">
        <f>V2</f>
        <v>23.019437818328569</v>
      </c>
      <c r="BG19" s="98"/>
      <c r="BH19" s="287">
        <f>BA15</f>
        <v>0</v>
      </c>
      <c r="BI19" s="238">
        <f>(BY25-BF21)/(BX25-BF20)</f>
        <v>-2.355852365823754</v>
      </c>
      <c r="BJ19" s="288">
        <f>BA14</f>
        <v>0</v>
      </c>
      <c r="BK19" s="289">
        <f>BX31</f>
        <v>-176.42172293938245</v>
      </c>
      <c r="BL19" s="98"/>
      <c r="BM19" s="287">
        <f>BA15</f>
        <v>0</v>
      </c>
      <c r="BN19" s="238">
        <f>(BY27-BF21)/(BX27-BF20)</f>
        <v>0.55430905145276865</v>
      </c>
      <c r="BO19" s="287"/>
      <c r="BP19" s="288">
        <f>BA14</f>
        <v>0</v>
      </c>
      <c r="BQ19" s="292">
        <f>BY31</f>
        <v>-78.815350639178263</v>
      </c>
      <c r="BR19" s="98"/>
      <c r="BS19" s="26">
        <f>BT19*BU19+BV19</f>
        <v>-34.432761328966563</v>
      </c>
      <c r="BT19" s="26">
        <f>TAN(BX18*PI()/180)</f>
        <v>-0.34432761328966566</v>
      </c>
      <c r="BU19" s="137">
        <v>100</v>
      </c>
      <c r="BV19" s="27">
        <v>0</v>
      </c>
      <c r="BW19" s="98"/>
      <c r="BX19" s="389"/>
      <c r="BY19" s="390"/>
      <c r="BZ19" s="391"/>
      <c r="CA19" s="393"/>
      <c r="CB19" s="141"/>
      <c r="CC19" s="245">
        <f>BV15</f>
        <v>0</v>
      </c>
      <c r="CD19" s="246">
        <f>(CT25-BF21)/(CS25-BF20)</f>
        <v>-1.8040477552714254</v>
      </c>
      <c r="CE19" s="247">
        <f>BV14</f>
        <v>0</v>
      </c>
      <c r="CF19" s="248">
        <f>CS31</f>
        <v>-157.91428004126846</v>
      </c>
      <c r="CG19" s="98"/>
      <c r="CH19" s="245">
        <f>BV15</f>
        <v>0</v>
      </c>
      <c r="CI19" s="246">
        <f>(CT27-BF21)/(CS27-BF20)</f>
        <v>0.42447481620960448</v>
      </c>
      <c r="CJ19" s="245"/>
      <c r="CK19" s="247">
        <f>BV14</f>
        <v>0</v>
      </c>
      <c r="CL19" s="254">
        <f>CT31</f>
        <v>-83.169971186074349</v>
      </c>
      <c r="CM19" s="98"/>
      <c r="CN19" s="26">
        <f>CO19*CP19+CQ19</f>
        <v>-34.432761328966563</v>
      </c>
      <c r="CO19" s="26">
        <f>TAN(CS18*PI()/180)</f>
        <v>-0.34432761328966566</v>
      </c>
      <c r="CP19" s="137">
        <v>100</v>
      </c>
      <c r="CQ19" s="27">
        <v>0</v>
      </c>
      <c r="CR19" s="98"/>
      <c r="CS19" s="389"/>
      <c r="CT19" s="390"/>
      <c r="CU19" s="391"/>
      <c r="CV19" s="393"/>
      <c r="CW19" s="515"/>
    </row>
    <row r="20" spans="2:101" ht="21.6" thickBot="1" x14ac:dyDescent="0.35">
      <c r="B20" s="141"/>
      <c r="C20" s="141">
        <f t="shared" si="2"/>
        <v>-10.625712530134352</v>
      </c>
      <c r="D20" s="142">
        <f t="shared" si="7"/>
        <v>20</v>
      </c>
      <c r="E20" s="98"/>
      <c r="F20" s="98"/>
      <c r="G20" s="141">
        <f t="shared" si="3"/>
        <v>-132.77288226607502</v>
      </c>
      <c r="H20" s="142">
        <f t="shared" si="8"/>
        <v>40</v>
      </c>
      <c r="I20" s="98"/>
      <c r="J20" s="98"/>
      <c r="K20" s="98"/>
      <c r="L20" s="232"/>
      <c r="M20" s="141">
        <f t="shared" si="4"/>
        <v>-10</v>
      </c>
      <c r="N20" s="142">
        <f t="shared" si="9"/>
        <v>91</v>
      </c>
      <c r="O20" s="98"/>
      <c r="P20" s="224"/>
      <c r="Q20" s="141">
        <f t="shared" si="5"/>
        <v>-80</v>
      </c>
      <c r="R20" s="142">
        <f t="shared" si="10"/>
        <v>71</v>
      </c>
      <c r="S20" s="98"/>
      <c r="T20" s="98"/>
      <c r="U20" s="141">
        <f t="shared" si="6"/>
        <v>-26.137897899082404</v>
      </c>
      <c r="V20" s="98">
        <f t="shared" si="11"/>
        <v>-9</v>
      </c>
      <c r="W20" s="463">
        <f>IF(IF(AND($F$3&gt;0,$P$3&gt;0),$AB$3-BX35,IF(AND($F$3&lt;0,$P$3&lt;0),$AB$3-BX35,IF(AND($F$3&gt;0,$P$3&lt;0),$AB$3-CS35,IF(AND($F$3&lt;0,$P$3&gt;0),$AB$3-CS35,IF(AND($F$3=0,$P$3&gt;0),"n1(Flow1)=0,n2(Flow2)&gt;0",IF(AND($F$3=0,$P$3&lt;0),"n1(Flow1)=0,n2(Flow2)&lt;0",IF(AND($F$3&gt;0,$P$3=0),"n1(Flow1)&gt;0,n2(Flow2)=0",IF(AND($F$3&lt;0,$P$3=0),"n1(Flow1)&lt;0,n2(Flow2)=0","Error"))))))))&lt;0,"Projected Flow lines Do Not Intersect W.C.",IF(AND($F$3&gt;0,$P$3&gt;0),$AB$3-BX35,IF(AND($F$3&lt;0,P3&lt;0),$AB$3-BX35,IF(AND($F$3&gt;0,P3&lt;0),$AB$3-CS35,IF(AND($F$3&lt;0,$P$3&gt;0),$AB$3-CS35,IF(AND($F$3=0,$P$3&gt;0),"n1(Flow1)=0,n2(Flow2)&gt;0",IF(AND($F$3=0,$P$3&lt;0),"n1(Flow1)=0,n2(Flow2)&lt;0",IF(AND($F$3&gt;0,$P$3=0),"n1(Flow1)&gt;0,n2(Flow2)=0",IF(AND($F$3&lt;0,$P$3=0),"n1(Flow1)&lt;0,n2(Flow2)=0","Error")))))))))</f>
        <v>3.4416378617189594</v>
      </c>
      <c r="X20" s="464"/>
      <c r="Y20" s="465"/>
      <c r="Z20" s="79">
        <v>3</v>
      </c>
      <c r="AA20" s="79">
        <f t="shared" ref="AA20:AA83" si="15">$AB$11*COS($Z20*PI()/180)+$AB$12</f>
        <v>4.1200135006758956</v>
      </c>
      <c r="AB20" s="78">
        <f t="shared" si="12"/>
        <v>-78.340443597146134</v>
      </c>
      <c r="AC20" s="477"/>
      <c r="AD20" s="86">
        <v>12</v>
      </c>
      <c r="AE20" s="89">
        <f t="shared" si="0"/>
        <v>78.251808058704455</v>
      </c>
      <c r="AF20" s="88">
        <f t="shared" si="1"/>
        <v>16.632935265420745</v>
      </c>
      <c r="AG20" s="98"/>
      <c r="AH20" s="108">
        <v>1</v>
      </c>
      <c r="AI20" s="111">
        <f t="shared" si="13"/>
        <v>-4.6642641752321694</v>
      </c>
      <c r="AJ20" s="110">
        <f t="shared" si="14"/>
        <v>-105.07016689893415</v>
      </c>
      <c r="AK20" s="98"/>
      <c r="AL20" s="108" t="str">
        <f>IF(AND(F3&lt;0,P3&gt;0,AB12&lt;0),AB12+AN20,IF(AND(F3&lt;0,P3&gt;0,AB12&gt;0),AB12-AN20,"Error"))</f>
        <v>Error</v>
      </c>
      <c r="AM20" s="110" t="str">
        <f>IF(AND(F3&lt;0,P3&gt;0,AB13&lt;0),AB13+AO20,IF(AND(F3&lt;0,P3&gt;0,AB13&gt;0),AB13-AO20,"Error"))</f>
        <v>Error</v>
      </c>
      <c r="AN20" s="103" t="str">
        <f>IF(V7&gt;AB11,(V7-AB11)*COS(AN16),"idess")</f>
        <v>idess</v>
      </c>
      <c r="AO20" s="63" t="str">
        <f>IF(V7&gt;AB11,(V7-AB11)*SIN((Z3/2)*PI()/180),"idess")</f>
        <v>idess</v>
      </c>
      <c r="AP20" s="98"/>
      <c r="AQ20" s="163">
        <f>AR19*AS20+AT19</f>
        <v>-134.81952892646262</v>
      </c>
      <c r="AR20" s="170"/>
      <c r="AS20" s="190">
        <v>1</v>
      </c>
      <c r="AT20" s="184"/>
      <c r="AU20" s="98"/>
      <c r="AV20" s="185">
        <f>AW19*AY20+AZ19</f>
        <v>-10</v>
      </c>
      <c r="AW20" s="176"/>
      <c r="AX20" s="176"/>
      <c r="AY20" s="177">
        <v>1</v>
      </c>
      <c r="AZ20" s="186"/>
      <c r="BA20" s="142"/>
      <c r="BC20" s="141"/>
      <c r="BD20" s="235" t="s">
        <v>5</v>
      </c>
      <c r="BE20" s="236" t="s">
        <v>41</v>
      </c>
      <c r="BF20" s="237">
        <f>IF(AND(F3&gt;0,P3&gt;0),-(AB3+V2)*COS(AC11),IF(AND(F3&lt;0,P3&gt;0),(AB3+V2)*COS(AC11),IF(AND(F3&gt;0,P3&lt;0),-(AB3+V2)*COS(AC11),IF(AND(F3&lt;0,P3&lt;0),(AB3+V2)*COS(AC11),"Error"))))</f>
        <v>-33.53984824372705</v>
      </c>
      <c r="BG20" s="98"/>
      <c r="BH20" s="238" t="e">
        <f>#REF!*BJ20+BK19</f>
        <v>#REF!</v>
      </c>
      <c r="BI20" s="238"/>
      <c r="BJ20" s="239">
        <v>1</v>
      </c>
      <c r="BK20" s="290"/>
      <c r="BL20" s="98"/>
      <c r="BM20" s="238">
        <f>BV26*BP20+BQ19</f>
        <v>-78.815350639178263</v>
      </c>
      <c r="BN20" s="238"/>
      <c r="BO20" s="238"/>
      <c r="BP20" s="239">
        <v>1</v>
      </c>
      <c r="BQ20" s="290"/>
      <c r="BR20" s="98"/>
      <c r="BS20" s="170">
        <f>BT19*BU20+BV19</f>
        <v>-0.34432761328966566</v>
      </c>
      <c r="BT20" s="170"/>
      <c r="BU20" s="190">
        <v>1</v>
      </c>
      <c r="BV20" s="171"/>
      <c r="BW20" s="98"/>
      <c r="BX20" s="98"/>
      <c r="BY20" s="98"/>
      <c r="BZ20" s="98"/>
      <c r="CA20" s="142"/>
      <c r="CB20" s="141"/>
      <c r="CC20" s="246" t="e">
        <f>#REF!*CE20+CF19</f>
        <v>#REF!</v>
      </c>
      <c r="CD20" s="246"/>
      <c r="CE20" s="249">
        <v>1</v>
      </c>
      <c r="CF20" s="250"/>
      <c r="CG20" s="98"/>
      <c r="CH20" s="246">
        <f>CQ26*CK20+CL19</f>
        <v>-83.169971186074349</v>
      </c>
      <c r="CI20" s="246"/>
      <c r="CJ20" s="246"/>
      <c r="CK20" s="249">
        <v>1</v>
      </c>
      <c r="CL20" s="250"/>
      <c r="CM20" s="98"/>
      <c r="CN20" s="170">
        <f>CO19*CP20+CQ19</f>
        <v>-0.34432761328966566</v>
      </c>
      <c r="CO20" s="170"/>
      <c r="CP20" s="190">
        <v>1</v>
      </c>
      <c r="CQ20" s="171"/>
      <c r="CR20" s="98"/>
      <c r="CS20" s="98"/>
      <c r="CT20" s="98"/>
      <c r="CU20" s="98"/>
      <c r="CV20" s="142"/>
      <c r="CW20" s="168"/>
    </row>
    <row r="21" spans="2:101" ht="15.6" thickTop="1" thickBot="1" x14ac:dyDescent="0.35">
      <c r="B21" s="141"/>
      <c r="C21" s="141">
        <f t="shared" si="2"/>
        <v>-9.8444269036276353</v>
      </c>
      <c r="D21" s="142">
        <f t="shared" si="7"/>
        <v>19</v>
      </c>
      <c r="E21" s="98"/>
      <c r="F21" s="98"/>
      <c r="G21" s="141">
        <f t="shared" si="3"/>
        <v>-131.99159663956829</v>
      </c>
      <c r="H21" s="142">
        <f t="shared" si="8"/>
        <v>39</v>
      </c>
      <c r="I21" s="98"/>
      <c r="J21" s="98"/>
      <c r="K21" s="98"/>
      <c r="L21" s="232"/>
      <c r="M21" s="141">
        <f t="shared" si="4"/>
        <v>-10</v>
      </c>
      <c r="N21" s="142">
        <f t="shared" si="9"/>
        <v>90</v>
      </c>
      <c r="O21" s="98"/>
      <c r="P21" s="224"/>
      <c r="Q21" s="141">
        <f t="shared" si="5"/>
        <v>-80</v>
      </c>
      <c r="R21" s="142">
        <f t="shared" si="10"/>
        <v>70</v>
      </c>
      <c r="S21" s="98"/>
      <c r="T21" s="98"/>
      <c r="U21" s="141">
        <f t="shared" si="6"/>
        <v>-29.042108776758226</v>
      </c>
      <c r="V21" s="142">
        <f t="shared" si="11"/>
        <v>-10</v>
      </c>
      <c r="W21" s="202"/>
      <c r="X21" s="203"/>
      <c r="Y21" s="204"/>
      <c r="Z21" s="76">
        <v>4</v>
      </c>
      <c r="AA21" s="79">
        <f t="shared" si="15"/>
        <v>4.0862273287524289</v>
      </c>
      <c r="AB21" s="78">
        <f t="shared" si="12"/>
        <v>-77.788044569106759</v>
      </c>
      <c r="AC21" s="477"/>
      <c r="AD21" s="86">
        <v>13</v>
      </c>
      <c r="AE21" s="89">
        <f t="shared" si="0"/>
        <v>77.949605182818814</v>
      </c>
      <c r="AF21" s="88">
        <f t="shared" si="1"/>
        <v>17.9960843475092</v>
      </c>
      <c r="AG21" s="98"/>
      <c r="AH21" s="108">
        <v>2</v>
      </c>
      <c r="AI21" s="111">
        <f t="shared" si="13"/>
        <v>-4.6787513174750508</v>
      </c>
      <c r="AJ21" s="110">
        <f t="shared" si="14"/>
        <v>-104.51692525706169</v>
      </c>
      <c r="AK21" s="98"/>
      <c r="AL21" s="108" t="e">
        <f>IF(AND(F3&gt;0,P3&lt;0,AB12&lt;0),AB12+AN21,IF(AND(F3&gt;0,P3&lt;0,AB12&gt;0),AB12-AN21,"Error"))</f>
        <v>#VALUE!</v>
      </c>
      <c r="AM21" s="110" t="e">
        <f>IF(AND(F3&gt;0,P3&lt;0,AB13&lt;0),AB13+AO21,IF(AND(F3&gt;0,P3&lt;0,AB13&gt;0),AB13-AO21,"Error"))</f>
        <v>#VALUE!</v>
      </c>
      <c r="AN21" s="103" t="str">
        <f>IF(V7&gt;AB11,(V7-AB11)*COS(AN16),"idess")</f>
        <v>idess</v>
      </c>
      <c r="AO21" s="63" t="str">
        <f>IF(V7&gt;AB11,(V7-AB11)*SIN((Z3/2)*PI()/180),"idess")</f>
        <v>idess</v>
      </c>
      <c r="AP21" s="98"/>
      <c r="AQ21" s="163"/>
      <c r="AR21" s="170"/>
      <c r="AS21" s="170"/>
      <c r="AT21" s="184"/>
      <c r="AU21" s="98"/>
      <c r="AV21" s="185"/>
      <c r="AW21" s="176"/>
      <c r="AX21" s="176"/>
      <c r="AY21" s="176"/>
      <c r="AZ21" s="186"/>
      <c r="BA21" s="142"/>
      <c r="BC21" s="141"/>
      <c r="BD21" s="235"/>
      <c r="BE21" s="236" t="s">
        <v>42</v>
      </c>
      <c r="BF21" s="237">
        <f>IF(AND(F3&gt;0,P3&gt;0),-(AB3+V2)*SIN(AC11),IF(AND(F3&lt;0,P3&gt;0),(AB3+V2)*SIN(AC11),IF(AND(F3&gt;0,P3&lt;0),-(AB3+V2)*SIN(AC11),IF(AND(F3&lt;0,P3&lt;0),(AB3+V2)*SIN(AC11),"Error"))))</f>
        <v>-97.406792105028416</v>
      </c>
      <c r="BG21" s="98"/>
      <c r="BH21" s="238"/>
      <c r="BI21" s="238"/>
      <c r="BJ21" s="238"/>
      <c r="BK21" s="290"/>
      <c r="BL21" s="98"/>
      <c r="BM21" s="238"/>
      <c r="BN21" s="238"/>
      <c r="BO21" s="238"/>
      <c r="BP21" s="238"/>
      <c r="BQ21" s="290"/>
      <c r="BR21" s="98"/>
      <c r="BS21" s="170"/>
      <c r="BT21" s="170"/>
      <c r="BU21" s="170"/>
      <c r="BV21" s="171"/>
      <c r="BW21" s="98"/>
      <c r="BX21" s="394" t="s">
        <v>97</v>
      </c>
      <c r="BY21" s="395"/>
      <c r="BZ21" s="396"/>
      <c r="CA21" s="142"/>
      <c r="CB21" s="141"/>
      <c r="CC21" s="246"/>
      <c r="CD21" s="246"/>
      <c r="CE21" s="246"/>
      <c r="CF21" s="250"/>
      <c r="CG21" s="98"/>
      <c r="CH21" s="246"/>
      <c r="CI21" s="246"/>
      <c r="CJ21" s="246"/>
      <c r="CK21" s="246"/>
      <c r="CL21" s="250"/>
      <c r="CM21" s="98"/>
      <c r="CN21" s="170"/>
      <c r="CO21" s="170"/>
      <c r="CP21" s="170"/>
      <c r="CQ21" s="171"/>
      <c r="CR21" s="98"/>
      <c r="CS21" s="394" t="s">
        <v>97</v>
      </c>
      <c r="CT21" s="395"/>
      <c r="CU21" s="396"/>
      <c r="CV21" s="142"/>
      <c r="CW21" s="168"/>
    </row>
    <row r="22" spans="2:101" ht="15.6" thickTop="1" thickBot="1" x14ac:dyDescent="0.35">
      <c r="B22" s="141"/>
      <c r="C22" s="141">
        <f t="shared" si="2"/>
        <v>-9.0631412771209163</v>
      </c>
      <c r="D22" s="142">
        <f t="shared" si="7"/>
        <v>18</v>
      </c>
      <c r="E22" s="98"/>
      <c r="F22" s="98"/>
      <c r="G22" s="141">
        <f t="shared" si="3"/>
        <v>-131.21031101306158</v>
      </c>
      <c r="H22" s="142">
        <f t="shared" si="8"/>
        <v>38</v>
      </c>
      <c r="I22" s="98"/>
      <c r="J22" s="98"/>
      <c r="K22" s="98"/>
      <c r="L22" s="232"/>
      <c r="M22" s="141">
        <f t="shared" si="4"/>
        <v>-10</v>
      </c>
      <c r="N22" s="142">
        <f t="shared" si="9"/>
        <v>89</v>
      </c>
      <c r="O22" s="98"/>
      <c r="P22" s="224"/>
      <c r="Q22" s="141">
        <f t="shared" si="5"/>
        <v>-80</v>
      </c>
      <c r="R22" s="142">
        <f t="shared" si="10"/>
        <v>69</v>
      </c>
      <c r="S22" s="98"/>
      <c r="T22" s="98"/>
      <c r="U22" s="141">
        <f t="shared" si="6"/>
        <v>-31.946319654434049</v>
      </c>
      <c r="V22" s="98">
        <f t="shared" si="11"/>
        <v>-11</v>
      </c>
      <c r="W22" s="505" t="s">
        <v>110</v>
      </c>
      <c r="X22" s="506"/>
      <c r="Y22" s="507"/>
      <c r="Z22" s="79">
        <v>5</v>
      </c>
      <c r="AA22" s="79">
        <f t="shared" si="15"/>
        <v>4.0428056102736889</v>
      </c>
      <c r="AB22" s="78">
        <f t="shared" si="12"/>
        <v>-77.236319324119322</v>
      </c>
      <c r="AC22" s="477"/>
      <c r="AD22" s="86">
        <v>14</v>
      </c>
      <c r="AE22" s="89">
        <f t="shared" si="0"/>
        <v>77.623658102079716</v>
      </c>
      <c r="AF22" s="88">
        <f t="shared" si="1"/>
        <v>19.353751647973418</v>
      </c>
      <c r="AG22" s="98"/>
      <c r="AH22" s="108">
        <v>3</v>
      </c>
      <c r="AI22" s="111">
        <f t="shared" si="13"/>
        <v>-4.7028916512479881</v>
      </c>
      <c r="AJ22" s="110">
        <f t="shared" si="14"/>
        <v>-103.96402071206552</v>
      </c>
      <c r="AK22" s="98"/>
      <c r="AL22" s="114" t="str">
        <f>IF(AND(F3&lt;0,P3&lt;0,AB12&lt;0),AB12+AN22,IF(AND(F3&lt;0,P3&lt;0,AB12&gt;0),AB12-AN22,"Error"))</f>
        <v>Error</v>
      </c>
      <c r="AM22" s="117" t="str">
        <f>IF(AND(F3&lt;0,P3&lt;0,AB13&lt;0),AB13+AO22,IF(AND(F3&lt;0,P3&lt;0,AB13&gt;0),AB13-AO22,"Error"))</f>
        <v>Error</v>
      </c>
      <c r="AN22" s="105">
        <f>IF(V6&gt;AB11,(V6-AB11)*SIN((Z3/2)*PI()/180),"idess")</f>
        <v>126.71329309914634</v>
      </c>
      <c r="AO22" s="107">
        <f>IF(V6&gt;AB11,(V6-AB11)*COS((Z3/2)*PI()/180),"idess")</f>
        <v>43.630885784902887</v>
      </c>
      <c r="AP22" s="98"/>
      <c r="AQ22" s="163">
        <f>AQ19</f>
        <v>-105.62357711491939</v>
      </c>
      <c r="AR22" s="170">
        <f>AS19</f>
        <v>-36.369114215097106</v>
      </c>
      <c r="AS22" s="170"/>
      <c r="AT22" s="184"/>
      <c r="AU22" s="98"/>
      <c r="AV22" s="185">
        <f>AV19</f>
        <v>-105.62357711491939</v>
      </c>
      <c r="AW22" s="176">
        <f>AY19</f>
        <v>-36.369114215097106</v>
      </c>
      <c r="AX22" s="176"/>
      <c r="AY22" s="176"/>
      <c r="AZ22" s="186"/>
      <c r="BA22" s="142"/>
      <c r="BC22" s="141"/>
      <c r="BD22" s="235"/>
      <c r="BE22" s="238"/>
      <c r="BF22" s="237"/>
      <c r="BG22" s="98"/>
      <c r="BH22" s="238">
        <f>BH19</f>
        <v>0</v>
      </c>
      <c r="BI22" s="238">
        <f>BJ19</f>
        <v>0</v>
      </c>
      <c r="BJ22" s="238"/>
      <c r="BK22" s="290"/>
      <c r="BL22" s="98"/>
      <c r="BM22" s="238">
        <f>BM19</f>
        <v>0</v>
      </c>
      <c r="BN22" s="238">
        <f>BP19</f>
        <v>0</v>
      </c>
      <c r="BO22" s="238"/>
      <c r="BP22" s="238"/>
      <c r="BQ22" s="290"/>
      <c r="BR22" s="98"/>
      <c r="BS22" s="170">
        <f>BS19</f>
        <v>-34.432761328966563</v>
      </c>
      <c r="BT22" s="170">
        <f>BU19</f>
        <v>100</v>
      </c>
      <c r="BU22" s="170"/>
      <c r="BV22" s="171"/>
      <c r="BW22" s="98"/>
      <c r="BX22" s="397"/>
      <c r="BY22" s="398"/>
      <c r="BZ22" s="399"/>
      <c r="CA22" s="142"/>
      <c r="CB22" s="141"/>
      <c r="CC22" s="246">
        <f>CC19</f>
        <v>0</v>
      </c>
      <c r="CD22" s="246">
        <f>CE19</f>
        <v>0</v>
      </c>
      <c r="CE22" s="246"/>
      <c r="CF22" s="250"/>
      <c r="CG22" s="98"/>
      <c r="CH22" s="246">
        <f>CH19</f>
        <v>0</v>
      </c>
      <c r="CI22" s="246">
        <f>CK19</f>
        <v>0</v>
      </c>
      <c r="CJ22" s="246"/>
      <c r="CK22" s="246"/>
      <c r="CL22" s="250"/>
      <c r="CM22" s="98"/>
      <c r="CN22" s="170">
        <f>CN19</f>
        <v>-34.432761328966563</v>
      </c>
      <c r="CO22" s="170">
        <f>CP19</f>
        <v>100</v>
      </c>
      <c r="CP22" s="170"/>
      <c r="CQ22" s="171"/>
      <c r="CR22" s="98"/>
      <c r="CS22" s="397"/>
      <c r="CT22" s="398"/>
      <c r="CU22" s="399"/>
      <c r="CV22" s="142"/>
      <c r="CW22" s="168"/>
    </row>
    <row r="23" spans="2:101" ht="15" thickBot="1" x14ac:dyDescent="0.35">
      <c r="B23" s="141"/>
      <c r="C23" s="141">
        <f t="shared" si="2"/>
        <v>-8.2818556506141991</v>
      </c>
      <c r="D23" s="142">
        <f t="shared" si="7"/>
        <v>17</v>
      </c>
      <c r="E23" s="98"/>
      <c r="F23" s="98"/>
      <c r="G23" s="141">
        <f t="shared" si="3"/>
        <v>-130.42902538655486</v>
      </c>
      <c r="H23" s="142">
        <f t="shared" si="8"/>
        <v>37</v>
      </c>
      <c r="I23" s="98"/>
      <c r="J23" s="98"/>
      <c r="K23" s="98"/>
      <c r="L23" s="232"/>
      <c r="M23" s="141">
        <f t="shared" si="4"/>
        <v>-10</v>
      </c>
      <c r="N23" s="142">
        <f t="shared" si="9"/>
        <v>88</v>
      </c>
      <c r="O23" s="98"/>
      <c r="P23" s="224"/>
      <c r="Q23" s="141">
        <f t="shared" si="5"/>
        <v>-80</v>
      </c>
      <c r="R23" s="142">
        <f t="shared" si="10"/>
        <v>68</v>
      </c>
      <c r="S23" s="98"/>
      <c r="T23" s="98"/>
      <c r="U23" s="141">
        <f t="shared" si="6"/>
        <v>-34.850530532109872</v>
      </c>
      <c r="V23" s="98">
        <f t="shared" si="11"/>
        <v>-12</v>
      </c>
      <c r="W23" s="508"/>
      <c r="X23" s="509"/>
      <c r="Y23" s="510"/>
      <c r="Z23" s="79">
        <v>6</v>
      </c>
      <c r="AA23" s="79">
        <f t="shared" si="15"/>
        <v>3.9897615719157571</v>
      </c>
      <c r="AB23" s="78">
        <f t="shared" si="12"/>
        <v>-76.685435923038142</v>
      </c>
      <c r="AC23" s="477"/>
      <c r="AD23" s="86">
        <v>15</v>
      </c>
      <c r="AE23" s="89">
        <f t="shared" si="0"/>
        <v>77.274066103125463</v>
      </c>
      <c r="AF23" s="88">
        <f t="shared" si="1"/>
        <v>20.705523608201659</v>
      </c>
      <c r="AG23" s="98"/>
      <c r="AH23" s="108">
        <v>4</v>
      </c>
      <c r="AI23" s="111">
        <f t="shared" si="13"/>
        <v>-4.7366778231714548</v>
      </c>
      <c r="AJ23" s="110">
        <f t="shared" si="14"/>
        <v>-103.41162168402614</v>
      </c>
      <c r="AK23" s="98"/>
      <c r="AL23" s="108"/>
      <c r="AM23" s="111"/>
      <c r="AN23" s="111"/>
      <c r="AO23" s="110"/>
      <c r="AP23" s="98"/>
      <c r="AQ23" s="163">
        <f>AQ20</f>
        <v>-134.81952892646262</v>
      </c>
      <c r="AR23" s="170">
        <f>AS20</f>
        <v>1</v>
      </c>
      <c r="AS23" s="170"/>
      <c r="AT23" s="184"/>
      <c r="AU23" s="98"/>
      <c r="AV23" s="185">
        <f>AV20</f>
        <v>-10</v>
      </c>
      <c r="AW23" s="176">
        <f>AY20</f>
        <v>1</v>
      </c>
      <c r="AX23" s="176"/>
      <c r="AY23" s="176"/>
      <c r="AZ23" s="186"/>
      <c r="BA23" s="142"/>
      <c r="BC23" s="141"/>
      <c r="BD23" s="235"/>
      <c r="BE23" s="238"/>
      <c r="BF23" s="237"/>
      <c r="BG23" s="98"/>
      <c r="BH23" s="238" t="e">
        <f>BH20</f>
        <v>#REF!</v>
      </c>
      <c r="BI23" s="238">
        <f>BJ20</f>
        <v>1</v>
      </c>
      <c r="BJ23" s="238"/>
      <c r="BK23" s="290"/>
      <c r="BL23" s="98"/>
      <c r="BM23" s="238">
        <f>BM20</f>
        <v>-78.815350639178263</v>
      </c>
      <c r="BN23" s="238">
        <f>BP20</f>
        <v>1</v>
      </c>
      <c r="BO23" s="238"/>
      <c r="BP23" s="238"/>
      <c r="BQ23" s="290"/>
      <c r="BR23" s="98"/>
      <c r="BS23" s="170">
        <f>BS20</f>
        <v>-0.34432761328966566</v>
      </c>
      <c r="BT23" s="170">
        <f>BU20</f>
        <v>1</v>
      </c>
      <c r="BU23" s="170"/>
      <c r="BV23" s="171"/>
      <c r="BW23" s="98"/>
      <c r="BX23" s="400">
        <f>(V2+AB3)*TAN(((180-U2)/2)*PI()/180)</f>
        <v>92.759118452912887</v>
      </c>
      <c r="BY23" s="401"/>
      <c r="BZ23" s="402"/>
      <c r="CA23" s="142"/>
      <c r="CB23" s="141"/>
      <c r="CC23" s="246" t="e">
        <f>CC20</f>
        <v>#REF!</v>
      </c>
      <c r="CD23" s="246">
        <f>CE20</f>
        <v>1</v>
      </c>
      <c r="CE23" s="246"/>
      <c r="CF23" s="250"/>
      <c r="CG23" s="98"/>
      <c r="CH23" s="246">
        <f>CH20</f>
        <v>-83.169971186074349</v>
      </c>
      <c r="CI23" s="246">
        <f>CK20</f>
        <v>1</v>
      </c>
      <c r="CJ23" s="246"/>
      <c r="CK23" s="246"/>
      <c r="CL23" s="250"/>
      <c r="CM23" s="98"/>
      <c r="CN23" s="170">
        <f>CN20</f>
        <v>-0.34432761328966566</v>
      </c>
      <c r="CO23" s="170">
        <f>CP20</f>
        <v>1</v>
      </c>
      <c r="CP23" s="170"/>
      <c r="CQ23" s="171"/>
      <c r="CR23" s="98"/>
      <c r="CS23" s="400">
        <f>(V2+AB3)*TAN((U2/2)*PI()/180)</f>
        <v>114.41467691170354</v>
      </c>
      <c r="CT23" s="401"/>
      <c r="CU23" s="402"/>
      <c r="CV23" s="142"/>
      <c r="CW23" s="168"/>
    </row>
    <row r="24" spans="2:101" ht="15" thickBot="1" x14ac:dyDescent="0.35">
      <c r="B24" s="141"/>
      <c r="C24" s="141">
        <f t="shared" si="2"/>
        <v>-7.500570024107482</v>
      </c>
      <c r="D24" s="142">
        <f t="shared" si="7"/>
        <v>16</v>
      </c>
      <c r="E24" s="98"/>
      <c r="F24" s="98"/>
      <c r="G24" s="141">
        <f t="shared" si="3"/>
        <v>-129.64773976004815</v>
      </c>
      <c r="H24" s="142">
        <f t="shared" si="8"/>
        <v>36</v>
      </c>
      <c r="I24" s="98"/>
      <c r="J24" s="98"/>
      <c r="K24" s="98"/>
      <c r="L24" s="232"/>
      <c r="M24" s="141">
        <f t="shared" si="4"/>
        <v>-10</v>
      </c>
      <c r="N24" s="142">
        <f t="shared" si="9"/>
        <v>87</v>
      </c>
      <c r="O24" s="98"/>
      <c r="P24" s="224"/>
      <c r="Q24" s="141">
        <f t="shared" si="5"/>
        <v>-80</v>
      </c>
      <c r="R24" s="142">
        <f t="shared" si="10"/>
        <v>67</v>
      </c>
      <c r="S24" s="98"/>
      <c r="T24" s="98"/>
      <c r="U24" s="141">
        <f t="shared" si="6"/>
        <v>-37.754741409785694</v>
      </c>
      <c r="V24" s="98">
        <f t="shared" si="11"/>
        <v>-13</v>
      </c>
      <c r="W24" s="508"/>
      <c r="X24" s="509"/>
      <c r="Y24" s="510"/>
      <c r="Z24" s="79">
        <v>7</v>
      </c>
      <c r="AA24" s="79">
        <f t="shared" si="15"/>
        <v>3.9271113714065713</v>
      </c>
      <c r="AB24" s="78">
        <f t="shared" si="12"/>
        <v>-76.135562170283706</v>
      </c>
      <c r="AC24" s="477"/>
      <c r="AD24" s="86">
        <v>16</v>
      </c>
      <c r="AE24" s="89">
        <f t="shared" si="0"/>
        <v>76.900935675065512</v>
      </c>
      <c r="AF24" s="88">
        <f t="shared" si="1"/>
        <v>22.050988465359932</v>
      </c>
      <c r="AG24" s="98"/>
      <c r="AH24" s="108">
        <v>5</v>
      </c>
      <c r="AI24" s="111">
        <f t="shared" si="13"/>
        <v>-4.7800995416501948</v>
      </c>
      <c r="AJ24" s="110">
        <f t="shared" si="14"/>
        <v>-102.85989643903871</v>
      </c>
      <c r="AK24" s="98"/>
      <c r="AL24" s="118" t="e">
        <f>IF(NOT(AL19="Error"),AL19,IF(NOT(AL20="Error"),AL20,IF(NOT(AL21="Error"),AL21,IF(NOT(AL22="Error"),AL22,"prc"))))</f>
        <v>#VALUE!</v>
      </c>
      <c r="AM24" s="119" t="e">
        <f>IF(NOT(AM19="Error"),AM19,IF(NOT(AM20="Error"),AM20,IF(NOT(AM21="Error"),AM21,IF(NOT(AM22="Error"),AM22,"prc"))))</f>
        <v>#VALUE!</v>
      </c>
      <c r="AN24" s="111"/>
      <c r="AO24" s="110"/>
      <c r="AP24" s="98"/>
      <c r="AQ24" s="141"/>
      <c r="AR24" s="98"/>
      <c r="AS24" s="98"/>
      <c r="AT24" s="142"/>
      <c r="AU24" s="98"/>
      <c r="AV24" s="141"/>
      <c r="AW24" s="98"/>
      <c r="AX24" s="98"/>
      <c r="AY24" s="98"/>
      <c r="AZ24" s="142"/>
      <c r="BA24" s="142"/>
      <c r="BC24" s="141"/>
      <c r="BD24" s="235" t="s">
        <v>9</v>
      </c>
      <c r="BE24" s="239" t="s">
        <v>12</v>
      </c>
      <c r="BF24" s="240" t="s">
        <v>13</v>
      </c>
      <c r="BG24" s="98"/>
      <c r="BH24" s="238" t="s">
        <v>11</v>
      </c>
      <c r="BI24" s="238" t="s">
        <v>10</v>
      </c>
      <c r="BJ24" s="98"/>
      <c r="BK24" s="98"/>
      <c r="BL24" s="98"/>
      <c r="BM24" s="235" t="s">
        <v>11</v>
      </c>
      <c r="BN24" s="237" t="s">
        <v>10</v>
      </c>
      <c r="BO24" s="98"/>
      <c r="BP24" s="98"/>
      <c r="BQ24" s="98"/>
      <c r="BR24" s="98"/>
      <c r="BS24" s="170"/>
      <c r="BT24" s="170"/>
      <c r="BU24" s="98"/>
      <c r="BV24" s="98"/>
      <c r="BW24" s="98"/>
      <c r="BX24" s="132" t="s">
        <v>92</v>
      </c>
      <c r="BY24" s="166" t="s">
        <v>93</v>
      </c>
      <c r="BZ24" s="98"/>
      <c r="CA24" s="142"/>
      <c r="CB24" s="141"/>
      <c r="CC24" s="246" t="s">
        <v>11</v>
      </c>
      <c r="CD24" s="246" t="s">
        <v>10</v>
      </c>
      <c r="CE24" s="98"/>
      <c r="CF24" s="98"/>
      <c r="CG24" s="98"/>
      <c r="CH24" s="251" t="s">
        <v>11</v>
      </c>
      <c r="CI24" s="252" t="s">
        <v>10</v>
      </c>
      <c r="CJ24" s="98"/>
      <c r="CK24" s="98"/>
      <c r="CL24" s="98"/>
      <c r="CM24" s="98"/>
      <c r="CN24" s="170"/>
      <c r="CO24" s="170"/>
      <c r="CP24" s="98"/>
      <c r="CQ24" s="98"/>
      <c r="CR24" s="98"/>
      <c r="CS24" s="132" t="s">
        <v>92</v>
      </c>
      <c r="CT24" s="166" t="s">
        <v>93</v>
      </c>
      <c r="CU24" s="98"/>
      <c r="CV24" s="142"/>
      <c r="CW24" s="168"/>
    </row>
    <row r="25" spans="2:101" x14ac:dyDescent="0.3">
      <c r="B25" s="141"/>
      <c r="C25" s="141">
        <f t="shared" si="2"/>
        <v>-6.7192843976007648</v>
      </c>
      <c r="D25" s="142">
        <f t="shared" si="7"/>
        <v>15</v>
      </c>
      <c r="E25" s="98"/>
      <c r="F25" s="98"/>
      <c r="G25" s="141">
        <f t="shared" si="3"/>
        <v>-128.86645413354142</v>
      </c>
      <c r="H25" s="142">
        <f t="shared" si="8"/>
        <v>35</v>
      </c>
      <c r="I25" s="98"/>
      <c r="J25" s="98"/>
      <c r="K25" s="98"/>
      <c r="L25" s="232"/>
      <c r="M25" s="141">
        <f t="shared" si="4"/>
        <v>-10</v>
      </c>
      <c r="N25" s="142">
        <f t="shared" si="9"/>
        <v>86</v>
      </c>
      <c r="O25" s="98"/>
      <c r="P25" s="224"/>
      <c r="Q25" s="141">
        <f t="shared" si="5"/>
        <v>-80</v>
      </c>
      <c r="R25" s="142">
        <f t="shared" si="10"/>
        <v>66</v>
      </c>
      <c r="S25" s="98"/>
      <c r="T25" s="98"/>
      <c r="U25" s="141">
        <f t="shared" si="6"/>
        <v>-40.658952287461517</v>
      </c>
      <c r="V25" s="98">
        <f t="shared" si="11"/>
        <v>-14</v>
      </c>
      <c r="W25" s="508" t="s">
        <v>111</v>
      </c>
      <c r="X25" s="509"/>
      <c r="Y25" s="510"/>
      <c r="Z25" s="79">
        <v>8</v>
      </c>
      <c r="AA25" s="79">
        <f t="shared" si="15"/>
        <v>3.8548740926041134</v>
      </c>
      <c r="AB25" s="78">
        <f t="shared" si="12"/>
        <v>-75.586865562727851</v>
      </c>
      <c r="AC25" s="477"/>
      <c r="AD25" s="86">
        <v>17</v>
      </c>
      <c r="AE25" s="89">
        <f t="shared" si="0"/>
        <v>76.50438047704283</v>
      </c>
      <c r="AF25" s="88">
        <f t="shared" si="1"/>
        <v>23.389736377818942</v>
      </c>
      <c r="AG25" s="98"/>
      <c r="AH25" s="108">
        <v>6</v>
      </c>
      <c r="AI25" s="111">
        <f t="shared" si="13"/>
        <v>-4.8331435800081266</v>
      </c>
      <c r="AJ25" s="110">
        <f t="shared" si="14"/>
        <v>-102.30901303795753</v>
      </c>
      <c r="AK25" s="98"/>
      <c r="AL25" s="108"/>
      <c r="AM25" s="111"/>
      <c r="AN25" s="111"/>
      <c r="AO25" s="110"/>
      <c r="AP25" s="98"/>
      <c r="AQ25" s="139" t="s">
        <v>11</v>
      </c>
      <c r="AR25" s="140" t="s">
        <v>10</v>
      </c>
      <c r="AS25" s="230" t="s">
        <v>76</v>
      </c>
      <c r="AT25" s="231" t="s">
        <v>78</v>
      </c>
      <c r="AU25" s="98"/>
      <c r="AV25" s="139" t="s">
        <v>11</v>
      </c>
      <c r="AW25" s="140" t="s">
        <v>10</v>
      </c>
      <c r="AX25" s="98"/>
      <c r="AY25" s="98"/>
      <c r="AZ25" s="142"/>
      <c r="BA25" s="142"/>
      <c r="BC25" s="141"/>
      <c r="BD25" s="235">
        <v>0</v>
      </c>
      <c r="BE25" s="238">
        <f>$BF$19*COS($BD25*PI()/180)+$BF$20</f>
        <v>-10.520410425398481</v>
      </c>
      <c r="BF25" s="237">
        <f>$BF$19*SIN($BD25*PI()/180)+$BF$21</f>
        <v>-97.406792105028416</v>
      </c>
      <c r="BG25" s="98"/>
      <c r="BH25" s="235">
        <f t="shared" ref="BH25:BH53" si="16">$BI$19*BI25+$BK$19</f>
        <v>-26.731221130315788</v>
      </c>
      <c r="BI25" s="293">
        <f t="shared" ref="BI25:BI53" si="17">$BI26-$A$11</f>
        <v>-63.53984824372705</v>
      </c>
      <c r="BJ25" s="98"/>
      <c r="BK25" s="98"/>
      <c r="BL25" s="98"/>
      <c r="BM25" s="238">
        <f t="shared" ref="BM25:BM52" si="18">$BN$19*BN25+$BQ$19</f>
        <v>-114.03606364861147</v>
      </c>
      <c r="BN25" s="293">
        <f t="shared" ref="BN25:BN53" si="19">$BN26-$A$11</f>
        <v>-63.53984824372705</v>
      </c>
      <c r="BO25" s="98"/>
      <c r="BP25" s="98"/>
      <c r="BQ25" s="98"/>
      <c r="BR25" s="98"/>
      <c r="BS25" s="162" t="s">
        <v>11</v>
      </c>
      <c r="BT25" s="25" t="s">
        <v>10</v>
      </c>
      <c r="BU25" s="98"/>
      <c r="BV25" s="98"/>
      <c r="BW25" s="98"/>
      <c r="BX25" s="132">
        <f>BX23*COS(BX18*PI()/180)</f>
        <v>-87.705469553446491</v>
      </c>
      <c r="BY25" s="166">
        <f>BX23*SIN(BX18*PI()/180)</f>
        <v>30.199415003787667</v>
      </c>
      <c r="BZ25" s="98"/>
      <c r="CA25" s="142"/>
      <c r="CB25" s="141"/>
      <c r="CC25" s="251">
        <f>$CD$19*CD25+$CF$19</f>
        <v>-97.406792105028416</v>
      </c>
      <c r="CD25" s="252">
        <f>BF20</f>
        <v>-33.53984824372705</v>
      </c>
      <c r="CE25" s="98"/>
      <c r="CF25" s="98"/>
      <c r="CG25" s="98"/>
      <c r="CH25" s="246">
        <f>$CI$19*CI25+$CL$19</f>
        <v>-97.406792105028416</v>
      </c>
      <c r="CI25" s="246">
        <f>BF20</f>
        <v>-33.53984824372705</v>
      </c>
      <c r="CJ25" s="98"/>
      <c r="CK25" s="98"/>
      <c r="CL25" s="98"/>
      <c r="CM25" s="98"/>
      <c r="CN25" s="162" t="s">
        <v>11</v>
      </c>
      <c r="CO25" s="25" t="s">
        <v>10</v>
      </c>
      <c r="CP25" s="98"/>
      <c r="CQ25" s="98"/>
      <c r="CR25" s="98"/>
      <c r="CS25" s="132">
        <f>CS23*COS(CS18*PI()/180)</f>
        <v>-108.18120234120995</v>
      </c>
      <c r="CT25" s="166">
        <f>CS23*SIN(CS18*PI()/180)</f>
        <v>37.249775204955213</v>
      </c>
      <c r="CU25" s="98"/>
      <c r="CV25" s="142"/>
      <c r="CW25" s="168"/>
    </row>
    <row r="26" spans="2:101" ht="15" thickBot="1" x14ac:dyDescent="0.35">
      <c r="B26" s="141"/>
      <c r="C26" s="141">
        <f t="shared" si="2"/>
        <v>-5.9379987710940476</v>
      </c>
      <c r="D26" s="142">
        <f t="shared" si="7"/>
        <v>14</v>
      </c>
      <c r="E26" s="98"/>
      <c r="F26" s="98"/>
      <c r="G26" s="141">
        <f t="shared" si="3"/>
        <v>-128.08516850703472</v>
      </c>
      <c r="H26" s="142">
        <f t="shared" si="8"/>
        <v>34</v>
      </c>
      <c r="I26" s="98"/>
      <c r="J26" s="98"/>
      <c r="K26" s="98"/>
      <c r="L26" s="232"/>
      <c r="M26" s="141">
        <f t="shared" si="4"/>
        <v>-10</v>
      </c>
      <c r="N26" s="142">
        <f t="shared" si="9"/>
        <v>85</v>
      </c>
      <c r="O26" s="98"/>
      <c r="P26" s="224"/>
      <c r="Q26" s="141">
        <f t="shared" si="5"/>
        <v>-80</v>
      </c>
      <c r="R26" s="142">
        <f t="shared" si="10"/>
        <v>65</v>
      </c>
      <c r="S26" s="98"/>
      <c r="T26" s="98"/>
      <c r="U26" s="141">
        <f t="shared" si="6"/>
        <v>-43.56316316513734</v>
      </c>
      <c r="V26" s="98">
        <f t="shared" si="11"/>
        <v>-15</v>
      </c>
      <c r="W26" s="508"/>
      <c r="X26" s="509"/>
      <c r="Y26" s="510"/>
      <c r="Z26" s="79">
        <v>9</v>
      </c>
      <c r="AA26" s="79">
        <f t="shared" si="15"/>
        <v>3.7730717396832816</v>
      </c>
      <c r="AB26" s="78">
        <f t="shared" si="12"/>
        <v>-75.039513238672583</v>
      </c>
      <c r="AC26" s="477"/>
      <c r="AD26" s="86">
        <v>18</v>
      </c>
      <c r="AE26" s="89">
        <f t="shared" si="0"/>
        <v>76.084521303612277</v>
      </c>
      <c r="AF26" s="88">
        <f t="shared" si="1"/>
        <v>24.721359549995793</v>
      </c>
      <c r="AG26" s="98"/>
      <c r="AH26" s="108">
        <v>7</v>
      </c>
      <c r="AI26" s="111">
        <f t="shared" si="13"/>
        <v>-4.8957937805173124</v>
      </c>
      <c r="AJ26" s="110">
        <f t="shared" si="14"/>
        <v>-101.75913928520309</v>
      </c>
      <c r="AK26" s="98"/>
      <c r="AL26" s="108" t="s">
        <v>10</v>
      </c>
      <c r="AM26" s="111" t="s">
        <v>11</v>
      </c>
      <c r="AN26" s="111"/>
      <c r="AO26" s="110"/>
      <c r="AP26" s="98"/>
      <c r="AQ26" s="141">
        <f t="shared" ref="AQ26:AQ89" si="20">$AR$19*$AR26+$AT$19</f>
        <v>-145.46914406676197</v>
      </c>
      <c r="AR26" s="142">
        <f t="shared" ref="AR26:AR74" si="21">$AR27+$A$11</f>
        <v>14.630885784902894</v>
      </c>
      <c r="AS26" s="224">
        <f>MIN(IF(AQ26:AQ237&gt;=0,AQ26:AQ237))</f>
        <v>0</v>
      </c>
      <c r="AT26" s="228" t="e">
        <f>MATCH(AS26,AQ77:AQ237,0)</f>
        <v>#N/A</v>
      </c>
      <c r="AU26" s="98"/>
      <c r="AV26" s="141">
        <f t="shared" ref="AV26:AV76" si="22">$AV$19</f>
        <v>-105.62357711491939</v>
      </c>
      <c r="AW26" s="142">
        <f t="shared" ref="AW26:AW73" si="23">$AW27+$A$11</f>
        <v>14.630885784902894</v>
      </c>
      <c r="AX26" s="98"/>
      <c r="AY26" s="98"/>
      <c r="AZ26" s="142"/>
      <c r="BA26" s="142"/>
      <c r="BC26" s="141"/>
      <c r="BD26" s="235">
        <v>1</v>
      </c>
      <c r="BE26" s="238">
        <f t="shared" ref="BE26:BE89" si="24">$BF$19*COS($BD26*PI()/180)+$BF$20</f>
        <v>-10.523916397275361</v>
      </c>
      <c r="BF26" s="237">
        <f>$BF$19*SIN($BD26*PI()/180)+$BF$21</f>
        <v>-97.005047520265165</v>
      </c>
      <c r="BG26" s="98"/>
      <c r="BH26" s="235">
        <f t="shared" si="16"/>
        <v>-29.087073496139539</v>
      </c>
      <c r="BI26" s="293">
        <f t="shared" si="17"/>
        <v>-62.53984824372705</v>
      </c>
      <c r="BJ26" s="98"/>
      <c r="BK26" s="98"/>
      <c r="BL26" s="98"/>
      <c r="BM26" s="238">
        <f t="shared" si="18"/>
        <v>-113.4817545971587</v>
      </c>
      <c r="BN26" s="293">
        <f t="shared" si="19"/>
        <v>-62.53984824372705</v>
      </c>
      <c r="BO26" s="98"/>
      <c r="BP26" s="98"/>
      <c r="BQ26" s="98"/>
      <c r="BR26" s="98"/>
      <c r="BS26" s="163">
        <f>$BT$19*$BT26+$BV$19</f>
        <v>0</v>
      </c>
      <c r="BT26" s="161">
        <v>0</v>
      </c>
      <c r="BU26" s="98"/>
      <c r="BV26" s="168"/>
      <c r="BW26" s="98"/>
      <c r="BX26" s="132" t="s">
        <v>94</v>
      </c>
      <c r="BY26" s="166" t="s">
        <v>95</v>
      </c>
      <c r="BZ26" s="98"/>
      <c r="CA26" s="142"/>
      <c r="CB26" s="141"/>
      <c r="CC26" s="251">
        <f>$CD$19*CD26+$CF$19</f>
        <v>-99.210839860299842</v>
      </c>
      <c r="CD26" s="252">
        <f>IF($CD$25&gt;0,$CD25-$A$11,$CD$25+$A$11)</f>
        <v>-32.53984824372705</v>
      </c>
      <c r="CE26" s="98"/>
      <c r="CF26" s="98"/>
      <c r="CG26" s="98"/>
      <c r="CH26" s="246">
        <f>$CI$19*CI26+$CL$19</f>
        <v>-97.831266921238011</v>
      </c>
      <c r="CI26" s="252">
        <f>IF($CI$25&gt;0,$CI25+$A$11,$CI$25-$A$11)</f>
        <v>-34.53984824372705</v>
      </c>
      <c r="CJ26" s="98"/>
      <c r="CK26" s="98"/>
      <c r="CL26" s="98"/>
      <c r="CM26" s="98"/>
      <c r="CN26" s="163">
        <f t="shared" ref="CN26:CN89" si="25">$CO$19*$CO26+$CQ$19</f>
        <v>0</v>
      </c>
      <c r="CO26" s="161">
        <v>0</v>
      </c>
      <c r="CP26" s="98"/>
      <c r="CQ26" s="168"/>
      <c r="CR26" s="98"/>
      <c r="CS26" s="132" t="s">
        <v>94</v>
      </c>
      <c r="CT26" s="166" t="s">
        <v>95</v>
      </c>
      <c r="CU26" s="98"/>
      <c r="CV26" s="142"/>
      <c r="CW26" s="168"/>
    </row>
    <row r="27" spans="2:101" ht="15" thickBot="1" x14ac:dyDescent="0.35">
      <c r="B27" s="141"/>
      <c r="C27" s="141">
        <f t="shared" si="2"/>
        <v>-5.1567131445873287</v>
      </c>
      <c r="D27" s="142">
        <f t="shared" si="7"/>
        <v>13</v>
      </c>
      <c r="E27" s="168"/>
      <c r="F27" s="98"/>
      <c r="G27" s="141">
        <f t="shared" si="3"/>
        <v>-127.30388288052799</v>
      </c>
      <c r="H27" s="142">
        <f t="shared" si="8"/>
        <v>33</v>
      </c>
      <c r="I27" s="98"/>
      <c r="J27" s="98"/>
      <c r="K27" s="98"/>
      <c r="L27" s="232"/>
      <c r="M27" s="141">
        <f t="shared" si="4"/>
        <v>-10</v>
      </c>
      <c r="N27" s="142">
        <f t="shared" si="9"/>
        <v>84</v>
      </c>
      <c r="O27" s="98"/>
      <c r="P27" s="224"/>
      <c r="Q27" s="141">
        <f t="shared" si="5"/>
        <v>-80</v>
      </c>
      <c r="R27" s="142">
        <f t="shared" si="10"/>
        <v>64</v>
      </c>
      <c r="S27" s="98"/>
      <c r="T27" s="98"/>
      <c r="U27" s="141">
        <f t="shared" si="6"/>
        <v>-46.467374042813162</v>
      </c>
      <c r="V27" s="98">
        <f t="shared" si="11"/>
        <v>-16</v>
      </c>
      <c r="W27" s="508"/>
      <c r="X27" s="509"/>
      <c r="Y27" s="510"/>
      <c r="Z27" s="79">
        <v>10</v>
      </c>
      <c r="AA27" s="79">
        <f t="shared" si="15"/>
        <v>3.6817292304332092</v>
      </c>
      <c r="AB27" s="78">
        <f t="shared" si="12"/>
        <v>-74.49367192693812</v>
      </c>
      <c r="AC27" s="477"/>
      <c r="AD27" s="86">
        <v>19</v>
      </c>
      <c r="AE27" s="89">
        <f t="shared" si="0"/>
        <v>75.641486047945349</v>
      </c>
      <c r="AF27" s="88">
        <f t="shared" si="1"/>
        <v>26.045452356572532</v>
      </c>
      <c r="AG27" s="98"/>
      <c r="AH27" s="108">
        <v>8</v>
      </c>
      <c r="AI27" s="111">
        <f t="shared" si="13"/>
        <v>-4.9680310593197703</v>
      </c>
      <c r="AJ27" s="110">
        <f t="shared" si="14"/>
        <v>-101.21044267764724</v>
      </c>
      <c r="AK27" s="98"/>
      <c r="AL27" s="118">
        <f>IF(U4="CZintersectsW.C.",AL16,IF(U4="CZnotTouchingW.C.(move it closer to the W.C.)",AL24,AB12))</f>
        <v>-36.369114215097106</v>
      </c>
      <c r="AM27" s="119">
        <f>IF(U4="CZintersectsW.C.",AM16,IF(U4="CZnotTouchingW.C.(move it closer to the W.C.)",AM24,AB13))</f>
        <v>-105.62357711491939</v>
      </c>
      <c r="AN27" s="117"/>
      <c r="AO27" s="122"/>
      <c r="AP27" s="98"/>
      <c r="AQ27" s="141">
        <f t="shared" si="20"/>
        <v>-144.68785844025527</v>
      </c>
      <c r="AR27" s="142">
        <f t="shared" si="21"/>
        <v>13.630885784902894</v>
      </c>
      <c r="AS27" s="223">
        <f t="array" ref="AS27">MAX(IF(AQ77:AQ237&lt;0,AQ77:AQ237))</f>
        <v>-0.15001753651250738</v>
      </c>
      <c r="AT27" s="229">
        <f>MATCH(AS27,AQ77:AQ237,0)</f>
        <v>136</v>
      </c>
      <c r="AU27" s="98"/>
      <c r="AV27" s="141">
        <f t="shared" si="22"/>
        <v>-105.62357711491939</v>
      </c>
      <c r="AW27" s="142">
        <f t="shared" si="23"/>
        <v>13.630885784902894</v>
      </c>
      <c r="AX27" s="98"/>
      <c r="AY27" s="98"/>
      <c r="AZ27" s="142"/>
      <c r="BA27" s="142"/>
      <c r="BC27" s="141"/>
      <c r="BD27" s="235">
        <v>2</v>
      </c>
      <c r="BE27" s="238">
        <f t="shared" si="24"/>
        <v>-10.534433244953011</v>
      </c>
      <c r="BF27" s="237">
        <f t="shared" ref="BF27:BF90" si="26">$BF$19*SIN($BD27*PI()/180)+$BF$21</f>
        <v>-96.603425310794236</v>
      </c>
      <c r="BG27" s="98"/>
      <c r="BH27" s="235">
        <f t="shared" si="16"/>
        <v>-31.442925861963289</v>
      </c>
      <c r="BI27" s="293">
        <f t="shared" si="17"/>
        <v>-61.53984824372705</v>
      </c>
      <c r="BJ27" s="98"/>
      <c r="BK27" s="98"/>
      <c r="BL27" s="98"/>
      <c r="BM27" s="238">
        <f t="shared" si="18"/>
        <v>-112.92744554570594</v>
      </c>
      <c r="BN27" s="293">
        <f t="shared" si="19"/>
        <v>-61.53984824372705</v>
      </c>
      <c r="BO27" s="98"/>
      <c r="BP27" s="98"/>
      <c r="BQ27" s="98"/>
      <c r="BR27" s="98"/>
      <c r="BS27" s="163">
        <f>$BT$19*$BT27+$BV$19</f>
        <v>68.521195044643463</v>
      </c>
      <c r="BT27" s="170">
        <v>-199</v>
      </c>
      <c r="BU27" s="98"/>
      <c r="BV27" s="98"/>
      <c r="BW27" s="98"/>
      <c r="BX27" s="132">
        <f>-BX23*COS(BX18*PI()/180)</f>
        <v>87.705469553446491</v>
      </c>
      <c r="BY27" s="166">
        <f>-BX23*SIN(BX18*PI()/180)</f>
        <v>-30.199415003787667</v>
      </c>
      <c r="BZ27" s="98"/>
      <c r="CA27" s="142"/>
      <c r="CB27" s="141"/>
      <c r="CC27" s="251">
        <f>$CD$19*CD27+$CF$19</f>
        <v>-101.01488761557127</v>
      </c>
      <c r="CD27" s="252">
        <f>IF($CD26=$CD25-$A$11,$CD26-$A$11,$CD26+$A$11)</f>
        <v>-31.53984824372705</v>
      </c>
      <c r="CE27" s="98"/>
      <c r="CF27" s="98"/>
      <c r="CG27" s="98"/>
      <c r="CH27" s="246">
        <f t="shared" ref="CH27:CH90" si="27">$CI$19*CI27+$CL$19</f>
        <v>-98.255741737447622</v>
      </c>
      <c r="CI27" s="252">
        <f>IF($CI26=$CI25-$A$11,$CI26-$A$11,$CI26+$A$11)</f>
        <v>-35.53984824372705</v>
      </c>
      <c r="CJ27" s="98"/>
      <c r="CK27" s="98"/>
      <c r="CL27" s="98"/>
      <c r="CM27" s="98"/>
      <c r="CN27" s="163">
        <f t="shared" si="25"/>
        <v>68.521195044643463</v>
      </c>
      <c r="CO27" s="170">
        <v>-199</v>
      </c>
      <c r="CP27" s="98"/>
      <c r="CQ27" s="98"/>
      <c r="CR27" s="98"/>
      <c r="CS27" s="132">
        <f>-CS23*COS(CS18*PI()/180)</f>
        <v>108.18120234120995</v>
      </c>
      <c r="CT27" s="166">
        <f>-CS23*SIN(CS18*PI()/180)</f>
        <v>-37.249775204955213</v>
      </c>
      <c r="CU27" s="98"/>
      <c r="CV27" s="142"/>
      <c r="CW27" s="168"/>
    </row>
    <row r="28" spans="2:101" x14ac:dyDescent="0.3">
      <c r="B28" s="141"/>
      <c r="C28" s="141">
        <f t="shared" si="2"/>
        <v>-4.3754275180806115</v>
      </c>
      <c r="D28" s="142">
        <f t="shared" si="7"/>
        <v>12</v>
      </c>
      <c r="E28" s="98"/>
      <c r="F28" s="98"/>
      <c r="G28" s="141">
        <f t="shared" si="3"/>
        <v>-126.52259725402128</v>
      </c>
      <c r="H28" s="142">
        <f t="shared" si="8"/>
        <v>32</v>
      </c>
      <c r="I28" s="98"/>
      <c r="J28" s="98"/>
      <c r="K28" s="98"/>
      <c r="L28" s="232"/>
      <c r="M28" s="141">
        <f t="shared" si="4"/>
        <v>-10</v>
      </c>
      <c r="N28" s="142">
        <f t="shared" si="9"/>
        <v>83</v>
      </c>
      <c r="O28" s="98"/>
      <c r="P28" s="224"/>
      <c r="Q28" s="141">
        <f t="shared" si="5"/>
        <v>-80</v>
      </c>
      <c r="R28" s="142">
        <f t="shared" si="10"/>
        <v>63</v>
      </c>
      <c r="S28" s="98"/>
      <c r="T28" s="98"/>
      <c r="U28" s="141">
        <f t="shared" si="6"/>
        <v>-49.371584920488985</v>
      </c>
      <c r="V28" s="98">
        <f t="shared" si="11"/>
        <v>-17</v>
      </c>
      <c r="W28" s="575" t="s">
        <v>112</v>
      </c>
      <c r="X28" s="576"/>
      <c r="Y28" s="577"/>
      <c r="Z28" s="79">
        <v>11</v>
      </c>
      <c r="AA28" s="79">
        <f t="shared" si="15"/>
        <v>3.5808743886670804</v>
      </c>
      <c r="AB28" s="78">
        <f t="shared" si="12"/>
        <v>-73.949507896075716</v>
      </c>
      <c r="AC28" s="477"/>
      <c r="AD28" s="86">
        <v>20</v>
      </c>
      <c r="AE28" s="89">
        <f t="shared" si="0"/>
        <v>75.175409662872681</v>
      </c>
      <c r="AF28" s="88">
        <f t="shared" si="1"/>
        <v>27.361611466053496</v>
      </c>
      <c r="AG28" s="98"/>
      <c r="AH28" s="108">
        <v>9</v>
      </c>
      <c r="AI28" s="111">
        <f t="shared" si="13"/>
        <v>-5.0498334122406021</v>
      </c>
      <c r="AJ28" s="110">
        <f t="shared" si="14"/>
        <v>-100.66309035359197</v>
      </c>
      <c r="AK28" s="98"/>
      <c r="AL28" s="98"/>
      <c r="AM28" s="98"/>
      <c r="AN28" s="98"/>
      <c r="AO28" s="98"/>
      <c r="AP28" s="98"/>
      <c r="AQ28" s="141">
        <f t="shared" si="20"/>
        <v>-143.90657281374854</v>
      </c>
      <c r="AR28" s="142">
        <f t="shared" si="21"/>
        <v>12.630885784902894</v>
      </c>
      <c r="AS28" s="224"/>
      <c r="AT28" s="145" t="e">
        <f>INDEX(AR77:AR237,AT26)</f>
        <v>#N/A</v>
      </c>
      <c r="AU28" s="98"/>
      <c r="AV28" s="141">
        <f t="shared" si="22"/>
        <v>-105.62357711491939</v>
      </c>
      <c r="AW28" s="142">
        <f t="shared" si="23"/>
        <v>12.630885784902894</v>
      </c>
      <c r="AX28" s="98"/>
      <c r="AY28" s="98"/>
      <c r="AZ28" s="142"/>
      <c r="BA28" s="142"/>
      <c r="BC28" s="141"/>
      <c r="BD28" s="235">
        <v>3</v>
      </c>
      <c r="BE28" s="238">
        <f t="shared" si="24"/>
        <v>-10.55195776489775</v>
      </c>
      <c r="BF28" s="237">
        <f t="shared" si="26"/>
        <v>-96.2020478146312</v>
      </c>
      <c r="BG28" s="98"/>
      <c r="BH28" s="235">
        <f t="shared" si="16"/>
        <v>-33.798778227787039</v>
      </c>
      <c r="BI28" s="293">
        <f t="shared" si="17"/>
        <v>-60.53984824372705</v>
      </c>
      <c r="BJ28" s="98"/>
      <c r="BK28" s="98"/>
      <c r="BL28" s="98"/>
      <c r="BM28" s="238">
        <f t="shared" si="18"/>
        <v>-112.37313649425317</v>
      </c>
      <c r="BN28" s="293">
        <f t="shared" si="19"/>
        <v>-60.53984824372705</v>
      </c>
      <c r="BO28" s="98"/>
      <c r="BP28" s="98"/>
      <c r="BQ28" s="98"/>
      <c r="BR28" s="98"/>
      <c r="BS28" s="163">
        <f>$BT$19*$BT28+$BV$19</f>
        <v>68.176867431353799</v>
      </c>
      <c r="BT28" s="170">
        <v>-198</v>
      </c>
      <c r="BU28" s="98"/>
      <c r="BV28" s="98"/>
      <c r="BW28" s="98"/>
      <c r="BX28" s="132"/>
      <c r="BY28" s="166"/>
      <c r="BZ28" s="98"/>
      <c r="CA28" s="142"/>
      <c r="CB28" s="141"/>
      <c r="CC28" s="251">
        <f t="shared" ref="CC28:CC91" si="28">$CD$19*CD28+$CF$19</f>
        <v>-102.81893537084269</v>
      </c>
      <c r="CD28" s="252">
        <f>IF($CD27=$CD26-$A$11,$CD27-$A$11,$CD27+$A$11)</f>
        <v>-30.53984824372705</v>
      </c>
      <c r="CE28" s="98"/>
      <c r="CF28" s="98"/>
      <c r="CG28" s="98"/>
      <c r="CH28" s="246">
        <f t="shared" si="27"/>
        <v>-98.680216553657232</v>
      </c>
      <c r="CI28" s="252">
        <f>IF($CI27=$CI26-$A$11,$CI27-$A$11,$CI27+$A$11)</f>
        <v>-36.53984824372705</v>
      </c>
      <c r="CJ28" s="98"/>
      <c r="CK28" s="98"/>
      <c r="CL28" s="98"/>
      <c r="CM28" s="98"/>
      <c r="CN28" s="163">
        <f>$CO$19*$CO28+$CQ$19</f>
        <v>68.176867431353799</v>
      </c>
      <c r="CO28" s="170">
        <v>-198</v>
      </c>
      <c r="CP28" s="98"/>
      <c r="CQ28" s="98"/>
      <c r="CR28" s="98"/>
      <c r="CS28" s="132"/>
      <c r="CT28" s="166"/>
      <c r="CU28" s="98"/>
      <c r="CV28" s="142"/>
      <c r="CW28" s="168"/>
    </row>
    <row r="29" spans="2:101" ht="15" thickBot="1" x14ac:dyDescent="0.35">
      <c r="B29" s="141"/>
      <c r="C29" s="141">
        <f t="shared" si="2"/>
        <v>-3.5941418915738943</v>
      </c>
      <c r="D29" s="142">
        <f t="shared" si="7"/>
        <v>11</v>
      </c>
      <c r="E29" s="98"/>
      <c r="F29" s="98"/>
      <c r="G29" s="141">
        <f t="shared" si="3"/>
        <v>-125.74131162751456</v>
      </c>
      <c r="H29" s="142">
        <f t="shared" si="8"/>
        <v>31</v>
      </c>
      <c r="I29" s="98"/>
      <c r="J29" s="98"/>
      <c r="K29" s="98"/>
      <c r="L29" s="232"/>
      <c r="M29" s="141">
        <f t="shared" si="4"/>
        <v>-10</v>
      </c>
      <c r="N29" s="142">
        <f t="shared" si="9"/>
        <v>82</v>
      </c>
      <c r="O29" s="98"/>
      <c r="P29" s="224"/>
      <c r="Q29" s="141">
        <f t="shared" si="5"/>
        <v>-80</v>
      </c>
      <c r="R29" s="142">
        <f t="shared" si="10"/>
        <v>62</v>
      </c>
      <c r="S29" s="98"/>
      <c r="T29" s="98"/>
      <c r="U29" s="141">
        <f t="shared" si="6"/>
        <v>-52.275795798164808</v>
      </c>
      <c r="V29" s="98">
        <f t="shared" si="11"/>
        <v>-18</v>
      </c>
      <c r="W29" s="578"/>
      <c r="X29" s="579"/>
      <c r="Y29" s="580"/>
      <c r="Z29" s="79">
        <v>12</v>
      </c>
      <c r="AA29" s="79">
        <f t="shared" si="15"/>
        <v>3.470537935746691</v>
      </c>
      <c r="AB29" s="78">
        <f t="shared" si="12"/>
        <v>-73.4071869037206</v>
      </c>
      <c r="AC29" s="477"/>
      <c r="AD29" s="86">
        <v>21</v>
      </c>
      <c r="AE29" s="89">
        <f t="shared" si="0"/>
        <v>74.686434119776138</v>
      </c>
      <c r="AF29" s="88">
        <f t="shared" si="1"/>
        <v>28.669435963624021</v>
      </c>
      <c r="AG29" s="98"/>
      <c r="AH29" s="108">
        <v>10</v>
      </c>
      <c r="AI29" s="111">
        <f t="shared" si="13"/>
        <v>-5.1411759214906745</v>
      </c>
      <c r="AJ29" s="110">
        <f t="shared" si="14"/>
        <v>-100.11724904185751</v>
      </c>
      <c r="AK29" s="98"/>
      <c r="AL29" s="98"/>
      <c r="AM29" s="98"/>
      <c r="AN29" s="98"/>
      <c r="AO29" s="98"/>
      <c r="AP29" s="98"/>
      <c r="AQ29" s="141">
        <f t="shared" si="20"/>
        <v>-143.12528718724184</v>
      </c>
      <c r="AR29" s="142">
        <f t="shared" si="21"/>
        <v>11.630885784902894</v>
      </c>
      <c r="AS29" s="224"/>
      <c r="AT29" s="146">
        <f>INDEX(AR77:AR237,AT27)</f>
        <v>-171.36911421509711</v>
      </c>
      <c r="AU29" s="98"/>
      <c r="AV29" s="141">
        <f t="shared" si="22"/>
        <v>-105.62357711491939</v>
      </c>
      <c r="AW29" s="142">
        <f t="shared" si="23"/>
        <v>11.630885784902894</v>
      </c>
      <c r="AX29" s="98"/>
      <c r="AY29" s="98"/>
      <c r="AZ29" s="142"/>
      <c r="BA29" s="142"/>
      <c r="BC29" s="141"/>
      <c r="BD29" s="235">
        <v>4</v>
      </c>
      <c r="BE29" s="238">
        <f t="shared" si="24"/>
        <v>-10.57648461897103</v>
      </c>
      <c r="BF29" s="237">
        <f t="shared" si="26"/>
        <v>-95.801037295249657</v>
      </c>
      <c r="BG29" s="98"/>
      <c r="BH29" s="235">
        <f t="shared" si="16"/>
        <v>-36.15463059361079</v>
      </c>
      <c r="BI29" s="293">
        <f t="shared" si="17"/>
        <v>-59.53984824372705</v>
      </c>
      <c r="BJ29" s="98"/>
      <c r="BK29" s="98"/>
      <c r="BL29" s="98"/>
      <c r="BM29" s="238">
        <f t="shared" si="18"/>
        <v>-111.8188274428004</v>
      </c>
      <c r="BN29" s="293">
        <f t="shared" si="19"/>
        <v>-59.53984824372705</v>
      </c>
      <c r="BO29" s="98"/>
      <c r="BP29" s="98"/>
      <c r="BQ29" s="98"/>
      <c r="BR29" s="98"/>
      <c r="BS29" s="163">
        <f t="shared" ref="BS29:BS92" si="29">$BT$19*$BT29+$BV$19</f>
        <v>67.832539818064134</v>
      </c>
      <c r="BT29" s="170">
        <v>-197</v>
      </c>
      <c r="BU29" s="98"/>
      <c r="BV29" s="98"/>
      <c r="BW29" s="98"/>
      <c r="BX29" s="132"/>
      <c r="BY29" s="166"/>
      <c r="BZ29" s="98"/>
      <c r="CA29" s="142"/>
      <c r="CB29" s="141"/>
      <c r="CC29" s="251">
        <f t="shared" si="28"/>
        <v>-104.62298312611412</v>
      </c>
      <c r="CD29" s="252">
        <f t="shared" ref="CD29:CD92" si="30">IF($CD28=$CD27-$A$11,$CD28-$A$11,$CD28+$A$11)</f>
        <v>-29.53984824372705</v>
      </c>
      <c r="CE29" s="98"/>
      <c r="CF29" s="98"/>
      <c r="CG29" s="98"/>
      <c r="CH29" s="246">
        <f t="shared" si="27"/>
        <v>-99.104691369866828</v>
      </c>
      <c r="CI29" s="252">
        <f t="shared" ref="CI29:CI92" si="31">IF($CI28=$CI27-$A$11,$CI28-$A$11,$CI28+$A$11)</f>
        <v>-37.53984824372705</v>
      </c>
      <c r="CJ29" s="98"/>
      <c r="CK29" s="98"/>
      <c r="CL29" s="98"/>
      <c r="CM29" s="98"/>
      <c r="CN29" s="163">
        <f t="shared" si="25"/>
        <v>67.832539818064134</v>
      </c>
      <c r="CO29" s="170">
        <v>-197</v>
      </c>
      <c r="CP29" s="98"/>
      <c r="CQ29" s="98"/>
      <c r="CR29" s="98"/>
      <c r="CS29" s="132"/>
      <c r="CT29" s="166"/>
      <c r="CU29" s="98"/>
      <c r="CV29" s="142"/>
      <c r="CW29" s="168"/>
    </row>
    <row r="30" spans="2:101" ht="15" thickBot="1" x14ac:dyDescent="0.35">
      <c r="B30" s="141"/>
      <c r="C30" s="141">
        <f t="shared" si="2"/>
        <v>-2.8128562650671762</v>
      </c>
      <c r="D30" s="142">
        <f t="shared" si="7"/>
        <v>10</v>
      </c>
      <c r="E30" s="98"/>
      <c r="F30" s="98"/>
      <c r="G30" s="141">
        <f t="shared" si="3"/>
        <v>-124.96002600100785</v>
      </c>
      <c r="H30" s="142">
        <f t="shared" si="8"/>
        <v>30</v>
      </c>
      <c r="I30" s="98"/>
      <c r="J30" s="98"/>
      <c r="K30" s="98"/>
      <c r="L30" s="232"/>
      <c r="M30" s="141">
        <f t="shared" si="4"/>
        <v>-10</v>
      </c>
      <c r="N30" s="142">
        <f t="shared" si="9"/>
        <v>81</v>
      </c>
      <c r="O30" s="98"/>
      <c r="P30" s="224"/>
      <c r="Q30" s="141">
        <f t="shared" si="5"/>
        <v>-80</v>
      </c>
      <c r="R30" s="142">
        <f t="shared" si="10"/>
        <v>61</v>
      </c>
      <c r="S30" s="98"/>
      <c r="T30" s="98"/>
      <c r="U30" s="141">
        <f t="shared" si="6"/>
        <v>-55.18000667584063</v>
      </c>
      <c r="V30" s="98">
        <f t="shared" si="11"/>
        <v>-19</v>
      </c>
      <c r="W30" s="581"/>
      <c r="X30" s="582"/>
      <c r="Y30" s="583"/>
      <c r="Z30" s="79">
        <v>13</v>
      </c>
      <c r="AA30" s="79">
        <f t="shared" si="15"/>
        <v>3.350753481224455</v>
      </c>
      <c r="AB30" s="78">
        <f t="shared" si="12"/>
        <v>-72.866874146100628</v>
      </c>
      <c r="AC30" s="477"/>
      <c r="AD30" s="86">
        <v>22</v>
      </c>
      <c r="AE30" s="89">
        <f t="shared" si="0"/>
        <v>74.174708365342994</v>
      </c>
      <c r="AF30" s="88">
        <f t="shared" si="1"/>
        <v>29.96852747327296</v>
      </c>
      <c r="AG30" s="98"/>
      <c r="AH30" s="108">
        <v>11</v>
      </c>
      <c r="AI30" s="111">
        <f t="shared" si="13"/>
        <v>-5.2420307632568033</v>
      </c>
      <c r="AJ30" s="110">
        <f t="shared" si="14"/>
        <v>-99.573085010995101</v>
      </c>
      <c r="AK30" s="98"/>
      <c r="AL30" s="98"/>
      <c r="AM30" s="98"/>
      <c r="AN30" s="98"/>
      <c r="AO30" s="98"/>
      <c r="AP30" s="98"/>
      <c r="AQ30" s="141">
        <f t="shared" si="20"/>
        <v>-142.34400156073511</v>
      </c>
      <c r="AR30" s="142">
        <f t="shared" si="21"/>
        <v>10.630885784902894</v>
      </c>
      <c r="AS30" s="224"/>
      <c r="AT30" s="147" t="s">
        <v>77</v>
      </c>
      <c r="AU30" s="98"/>
      <c r="AV30" s="141">
        <f t="shared" si="22"/>
        <v>-105.62357711491939</v>
      </c>
      <c r="AW30" s="142">
        <f t="shared" si="23"/>
        <v>10.630885784902894</v>
      </c>
      <c r="AX30" s="98"/>
      <c r="AY30" s="98"/>
      <c r="AZ30" s="142"/>
      <c r="BA30" s="142"/>
      <c r="BC30" s="141"/>
      <c r="BD30" s="235">
        <v>5</v>
      </c>
      <c r="BE30" s="238">
        <f t="shared" si="24"/>
        <v>-10.60800633605551</v>
      </c>
      <c r="BF30" s="237">
        <f t="shared" si="26"/>
        <v>-95.400515904338462</v>
      </c>
      <c r="BG30" s="98"/>
      <c r="BH30" s="235">
        <f t="shared" si="16"/>
        <v>-38.51048295943454</v>
      </c>
      <c r="BI30" s="293">
        <f t="shared" si="17"/>
        <v>-58.53984824372705</v>
      </c>
      <c r="BJ30" s="98"/>
      <c r="BK30" s="98"/>
      <c r="BL30" s="98"/>
      <c r="BM30" s="238">
        <f t="shared" si="18"/>
        <v>-111.26451839134762</v>
      </c>
      <c r="BN30" s="293">
        <f t="shared" si="19"/>
        <v>-58.53984824372705</v>
      </c>
      <c r="BO30" s="98"/>
      <c r="BP30" s="98"/>
      <c r="BQ30" s="98"/>
      <c r="BR30" s="98"/>
      <c r="BS30" s="163">
        <f t="shared" si="29"/>
        <v>67.48821220477447</v>
      </c>
      <c r="BT30" s="170">
        <v>-196</v>
      </c>
      <c r="BU30" s="98"/>
      <c r="BV30" s="98"/>
      <c r="BW30" s="98"/>
      <c r="BX30" s="132" t="s">
        <v>16</v>
      </c>
      <c r="BY30" s="166" t="s">
        <v>19</v>
      </c>
      <c r="BZ30" s="98"/>
      <c r="CA30" s="142"/>
      <c r="CB30" s="141"/>
      <c r="CC30" s="251">
        <f t="shared" si="28"/>
        <v>-106.42703088138555</v>
      </c>
      <c r="CD30" s="252">
        <f t="shared" si="30"/>
        <v>-28.53984824372705</v>
      </c>
      <c r="CE30" s="98"/>
      <c r="CF30" s="98"/>
      <c r="CG30" s="98"/>
      <c r="CH30" s="246">
        <f t="shared" si="27"/>
        <v>-99.529166186076438</v>
      </c>
      <c r="CI30" s="252">
        <f t="shared" si="31"/>
        <v>-38.53984824372705</v>
      </c>
      <c r="CJ30" s="98"/>
      <c r="CK30" s="98"/>
      <c r="CL30" s="98"/>
      <c r="CM30" s="98"/>
      <c r="CN30" s="163">
        <f t="shared" si="25"/>
        <v>67.48821220477447</v>
      </c>
      <c r="CO30" s="170">
        <v>-196</v>
      </c>
      <c r="CP30" s="98"/>
      <c r="CQ30" s="98"/>
      <c r="CR30" s="98"/>
      <c r="CS30" s="132" t="s">
        <v>16</v>
      </c>
      <c r="CT30" s="166" t="s">
        <v>19</v>
      </c>
      <c r="CU30" s="98"/>
      <c r="CV30" s="142"/>
      <c r="CW30" s="168"/>
    </row>
    <row r="31" spans="2:101" ht="15" thickBot="1" x14ac:dyDescent="0.35">
      <c r="B31" s="141"/>
      <c r="C31" s="141">
        <f t="shared" si="2"/>
        <v>-2.0315706385604582</v>
      </c>
      <c r="D31" s="142">
        <f t="shared" si="7"/>
        <v>9</v>
      </c>
      <c r="E31" s="98"/>
      <c r="F31" s="98"/>
      <c r="G31" s="141">
        <f t="shared" si="3"/>
        <v>-124.17874037450113</v>
      </c>
      <c r="H31" s="142">
        <f t="shared" si="8"/>
        <v>29</v>
      </c>
      <c r="I31" s="98"/>
      <c r="J31" s="98"/>
      <c r="K31" s="98"/>
      <c r="L31" s="232"/>
      <c r="M31" s="141">
        <f t="shared" si="4"/>
        <v>-10</v>
      </c>
      <c r="N31" s="142">
        <f t="shared" si="9"/>
        <v>80</v>
      </c>
      <c r="O31" s="98"/>
      <c r="P31" s="224"/>
      <c r="Q31" s="141">
        <f t="shared" si="5"/>
        <v>-80</v>
      </c>
      <c r="R31" s="142">
        <f t="shared" si="10"/>
        <v>60</v>
      </c>
      <c r="S31" s="98"/>
      <c r="T31" s="98"/>
      <c r="U31" s="141">
        <f t="shared" si="6"/>
        <v>-58.084217553516453</v>
      </c>
      <c r="V31" s="98">
        <f t="shared" si="11"/>
        <v>-20</v>
      </c>
      <c r="W31" s="575" t="s">
        <v>113</v>
      </c>
      <c r="X31" s="576"/>
      <c r="Y31" s="577"/>
      <c r="Z31" s="79">
        <v>14</v>
      </c>
      <c r="AA31" s="79">
        <f t="shared" si="15"/>
        <v>3.221557512605596</v>
      </c>
      <c r="AB31" s="78">
        <f t="shared" si="12"/>
        <v>-72.328734207715897</v>
      </c>
      <c r="AC31" s="477"/>
      <c r="AD31" s="86">
        <v>23</v>
      </c>
      <c r="AE31" s="89">
        <f t="shared" si="0"/>
        <v>73.640388276195225</v>
      </c>
      <c r="AF31" s="88">
        <f t="shared" si="1"/>
        <v>31.258490279141895</v>
      </c>
      <c r="AG31" s="98"/>
      <c r="AH31" s="108">
        <v>12</v>
      </c>
      <c r="AI31" s="111">
        <f t="shared" si="13"/>
        <v>-5.3523672161771927</v>
      </c>
      <c r="AJ31" s="110">
        <f t="shared" si="14"/>
        <v>-99.030764018639985</v>
      </c>
      <c r="AK31" s="98"/>
      <c r="AL31" s="98"/>
      <c r="AM31" s="98"/>
      <c r="AN31" s="98"/>
      <c r="AO31" s="98"/>
      <c r="AP31" s="98"/>
      <c r="AQ31" s="141">
        <f t="shared" si="20"/>
        <v>-141.56271593422838</v>
      </c>
      <c r="AR31" s="142">
        <f t="shared" si="21"/>
        <v>9.6308857849028939</v>
      </c>
      <c r="AS31" s="224"/>
      <c r="AT31" s="148" t="e">
        <f>AT28+(AT29-AT28)*((0-AS26)/(AS27-AS26))</f>
        <v>#N/A</v>
      </c>
      <c r="AU31" s="98"/>
      <c r="AV31" s="141">
        <f t="shared" si="22"/>
        <v>-105.62357711491939</v>
      </c>
      <c r="AW31" s="142">
        <f t="shared" si="23"/>
        <v>9.6308857849028939</v>
      </c>
      <c r="AX31" s="98"/>
      <c r="AY31" s="98"/>
      <c r="AZ31" s="142"/>
      <c r="BA31" s="142"/>
      <c r="BC31" s="141"/>
      <c r="BD31" s="235">
        <v>6</v>
      </c>
      <c r="BE31" s="238">
        <f t="shared" si="24"/>
        <v>-10.646513314330811</v>
      </c>
      <c r="BF31" s="237">
        <f t="shared" si="26"/>
        <v>-95.000605644593222</v>
      </c>
      <c r="BG31" s="98"/>
      <c r="BH31" s="235">
        <f t="shared" si="16"/>
        <v>-40.866335325258291</v>
      </c>
      <c r="BI31" s="293">
        <f t="shared" si="17"/>
        <v>-57.53984824372705</v>
      </c>
      <c r="BJ31" s="98"/>
      <c r="BK31" s="98"/>
      <c r="BL31" s="98"/>
      <c r="BM31" s="238">
        <f t="shared" si="18"/>
        <v>-110.71020933989486</v>
      </c>
      <c r="BN31" s="293">
        <f t="shared" si="19"/>
        <v>-57.53984824372705</v>
      </c>
      <c r="BO31" s="98"/>
      <c r="BP31" s="98"/>
      <c r="BQ31" s="98"/>
      <c r="BR31" s="98"/>
      <c r="BS31" s="163">
        <f t="shared" si="29"/>
        <v>67.143884591484806</v>
      </c>
      <c r="BT31" s="170">
        <v>-195</v>
      </c>
      <c r="BU31" s="98"/>
      <c r="BV31" s="98"/>
      <c r="BW31" s="98"/>
      <c r="BX31" s="135">
        <f>-(((BY25-BF21)*BF20)/(BX25-BF20))+BF21</f>
        <v>-176.42172293938245</v>
      </c>
      <c r="BY31" s="167">
        <f>-(((BY27-BF21)*BF20)/(BX27-BF20))+BF21</f>
        <v>-78.815350639178263</v>
      </c>
      <c r="BZ31" s="98"/>
      <c r="CA31" s="142"/>
      <c r="CB31" s="141"/>
      <c r="CC31" s="251">
        <f t="shared" si="28"/>
        <v>-108.23107863665697</v>
      </c>
      <c r="CD31" s="252">
        <f t="shared" si="30"/>
        <v>-27.53984824372705</v>
      </c>
      <c r="CE31" s="98"/>
      <c r="CF31" s="98"/>
      <c r="CG31" s="98"/>
      <c r="CH31" s="246">
        <f t="shared" si="27"/>
        <v>-99.953641002286048</v>
      </c>
      <c r="CI31" s="252">
        <f t="shared" si="31"/>
        <v>-39.53984824372705</v>
      </c>
      <c r="CJ31" s="98"/>
      <c r="CK31" s="98"/>
      <c r="CL31" s="98"/>
      <c r="CM31" s="98"/>
      <c r="CN31" s="163">
        <f t="shared" si="25"/>
        <v>67.143884591484806</v>
      </c>
      <c r="CO31" s="170">
        <v>-195</v>
      </c>
      <c r="CP31" s="98"/>
      <c r="CQ31" s="98"/>
      <c r="CR31" s="98"/>
      <c r="CS31" s="135">
        <f>-(((CT25-BF21)*BF20)/(CS25-BF20))+BF21</f>
        <v>-157.91428004126846</v>
      </c>
      <c r="CT31" s="167">
        <f>-(((CT27-BF21)*BF20)/(CS27-BF20))+BF21</f>
        <v>-83.169971186074349</v>
      </c>
      <c r="CU31" s="98"/>
      <c r="CV31" s="142"/>
      <c r="CW31" s="168"/>
    </row>
    <row r="32" spans="2:101" ht="15" thickBot="1" x14ac:dyDescent="0.35">
      <c r="B32" s="141"/>
      <c r="C32" s="141">
        <f t="shared" si="2"/>
        <v>-1.250285012053741</v>
      </c>
      <c r="D32" s="142">
        <f t="shared" si="7"/>
        <v>8</v>
      </c>
      <c r="E32" s="98"/>
      <c r="F32" s="98"/>
      <c r="G32" s="141">
        <f t="shared" si="3"/>
        <v>-123.3974547479944</v>
      </c>
      <c r="H32" s="142">
        <f t="shared" si="8"/>
        <v>28</v>
      </c>
      <c r="I32" s="98"/>
      <c r="J32" s="98"/>
      <c r="K32" s="98"/>
      <c r="L32" s="232"/>
      <c r="M32" s="141">
        <f t="shared" si="4"/>
        <v>-10</v>
      </c>
      <c r="N32" s="142">
        <f t="shared" si="9"/>
        <v>79</v>
      </c>
      <c r="O32" s="98"/>
      <c r="P32" s="224"/>
      <c r="Q32" s="141">
        <f t="shared" si="5"/>
        <v>-80</v>
      </c>
      <c r="R32" s="142">
        <f t="shared" si="10"/>
        <v>59</v>
      </c>
      <c r="S32" s="98"/>
      <c r="T32" s="98"/>
      <c r="U32" s="141">
        <f t="shared" si="6"/>
        <v>-60.988428431192276</v>
      </c>
      <c r="V32" s="98">
        <f t="shared" si="11"/>
        <v>-21</v>
      </c>
      <c r="W32" s="578"/>
      <c r="X32" s="579"/>
      <c r="Y32" s="580"/>
      <c r="Z32" s="79">
        <v>15</v>
      </c>
      <c r="AA32" s="79">
        <f t="shared" si="15"/>
        <v>3.0829893842337093</v>
      </c>
      <c r="AB32" s="78">
        <f t="shared" si="12"/>
        <v>-71.792931011204715</v>
      </c>
      <c r="AC32" s="98"/>
      <c r="AD32" s="86">
        <v>24</v>
      </c>
      <c r="AE32" s="89">
        <f t="shared" si="0"/>
        <v>73.083636611408068</v>
      </c>
      <c r="AF32" s="88">
        <f t="shared" si="1"/>
        <v>32.538931446064012</v>
      </c>
      <c r="AG32" s="98"/>
      <c r="AH32" s="108">
        <v>13</v>
      </c>
      <c r="AI32" s="111">
        <f t="shared" si="13"/>
        <v>-5.4721516706994286</v>
      </c>
      <c r="AJ32" s="110">
        <f t="shared" si="14"/>
        <v>-98.490451261020013</v>
      </c>
      <c r="AK32" s="98"/>
      <c r="AL32" s="98"/>
      <c r="AM32" s="98"/>
      <c r="AN32" s="98"/>
      <c r="AO32" s="98"/>
      <c r="AP32" s="98"/>
      <c r="AQ32" s="141">
        <f t="shared" si="20"/>
        <v>-140.78143030772168</v>
      </c>
      <c r="AR32" s="142">
        <f t="shared" si="21"/>
        <v>8.6308857849028939</v>
      </c>
      <c r="AS32" s="98"/>
      <c r="AT32" s="142"/>
      <c r="AU32" s="98"/>
      <c r="AV32" s="141">
        <f t="shared" si="22"/>
        <v>-105.62357711491939</v>
      </c>
      <c r="AW32" s="142">
        <f t="shared" si="23"/>
        <v>8.6308857849028939</v>
      </c>
      <c r="AX32" s="98"/>
      <c r="AY32" s="98"/>
      <c r="AZ32" s="142"/>
      <c r="BA32" s="142"/>
      <c r="BC32" s="141"/>
      <c r="BD32" s="235">
        <v>7</v>
      </c>
      <c r="BE32" s="238">
        <f t="shared" si="24"/>
        <v>-10.69199382419832</v>
      </c>
      <c r="BF32" s="237">
        <f t="shared" si="26"/>
        <v>-94.601428332553098</v>
      </c>
      <c r="BG32" s="98"/>
      <c r="BH32" s="235">
        <f t="shared" si="16"/>
        <v>-43.222187691082041</v>
      </c>
      <c r="BI32" s="293">
        <f t="shared" si="17"/>
        <v>-56.53984824372705</v>
      </c>
      <c r="BJ32" s="98"/>
      <c r="BK32" s="98"/>
      <c r="BL32" s="98"/>
      <c r="BM32" s="238">
        <f t="shared" si="18"/>
        <v>-110.1559002884421</v>
      </c>
      <c r="BN32" s="293">
        <f t="shared" si="19"/>
        <v>-56.53984824372705</v>
      </c>
      <c r="BO32" s="98"/>
      <c r="BP32" s="98"/>
      <c r="BQ32" s="98"/>
      <c r="BR32" s="98"/>
      <c r="BS32" s="163">
        <f t="shared" si="29"/>
        <v>66.799556978195142</v>
      </c>
      <c r="BT32" s="170">
        <v>-194</v>
      </c>
      <c r="BU32" s="98"/>
      <c r="BV32" s="98"/>
      <c r="BW32" s="98"/>
      <c r="BX32" s="98"/>
      <c r="BY32" s="98"/>
      <c r="BZ32" s="98"/>
      <c r="CA32" s="142"/>
      <c r="CB32" s="141"/>
      <c r="CC32" s="251">
        <f t="shared" si="28"/>
        <v>-110.03512639192839</v>
      </c>
      <c r="CD32" s="252">
        <f t="shared" si="30"/>
        <v>-26.53984824372705</v>
      </c>
      <c r="CE32" s="98"/>
      <c r="CF32" s="98"/>
      <c r="CG32" s="98"/>
      <c r="CH32" s="246">
        <f t="shared" si="27"/>
        <v>-100.37811581849564</v>
      </c>
      <c r="CI32" s="252">
        <f t="shared" si="31"/>
        <v>-40.53984824372705</v>
      </c>
      <c r="CJ32" s="98"/>
      <c r="CK32" s="98"/>
      <c r="CL32" s="98"/>
      <c r="CM32" s="98"/>
      <c r="CN32" s="163">
        <f t="shared" si="25"/>
        <v>66.799556978195142</v>
      </c>
      <c r="CO32" s="170">
        <v>-194</v>
      </c>
      <c r="CP32" s="98"/>
      <c r="CQ32" s="98"/>
      <c r="CR32" s="98"/>
      <c r="CS32" s="98"/>
      <c r="CT32" s="98"/>
      <c r="CU32" s="98"/>
      <c r="CV32" s="142"/>
      <c r="CW32" s="168"/>
    </row>
    <row r="33" spans="2:101" ht="15" thickBot="1" x14ac:dyDescent="0.35">
      <c r="B33" s="141"/>
      <c r="C33" s="141">
        <f t="shared" si="2"/>
        <v>-0.46899938554702381</v>
      </c>
      <c r="D33" s="142">
        <f t="shared" si="7"/>
        <v>7</v>
      </c>
      <c r="E33" s="98"/>
      <c r="F33" s="98"/>
      <c r="G33" s="141">
        <f t="shared" si="3"/>
        <v>-122.61616912148769</v>
      </c>
      <c r="H33" s="142">
        <f t="shared" si="8"/>
        <v>27</v>
      </c>
      <c r="I33" s="98"/>
      <c r="J33" s="98"/>
      <c r="K33" s="98"/>
      <c r="L33" s="232"/>
      <c r="M33" s="141">
        <f t="shared" si="4"/>
        <v>-10</v>
      </c>
      <c r="N33" s="142">
        <f t="shared" si="9"/>
        <v>78</v>
      </c>
      <c r="O33" s="98"/>
      <c r="P33" s="224"/>
      <c r="Q33" s="141">
        <f t="shared" si="5"/>
        <v>-80</v>
      </c>
      <c r="R33" s="142">
        <f t="shared" si="10"/>
        <v>58</v>
      </c>
      <c r="S33" s="98"/>
      <c r="T33" s="98"/>
      <c r="U33" s="141">
        <f t="shared" si="6"/>
        <v>-63.892639308868098</v>
      </c>
      <c r="V33" s="98">
        <f t="shared" si="11"/>
        <v>-22</v>
      </c>
      <c r="W33" s="584"/>
      <c r="X33" s="585"/>
      <c r="Y33" s="586"/>
      <c r="Z33" s="79">
        <v>16</v>
      </c>
      <c r="AA33" s="79">
        <f t="shared" si="15"/>
        <v>2.9350913053030361</v>
      </c>
      <c r="AB33" s="78">
        <f t="shared" si="12"/>
        <v>-71.259627767411189</v>
      </c>
      <c r="AC33" s="98"/>
      <c r="AD33" s="86">
        <v>25</v>
      </c>
      <c r="AE33" s="89">
        <f t="shared" si="0"/>
        <v>72.50462296293199</v>
      </c>
      <c r="AF33" s="88">
        <f t="shared" si="1"/>
        <v>33.809460939255956</v>
      </c>
      <c r="AG33" s="98"/>
      <c r="AH33" s="108">
        <v>14</v>
      </c>
      <c r="AI33" s="111">
        <f t="shared" si="13"/>
        <v>-5.6013476393182877</v>
      </c>
      <c r="AJ33" s="110">
        <f t="shared" si="14"/>
        <v>-97.952311322635282</v>
      </c>
      <c r="AK33" s="98"/>
      <c r="AL33" s="98"/>
      <c r="AM33" s="98"/>
      <c r="AN33" s="98"/>
      <c r="AO33" s="98"/>
      <c r="AP33" s="98"/>
      <c r="AQ33" s="141">
        <f t="shared" si="20"/>
        <v>-140.00014468121495</v>
      </c>
      <c r="AR33" s="142">
        <f t="shared" si="21"/>
        <v>7.6308857849028939</v>
      </c>
      <c r="AS33" s="98"/>
      <c r="AT33" s="142"/>
      <c r="AU33" s="98"/>
      <c r="AV33" s="141">
        <f t="shared" si="22"/>
        <v>-105.62357711491939</v>
      </c>
      <c r="AW33" s="142">
        <f t="shared" si="23"/>
        <v>7.6308857849028939</v>
      </c>
      <c r="AX33" s="98"/>
      <c r="AY33" s="98"/>
      <c r="AZ33" s="142"/>
      <c r="BA33" s="142"/>
      <c r="BC33" s="141"/>
      <c r="BD33" s="235">
        <v>8</v>
      </c>
      <c r="BE33" s="238">
        <f t="shared" si="24"/>
        <v>-10.74443401185415</v>
      </c>
      <c r="BF33" s="237">
        <f t="shared" si="26"/>
        <v>-94.203105561494226</v>
      </c>
      <c r="BG33" s="98"/>
      <c r="BH33" s="235">
        <f t="shared" si="16"/>
        <v>-45.57804005690582</v>
      </c>
      <c r="BI33" s="293">
        <f t="shared" si="17"/>
        <v>-55.53984824372705</v>
      </c>
      <c r="BJ33" s="98"/>
      <c r="BK33" s="98"/>
      <c r="BL33" s="98"/>
      <c r="BM33" s="238">
        <f t="shared" si="18"/>
        <v>-109.60159123698932</v>
      </c>
      <c r="BN33" s="293">
        <f t="shared" si="19"/>
        <v>-55.53984824372705</v>
      </c>
      <c r="BO33" s="98"/>
      <c r="BP33" s="98"/>
      <c r="BQ33" s="98"/>
      <c r="BR33" s="98"/>
      <c r="BS33" s="163">
        <f t="shared" si="29"/>
        <v>66.455229364905477</v>
      </c>
      <c r="BT33" s="170">
        <v>-193</v>
      </c>
      <c r="BU33" s="98"/>
      <c r="BV33" s="98"/>
      <c r="BW33" s="98"/>
      <c r="BX33" s="159">
        <f>IF(AND(F3&gt;0,P3&gt;0),180+DEGREES(BY33),IF(AND(F3&lt;0,P3&gt;0),DEGREES(BY33),IF(AND(F3&gt;0,P3&lt;0),180+DEGREES(BY33),IF(AND(F3&lt;0,P3&lt;0),360+DEGREES(BY33),"Error"))))</f>
        <v>112.99999999999999</v>
      </c>
      <c r="BY33" s="160">
        <f>ATAN(BI19)</f>
        <v>-1.1693705988362011</v>
      </c>
      <c r="BZ33" s="98"/>
      <c r="CA33" s="142"/>
      <c r="CB33" s="141"/>
      <c r="CC33" s="251">
        <f t="shared" si="28"/>
        <v>-111.83917414719981</v>
      </c>
      <c r="CD33" s="252">
        <f>IF($CD32=$CD31-$A$11,$CD32-$A$11,$CD32+$A$11)</f>
        <v>-25.53984824372705</v>
      </c>
      <c r="CE33" s="98"/>
      <c r="CF33" s="98"/>
      <c r="CG33" s="98"/>
      <c r="CH33" s="246">
        <f t="shared" si="27"/>
        <v>-100.80259063470525</v>
      </c>
      <c r="CI33" s="252">
        <f t="shared" si="31"/>
        <v>-41.53984824372705</v>
      </c>
      <c r="CJ33" s="98"/>
      <c r="CK33" s="98"/>
      <c r="CL33" s="98"/>
      <c r="CM33" s="98"/>
      <c r="CN33" s="163">
        <f t="shared" si="25"/>
        <v>66.455229364905477</v>
      </c>
      <c r="CO33" s="170">
        <v>-193</v>
      </c>
      <c r="CP33" s="98"/>
      <c r="CQ33" s="98"/>
      <c r="CR33" s="98"/>
      <c r="CS33" s="159">
        <f>IF(AND(F3&gt;0,P3&gt;0),180+DEGREES(CT33),IF(AND(F3&lt;0,P3&gt;0),DEGREES(CT33),IF(AND(F3&gt;0,P3&lt;0),180+DEGREES(CT33),IF(AND(F3&lt;0,P3&lt;0),360+DEGREES(CT33),"Error"))))</f>
        <v>118.99999999999997</v>
      </c>
      <c r="CT33" s="160">
        <f>ATAN(CD19)</f>
        <v>-1.0646508437165414</v>
      </c>
      <c r="CU33" s="98"/>
      <c r="CV33" s="142"/>
      <c r="CW33" s="168"/>
    </row>
    <row r="34" spans="2:101" ht="15.6" thickTop="1" thickBot="1" x14ac:dyDescent="0.35">
      <c r="B34" s="141"/>
      <c r="C34" s="141">
        <f t="shared" si="2"/>
        <v>0.31228624095969426</v>
      </c>
      <c r="D34" s="142">
        <f t="shared" si="7"/>
        <v>6</v>
      </c>
      <c r="E34" s="98"/>
      <c r="F34" s="98"/>
      <c r="G34" s="141">
        <f t="shared" si="3"/>
        <v>-121.83488349498097</v>
      </c>
      <c r="H34" s="142">
        <f t="shared" si="8"/>
        <v>26</v>
      </c>
      <c r="I34" s="98"/>
      <c r="J34" s="98"/>
      <c r="K34" s="98"/>
      <c r="L34" s="232"/>
      <c r="M34" s="141">
        <f t="shared" si="4"/>
        <v>-10</v>
      </c>
      <c r="N34" s="142">
        <f t="shared" si="9"/>
        <v>77</v>
      </c>
      <c r="O34" s="98"/>
      <c r="P34" s="224"/>
      <c r="Q34" s="141">
        <f t="shared" si="5"/>
        <v>-80</v>
      </c>
      <c r="R34" s="142">
        <f t="shared" si="10"/>
        <v>57</v>
      </c>
      <c r="S34" s="98"/>
      <c r="T34" s="98"/>
      <c r="U34" s="141">
        <f t="shared" si="6"/>
        <v>-66.796850186543921</v>
      </c>
      <c r="V34" s="142">
        <f t="shared" si="11"/>
        <v>-23</v>
      </c>
      <c r="Z34" s="76">
        <v>17</v>
      </c>
      <c r="AA34" s="79">
        <f t="shared" si="15"/>
        <v>2.777908327001132</v>
      </c>
      <c r="AB34" s="78">
        <f t="shared" si="12"/>
        <v>-70.728986925669574</v>
      </c>
      <c r="AC34" s="98"/>
      <c r="AD34" s="86">
        <v>26</v>
      </c>
      <c r="AE34" s="89">
        <f t="shared" si="0"/>
        <v>71.903523703933359</v>
      </c>
      <c r="AF34" s="88">
        <f t="shared" si="1"/>
        <v>35.069691743126192</v>
      </c>
      <c r="AG34" s="98"/>
      <c r="AH34" s="108">
        <v>15</v>
      </c>
      <c r="AI34" s="111">
        <f t="shared" si="13"/>
        <v>-5.7399157676901744</v>
      </c>
      <c r="AJ34" s="110">
        <f t="shared" si="14"/>
        <v>-97.4165081261241</v>
      </c>
      <c r="AK34" s="98"/>
      <c r="AL34" s="98"/>
      <c r="AM34" s="98"/>
      <c r="AN34" s="98"/>
      <c r="AO34" s="98"/>
      <c r="AP34" s="98"/>
      <c r="AQ34" s="141">
        <f t="shared" si="20"/>
        <v>-139.21885905470825</v>
      </c>
      <c r="AR34" s="142">
        <f t="shared" si="21"/>
        <v>6.6308857849028939</v>
      </c>
      <c r="AS34" s="98"/>
      <c r="AT34" s="142"/>
      <c r="AU34" s="98"/>
      <c r="AV34" s="141">
        <f t="shared" si="22"/>
        <v>-105.62357711491939</v>
      </c>
      <c r="AW34" s="142">
        <f t="shared" si="23"/>
        <v>6.6308857849028939</v>
      </c>
      <c r="AX34" s="98"/>
      <c r="AY34" s="98"/>
      <c r="AZ34" s="142"/>
      <c r="BA34" s="142"/>
      <c r="BC34" s="141"/>
      <c r="BD34" s="235">
        <v>9</v>
      </c>
      <c r="BE34" s="238">
        <f t="shared" si="24"/>
        <v>-10.803817903509149</v>
      </c>
      <c r="BF34" s="237">
        <f t="shared" si="26"/>
        <v>-93.805758664391334</v>
      </c>
      <c r="BG34" s="98"/>
      <c r="BH34" s="235">
        <f t="shared" si="16"/>
        <v>-47.933892422729571</v>
      </c>
      <c r="BI34" s="293">
        <f t="shared" si="17"/>
        <v>-54.53984824372705</v>
      </c>
      <c r="BJ34" s="98"/>
      <c r="BK34" s="98"/>
      <c r="BL34" s="98"/>
      <c r="BM34" s="238">
        <f t="shared" si="18"/>
        <v>-109.04728218553656</v>
      </c>
      <c r="BN34" s="293">
        <f t="shared" si="19"/>
        <v>-54.53984824372705</v>
      </c>
      <c r="BO34" s="98"/>
      <c r="BP34" s="98"/>
      <c r="BQ34" s="98"/>
      <c r="BR34" s="98"/>
      <c r="BS34" s="163">
        <f t="shared" si="29"/>
        <v>66.110901751615813</v>
      </c>
      <c r="BT34" s="170">
        <v>-192</v>
      </c>
      <c r="BU34" s="98"/>
      <c r="BV34" s="98"/>
      <c r="BW34" s="98"/>
      <c r="BX34" s="98"/>
      <c r="BY34" s="98"/>
      <c r="BZ34" s="98"/>
      <c r="CA34" s="142"/>
      <c r="CB34" s="141"/>
      <c r="CC34" s="251">
        <f t="shared" si="28"/>
        <v>-113.64322190247124</v>
      </c>
      <c r="CD34" s="252">
        <f t="shared" si="30"/>
        <v>-24.53984824372705</v>
      </c>
      <c r="CE34" s="98"/>
      <c r="CF34" s="98"/>
      <c r="CG34" s="98"/>
      <c r="CH34" s="246">
        <f t="shared" si="27"/>
        <v>-101.22706545091485</v>
      </c>
      <c r="CI34" s="252">
        <f t="shared" si="31"/>
        <v>-42.53984824372705</v>
      </c>
      <c r="CJ34" s="98"/>
      <c r="CK34" s="98"/>
      <c r="CL34" s="98"/>
      <c r="CM34" s="98"/>
      <c r="CN34" s="163">
        <f t="shared" si="25"/>
        <v>66.110901751615813</v>
      </c>
      <c r="CO34" s="170">
        <v>-192</v>
      </c>
      <c r="CP34" s="98"/>
      <c r="CQ34" s="98"/>
      <c r="CR34" s="98"/>
      <c r="CS34" s="98"/>
      <c r="CT34" s="98"/>
      <c r="CU34" s="98"/>
      <c r="CV34" s="142"/>
      <c r="CW34" s="168"/>
    </row>
    <row r="35" spans="2:101" ht="15.6" thickTop="1" thickBot="1" x14ac:dyDescent="0.35">
      <c r="B35" s="141"/>
      <c r="C35" s="141">
        <f t="shared" si="2"/>
        <v>1.0935718674664119</v>
      </c>
      <c r="D35" s="142">
        <f t="shared" si="7"/>
        <v>5</v>
      </c>
      <c r="E35" s="98"/>
      <c r="F35" s="98"/>
      <c r="G35" s="141">
        <f t="shared" si="3"/>
        <v>-121.05359786847426</v>
      </c>
      <c r="H35" s="142">
        <f t="shared" si="8"/>
        <v>25</v>
      </c>
      <c r="I35" s="98"/>
      <c r="J35" s="98"/>
      <c r="K35" s="98"/>
      <c r="L35" s="232"/>
      <c r="M35" s="141">
        <f t="shared" si="4"/>
        <v>-10</v>
      </c>
      <c r="N35" s="142">
        <f t="shared" si="9"/>
        <v>76</v>
      </c>
      <c r="O35" s="98"/>
      <c r="P35" s="224"/>
      <c r="Q35" s="141">
        <f t="shared" si="5"/>
        <v>-80</v>
      </c>
      <c r="R35" s="142">
        <f t="shared" si="10"/>
        <v>56</v>
      </c>
      <c r="S35" s="98"/>
      <c r="T35" s="98"/>
      <c r="U35" s="141">
        <f t="shared" si="6"/>
        <v>-69.701061064219743</v>
      </c>
      <c r="V35" s="98">
        <f t="shared" si="11"/>
        <v>-24</v>
      </c>
      <c r="W35" s="568" t="s">
        <v>114</v>
      </c>
      <c r="X35" s="569"/>
      <c r="Y35" s="570"/>
      <c r="Z35" s="79">
        <v>18</v>
      </c>
      <c r="AA35" s="79">
        <f t="shared" si="15"/>
        <v>2.6114883287858639</v>
      </c>
      <c r="AB35" s="78">
        <f t="shared" si="12"/>
        <v>-70.20117012432074</v>
      </c>
      <c r="AC35" s="98"/>
      <c r="AD35" s="86">
        <v>27</v>
      </c>
      <c r="AE35" s="89">
        <f t="shared" si="0"/>
        <v>71.28052193506943</v>
      </c>
      <c r="AF35" s="88">
        <f t="shared" si="1"/>
        <v>36.31923997916374</v>
      </c>
      <c r="AG35" s="98"/>
      <c r="AH35" s="108">
        <v>16</v>
      </c>
      <c r="AI35" s="111">
        <f t="shared" si="13"/>
        <v>-5.8878138466208476</v>
      </c>
      <c r="AJ35" s="110">
        <f t="shared" si="14"/>
        <v>-96.883204882330574</v>
      </c>
      <c r="AK35" s="98"/>
      <c r="AL35" s="98"/>
      <c r="AM35" s="98"/>
      <c r="AN35" s="98"/>
      <c r="AO35" s="98"/>
      <c r="AP35" s="98"/>
      <c r="AQ35" s="141">
        <f t="shared" si="20"/>
        <v>-138.43757342820152</v>
      </c>
      <c r="AR35" s="142">
        <f t="shared" si="21"/>
        <v>5.6308857849028939</v>
      </c>
      <c r="AS35" s="98"/>
      <c r="AT35" s="142"/>
      <c r="AU35" s="98"/>
      <c r="AV35" s="141">
        <f t="shared" si="22"/>
        <v>-105.62357711491939</v>
      </c>
      <c r="AW35" s="142">
        <f t="shared" si="23"/>
        <v>5.6308857849028939</v>
      </c>
      <c r="AX35" s="98"/>
      <c r="AY35" s="98"/>
      <c r="AZ35" s="142"/>
      <c r="BA35" s="142"/>
      <c r="BC35" s="141"/>
      <c r="BD35" s="235">
        <v>10</v>
      </c>
      <c r="BE35" s="238">
        <f t="shared" si="24"/>
        <v>-10.870127410254646</v>
      </c>
      <c r="BF35" s="237">
        <f t="shared" si="26"/>
        <v>-93.409508676958438</v>
      </c>
      <c r="BG35" s="98"/>
      <c r="BH35" s="235">
        <f t="shared" si="16"/>
        <v>-50.289744788553321</v>
      </c>
      <c r="BI35" s="293">
        <f t="shared" si="17"/>
        <v>-53.53984824372705</v>
      </c>
      <c r="BJ35" s="98"/>
      <c r="BK35" s="98"/>
      <c r="BL35" s="98"/>
      <c r="BM35" s="238">
        <f t="shared" si="18"/>
        <v>-108.49297313408378</v>
      </c>
      <c r="BN35" s="293">
        <f t="shared" si="19"/>
        <v>-53.53984824372705</v>
      </c>
      <c r="BO35" s="98"/>
      <c r="BP35" s="98"/>
      <c r="BQ35" s="98"/>
      <c r="BR35" s="98"/>
      <c r="BS35" s="163">
        <f t="shared" si="29"/>
        <v>65.766574138326135</v>
      </c>
      <c r="BT35" s="170">
        <v>-191</v>
      </c>
      <c r="BU35" s="98"/>
      <c r="BV35" s="224"/>
      <c r="BW35" s="98"/>
      <c r="BX35" s="403">
        <f>ABS((AB3+V2)*SIN(((180-U2)/2)*PI()/180))</f>
        <v>68.933458894126886</v>
      </c>
      <c r="BY35" s="404"/>
      <c r="BZ35" s="98"/>
      <c r="CA35" s="142"/>
      <c r="CB35" s="141"/>
      <c r="CC35" s="251">
        <f t="shared" si="28"/>
        <v>-115.44726965774267</v>
      </c>
      <c r="CD35" s="252">
        <f t="shared" si="30"/>
        <v>-23.53984824372705</v>
      </c>
      <c r="CE35" s="98"/>
      <c r="CF35" s="98"/>
      <c r="CG35" s="98"/>
      <c r="CH35" s="246">
        <f t="shared" si="27"/>
        <v>-101.65154026712446</v>
      </c>
      <c r="CI35" s="252">
        <f t="shared" si="31"/>
        <v>-43.53984824372705</v>
      </c>
      <c r="CJ35" s="98"/>
      <c r="CK35" s="98"/>
      <c r="CL35" s="98"/>
      <c r="CM35" s="98"/>
      <c r="CN35" s="163">
        <f t="shared" si="25"/>
        <v>65.766574138326135</v>
      </c>
      <c r="CO35" s="170">
        <v>-191</v>
      </c>
      <c r="CP35" s="98"/>
      <c r="CQ35" s="224"/>
      <c r="CR35" s="98"/>
      <c r="CS35" s="403">
        <f>ABS((AB3+V2)*SIN((U2/2)*PI()/180))</f>
        <v>76.558362138281041</v>
      </c>
      <c r="CT35" s="404"/>
      <c r="CU35" s="98"/>
      <c r="CV35" s="142"/>
      <c r="CW35" s="168"/>
    </row>
    <row r="36" spans="2:101" ht="15" thickBot="1" x14ac:dyDescent="0.35">
      <c r="B36" s="141"/>
      <c r="C36" s="141">
        <f t="shared" si="2"/>
        <v>1.8748574939731295</v>
      </c>
      <c r="D36" s="142">
        <f t="shared" si="7"/>
        <v>4</v>
      </c>
      <c r="E36" s="98"/>
      <c r="F36" s="98"/>
      <c r="G36" s="141">
        <f t="shared" si="3"/>
        <v>-120.27231224196754</v>
      </c>
      <c r="H36" s="142">
        <f t="shared" si="8"/>
        <v>24</v>
      </c>
      <c r="I36" s="98"/>
      <c r="J36" s="98"/>
      <c r="K36" s="98"/>
      <c r="L36" s="232"/>
      <c r="M36" s="141">
        <f t="shared" si="4"/>
        <v>-10</v>
      </c>
      <c r="N36" s="142">
        <f t="shared" si="9"/>
        <v>75</v>
      </c>
      <c r="O36" s="98"/>
      <c r="P36" s="224"/>
      <c r="Q36" s="141">
        <f t="shared" si="5"/>
        <v>-80</v>
      </c>
      <c r="R36" s="142">
        <f t="shared" si="10"/>
        <v>55</v>
      </c>
      <c r="S36" s="98"/>
      <c r="T36" s="98"/>
      <c r="U36" s="141">
        <f t="shared" si="6"/>
        <v>-72.605271941895566</v>
      </c>
      <c r="V36" s="98">
        <f t="shared" si="11"/>
        <v>-25</v>
      </c>
      <c r="W36" s="571"/>
      <c r="X36" s="572"/>
      <c r="Y36" s="573"/>
      <c r="Z36" s="79">
        <v>19</v>
      </c>
      <c r="AA36" s="79">
        <f t="shared" si="15"/>
        <v>2.4358820038008346</v>
      </c>
      <c r="AB36" s="78">
        <f t="shared" si="12"/>
        <v>-69.676338141475426</v>
      </c>
      <c r="AC36" s="98"/>
      <c r="AD36" s="86">
        <v>28</v>
      </c>
      <c r="AE36" s="89">
        <f t="shared" si="0"/>
        <v>70.635807428714159</v>
      </c>
      <c r="AF36" s="88">
        <f t="shared" si="1"/>
        <v>37.557725022871267</v>
      </c>
      <c r="AG36" s="98"/>
      <c r="AH36" s="108">
        <v>17</v>
      </c>
      <c r="AI36" s="111">
        <f t="shared" si="13"/>
        <v>-6.0449968249227517</v>
      </c>
      <c r="AJ36" s="110">
        <f t="shared" si="14"/>
        <v>-96.352564040588959</v>
      </c>
      <c r="AK36" s="98"/>
      <c r="AL36" s="98"/>
      <c r="AM36" s="98"/>
      <c r="AN36" s="98"/>
      <c r="AO36" s="98"/>
      <c r="AP36" s="98"/>
      <c r="AQ36" s="141">
        <f t="shared" si="20"/>
        <v>-137.65628780169482</v>
      </c>
      <c r="AR36" s="142">
        <f t="shared" si="21"/>
        <v>4.6308857849028939</v>
      </c>
      <c r="AS36" s="98"/>
      <c r="AT36" s="142"/>
      <c r="AU36" s="98"/>
      <c r="AV36" s="141">
        <f t="shared" si="22"/>
        <v>-105.62357711491939</v>
      </c>
      <c r="AW36" s="142">
        <f t="shared" si="23"/>
        <v>4.6308857849028939</v>
      </c>
      <c r="AX36" s="98"/>
      <c r="AY36" s="98"/>
      <c r="AZ36" s="142"/>
      <c r="BA36" s="142"/>
      <c r="BC36" s="141"/>
      <c r="BD36" s="235">
        <v>11</v>
      </c>
      <c r="BE36" s="238">
        <f t="shared" si="24"/>
        <v>-10.943342333572538</v>
      </c>
      <c r="BF36" s="237">
        <f t="shared" si="26"/>
        <v>-93.014476300780302</v>
      </c>
      <c r="BG36" s="98"/>
      <c r="BH36" s="235">
        <f t="shared" si="16"/>
        <v>-52.645597154377072</v>
      </c>
      <c r="BI36" s="293">
        <f t="shared" si="17"/>
        <v>-52.53984824372705</v>
      </c>
      <c r="BJ36" s="98"/>
      <c r="BK36" s="98"/>
      <c r="BL36" s="98"/>
      <c r="BM36" s="238">
        <f t="shared" si="18"/>
        <v>-107.93866408263102</v>
      </c>
      <c r="BN36" s="293">
        <f t="shared" si="19"/>
        <v>-52.53984824372705</v>
      </c>
      <c r="BO36" s="98"/>
      <c r="BP36" s="98"/>
      <c r="BQ36" s="98"/>
      <c r="BR36" s="98"/>
      <c r="BS36" s="163">
        <f t="shared" si="29"/>
        <v>65.422246525036471</v>
      </c>
      <c r="BT36" s="170">
        <v>-190</v>
      </c>
      <c r="BU36" s="98"/>
      <c r="BV36" s="98"/>
      <c r="BW36" s="98"/>
      <c r="BX36" s="98"/>
      <c r="BY36" s="98"/>
      <c r="BZ36" s="98"/>
      <c r="CA36" s="142"/>
      <c r="CB36" s="141"/>
      <c r="CC36" s="251">
        <f t="shared" si="28"/>
        <v>-117.25131741301409</v>
      </c>
      <c r="CD36" s="252">
        <f t="shared" si="30"/>
        <v>-22.53984824372705</v>
      </c>
      <c r="CE36" s="98"/>
      <c r="CF36" s="98"/>
      <c r="CG36" s="98"/>
      <c r="CH36" s="246">
        <f t="shared" si="27"/>
        <v>-102.07601508333406</v>
      </c>
      <c r="CI36" s="252">
        <f t="shared" si="31"/>
        <v>-44.53984824372705</v>
      </c>
      <c r="CJ36" s="98"/>
      <c r="CK36" s="98"/>
      <c r="CL36" s="98"/>
      <c r="CM36" s="98"/>
      <c r="CN36" s="163">
        <f t="shared" si="25"/>
        <v>65.422246525036471</v>
      </c>
      <c r="CO36" s="170">
        <v>-190</v>
      </c>
      <c r="CP36" s="98"/>
      <c r="CQ36" s="98"/>
      <c r="CR36" s="98"/>
      <c r="CS36" s="98"/>
      <c r="CT36" s="98"/>
      <c r="CU36" s="98"/>
      <c r="CV36" s="142"/>
      <c r="CW36" s="168"/>
    </row>
    <row r="37" spans="2:101" x14ac:dyDescent="0.3">
      <c r="B37" s="141"/>
      <c r="C37" s="141">
        <f t="shared" si="2"/>
        <v>2.6561431204798471</v>
      </c>
      <c r="D37" s="142">
        <f t="shared" si="7"/>
        <v>3</v>
      </c>
      <c r="E37" s="98"/>
      <c r="F37" s="98"/>
      <c r="G37" s="141">
        <f t="shared" si="3"/>
        <v>-119.49102661546081</v>
      </c>
      <c r="H37" s="142">
        <f t="shared" si="8"/>
        <v>23</v>
      </c>
      <c r="I37" s="98"/>
      <c r="J37" s="98"/>
      <c r="K37" s="98"/>
      <c r="L37" s="232"/>
      <c r="M37" s="141">
        <f t="shared" si="4"/>
        <v>-10</v>
      </c>
      <c r="N37" s="142">
        <f t="shared" si="9"/>
        <v>74</v>
      </c>
      <c r="O37" s="98"/>
      <c r="P37" s="224"/>
      <c r="Q37" s="141">
        <f t="shared" si="5"/>
        <v>-80</v>
      </c>
      <c r="R37" s="142">
        <f t="shared" si="10"/>
        <v>54</v>
      </c>
      <c r="S37" s="98"/>
      <c r="T37" s="98"/>
      <c r="U37" s="141">
        <f t="shared" si="6"/>
        <v>-75.509482819571389</v>
      </c>
      <c r="V37" s="98">
        <f t="shared" si="11"/>
        <v>-26</v>
      </c>
      <c r="W37" s="378" t="str">
        <f>IF(AND(F3&gt;0,P3&gt;0),"Case 1 (Look Sheet: θopt tune case I)",IF(AND(F3&lt;0,P3&gt;0)," Case 2 (Look Sheet: θopt tune case II)",IF(AND(F3&gt;0,P3&lt;0),"Case 3 (Look Sheet: θopt tune case III)",IF(AND(F3&lt;0,P3&lt;0),"Case 4 (Look Sheet: θopt tune case IV)",IF(AND(F3=0,P3&gt;0),"n1(Flow1)=0,n2(Flow2)&gt;0",IF(AND(F3=0,P3&lt;0),"n1(Flow1)=0,n2(Flow2)&lt;0",IF(AND(F3&gt;0,P3=0),"n1(Flow1)&gt;0,n2(Flow2)=0",IF(AND(F3&lt;0,P3=0),"n1(Flow1)&lt;0,n2(Flow2)=0","Error"))))))))</f>
        <v>Case 3 (Look Sheet: θopt tune case III)</v>
      </c>
      <c r="X37" s="379"/>
      <c r="Y37" s="380"/>
      <c r="Z37" s="79">
        <v>20</v>
      </c>
      <c r="AA37" s="79">
        <f t="shared" si="15"/>
        <v>2.2511428434337617</v>
      </c>
      <c r="AB37" s="78">
        <f t="shared" si="12"/>
        <v>-69.154650846039786</v>
      </c>
      <c r="AC37" s="98"/>
      <c r="AD37" s="86">
        <v>29</v>
      </c>
      <c r="AE37" s="89">
        <f t="shared" si="0"/>
        <v>69.969576571151663</v>
      </c>
      <c r="AF37" s="88">
        <f t="shared" si="1"/>
        <v>38.784769619706964</v>
      </c>
      <c r="AG37" s="98"/>
      <c r="AH37" s="108">
        <v>18</v>
      </c>
      <c r="AI37" s="111">
        <f t="shared" si="13"/>
        <v>-6.2114168231380198</v>
      </c>
      <c r="AJ37" s="110">
        <f t="shared" si="14"/>
        <v>-95.824747239240125</v>
      </c>
      <c r="AK37" s="98"/>
      <c r="AL37" s="98"/>
      <c r="AM37" s="98"/>
      <c r="AN37" s="98"/>
      <c r="AO37" s="98"/>
      <c r="AP37" s="98"/>
      <c r="AQ37" s="141">
        <f t="shared" si="20"/>
        <v>-136.87500217518809</v>
      </c>
      <c r="AR37" s="142">
        <f t="shared" si="21"/>
        <v>3.6308857849028939</v>
      </c>
      <c r="AS37" s="98"/>
      <c r="AT37" s="142"/>
      <c r="AU37" s="98"/>
      <c r="AV37" s="141">
        <f t="shared" si="22"/>
        <v>-105.62357711491939</v>
      </c>
      <c r="AW37" s="142">
        <f t="shared" si="23"/>
        <v>3.6308857849028939</v>
      </c>
      <c r="AX37" s="98"/>
      <c r="AY37" s="98"/>
      <c r="AZ37" s="142"/>
      <c r="BA37" s="142"/>
      <c r="BC37" s="141"/>
      <c r="BD37" s="235">
        <v>12</v>
      </c>
      <c r="BE37" s="238">
        <f t="shared" si="24"/>
        <v>-11.023440371487929</v>
      </c>
      <c r="BF37" s="237">
        <f t="shared" si="26"/>
        <v>-92.620781866545457</v>
      </c>
      <c r="BG37" s="98"/>
      <c r="BH37" s="235">
        <f t="shared" si="16"/>
        <v>-55.001449520200822</v>
      </c>
      <c r="BI37" s="293">
        <f t="shared" si="17"/>
        <v>-51.53984824372705</v>
      </c>
      <c r="BJ37" s="98"/>
      <c r="BK37" s="98"/>
      <c r="BL37" s="98"/>
      <c r="BM37" s="238">
        <f t="shared" si="18"/>
        <v>-107.38435503117825</v>
      </c>
      <c r="BN37" s="293">
        <f t="shared" si="19"/>
        <v>-51.53984824372705</v>
      </c>
      <c r="BO37" s="98"/>
      <c r="BP37" s="98"/>
      <c r="BQ37" s="98"/>
      <c r="BR37" s="98"/>
      <c r="BS37" s="163">
        <f t="shared" si="29"/>
        <v>65.077918911746806</v>
      </c>
      <c r="BT37" s="170">
        <v>-189</v>
      </c>
      <c r="BU37" s="98"/>
      <c r="BV37" s="98"/>
      <c r="BW37" s="98"/>
      <c r="BX37" s="587" t="s">
        <v>96</v>
      </c>
      <c r="BY37" s="588"/>
      <c r="BZ37" s="589"/>
      <c r="CA37" s="142"/>
      <c r="CB37" s="141"/>
      <c r="CC37" s="251">
        <f t="shared" si="28"/>
        <v>-119.05536516828552</v>
      </c>
      <c r="CD37" s="252">
        <f t="shared" si="30"/>
        <v>-21.53984824372705</v>
      </c>
      <c r="CE37" s="98"/>
      <c r="CF37" s="98"/>
      <c r="CG37" s="98"/>
      <c r="CH37" s="246">
        <f t="shared" si="27"/>
        <v>-102.50048989954367</v>
      </c>
      <c r="CI37" s="252">
        <f t="shared" si="31"/>
        <v>-45.53984824372705</v>
      </c>
      <c r="CJ37" s="98"/>
      <c r="CK37" s="98"/>
      <c r="CL37" s="98"/>
      <c r="CM37" s="98"/>
      <c r="CN37" s="163">
        <f t="shared" si="25"/>
        <v>65.077918911746806</v>
      </c>
      <c r="CO37" s="170">
        <v>-189</v>
      </c>
      <c r="CP37" s="98"/>
      <c r="CQ37" s="98"/>
      <c r="CR37" s="98"/>
      <c r="CS37" s="587" t="s">
        <v>96</v>
      </c>
      <c r="CT37" s="588"/>
      <c r="CU37" s="589"/>
      <c r="CV37" s="142"/>
      <c r="CW37" s="168"/>
    </row>
    <row r="38" spans="2:101" x14ac:dyDescent="0.3">
      <c r="B38" s="141"/>
      <c r="C38" s="141">
        <f t="shared" si="2"/>
        <v>3.4374287469865648</v>
      </c>
      <c r="D38" s="142">
        <f t="shared" si="7"/>
        <v>2</v>
      </c>
      <c r="E38" s="98"/>
      <c r="F38" s="98"/>
      <c r="G38" s="141">
        <f t="shared" si="3"/>
        <v>-118.70974098895411</v>
      </c>
      <c r="H38" s="142">
        <f t="shared" si="8"/>
        <v>22</v>
      </c>
      <c r="I38" s="98"/>
      <c r="J38" s="98"/>
      <c r="K38" s="98"/>
      <c r="L38" s="232"/>
      <c r="M38" s="141">
        <f t="shared" si="4"/>
        <v>-10</v>
      </c>
      <c r="N38" s="142">
        <f t="shared" si="9"/>
        <v>73</v>
      </c>
      <c r="O38" s="98"/>
      <c r="P38" s="224"/>
      <c r="Q38" s="141">
        <f t="shared" si="5"/>
        <v>-80</v>
      </c>
      <c r="R38" s="142">
        <f t="shared" si="10"/>
        <v>53</v>
      </c>
      <c r="S38" s="98"/>
      <c r="T38" s="98"/>
      <c r="U38" s="141">
        <f t="shared" si="6"/>
        <v>-78.413693697247211</v>
      </c>
      <c r="V38" s="98">
        <f t="shared" si="11"/>
        <v>-27</v>
      </c>
      <c r="W38" s="378"/>
      <c r="X38" s="379"/>
      <c r="Y38" s="380"/>
      <c r="Z38" s="79">
        <v>21</v>
      </c>
      <c r="AA38" s="79">
        <f t="shared" si="15"/>
        <v>2.0573271210225066</v>
      </c>
      <c r="AB38" s="78">
        <f t="shared" si="12"/>
        <v>-68.636267149017698</v>
      </c>
      <c r="AC38" s="98"/>
      <c r="AD38" s="86">
        <v>30</v>
      </c>
      <c r="AE38" s="89">
        <f t="shared" si="0"/>
        <v>69.282032302755098</v>
      </c>
      <c r="AF38" s="88">
        <f t="shared" si="1"/>
        <v>39.999999999999993</v>
      </c>
      <c r="AG38" s="98"/>
      <c r="AH38" s="108">
        <v>19</v>
      </c>
      <c r="AI38" s="111">
        <f t="shared" si="13"/>
        <v>-6.3870231481230491</v>
      </c>
      <c r="AJ38" s="110">
        <f t="shared" si="14"/>
        <v>-95.299915256394812</v>
      </c>
      <c r="AK38" s="98"/>
      <c r="AL38" s="98"/>
      <c r="AM38" s="98"/>
      <c r="AN38" s="98"/>
      <c r="AO38" s="98"/>
      <c r="AP38" s="98"/>
      <c r="AQ38" s="141">
        <f t="shared" si="20"/>
        <v>-136.09371654868136</v>
      </c>
      <c r="AR38" s="142">
        <f t="shared" si="21"/>
        <v>2.6308857849028939</v>
      </c>
      <c r="AS38" s="98"/>
      <c r="AT38" s="142"/>
      <c r="AU38" s="98"/>
      <c r="AV38" s="141">
        <f t="shared" si="22"/>
        <v>-105.62357711491939</v>
      </c>
      <c r="AW38" s="142">
        <f t="shared" si="23"/>
        <v>2.6308857849028939</v>
      </c>
      <c r="AX38" s="98"/>
      <c r="AY38" s="98"/>
      <c r="AZ38" s="142"/>
      <c r="BA38" s="142"/>
      <c r="BC38" s="141"/>
      <c r="BD38" s="235">
        <v>13</v>
      </c>
      <c r="BE38" s="238">
        <f t="shared" si="24"/>
        <v>-11.11039712536255</v>
      </c>
      <c r="BF38" s="237">
        <f t="shared" si="26"/>
        <v>-92.228545297392358</v>
      </c>
      <c r="BG38" s="98"/>
      <c r="BH38" s="235">
        <f t="shared" si="16"/>
        <v>-57.357301886024572</v>
      </c>
      <c r="BI38" s="293">
        <f t="shared" si="17"/>
        <v>-50.53984824372705</v>
      </c>
      <c r="BJ38" s="98"/>
      <c r="BK38" s="98"/>
      <c r="BL38" s="98"/>
      <c r="BM38" s="238">
        <f t="shared" si="18"/>
        <v>-106.83004597972548</v>
      </c>
      <c r="BN38" s="293">
        <f t="shared" si="19"/>
        <v>-50.53984824372705</v>
      </c>
      <c r="BO38" s="98"/>
      <c r="BP38" s="98"/>
      <c r="BQ38" s="98"/>
      <c r="BR38" s="98"/>
      <c r="BS38" s="163">
        <f t="shared" si="29"/>
        <v>64.733591298457142</v>
      </c>
      <c r="BT38" s="170">
        <v>-188</v>
      </c>
      <c r="BU38" s="98"/>
      <c r="BV38" s="98"/>
      <c r="BW38" s="98"/>
      <c r="BX38" s="590"/>
      <c r="BY38" s="591"/>
      <c r="BZ38" s="592"/>
      <c r="CA38" s="142"/>
      <c r="CB38" s="141"/>
      <c r="CC38" s="251">
        <f t="shared" si="28"/>
        <v>-120.85941292355693</v>
      </c>
      <c r="CD38" s="252">
        <f t="shared" si="30"/>
        <v>-20.53984824372705</v>
      </c>
      <c r="CE38" s="98"/>
      <c r="CF38" s="98"/>
      <c r="CG38" s="98"/>
      <c r="CH38" s="246">
        <f t="shared" si="27"/>
        <v>-102.92496471575328</v>
      </c>
      <c r="CI38" s="252">
        <f t="shared" si="31"/>
        <v>-46.53984824372705</v>
      </c>
      <c r="CJ38" s="98"/>
      <c r="CK38" s="98"/>
      <c r="CL38" s="98"/>
      <c r="CM38" s="98"/>
      <c r="CN38" s="163">
        <f t="shared" si="25"/>
        <v>64.733591298457142</v>
      </c>
      <c r="CO38" s="170">
        <v>-188</v>
      </c>
      <c r="CP38" s="98"/>
      <c r="CQ38" s="98"/>
      <c r="CR38" s="98"/>
      <c r="CS38" s="590"/>
      <c r="CT38" s="591"/>
      <c r="CU38" s="592"/>
      <c r="CV38" s="142"/>
      <c r="CW38" s="168"/>
    </row>
    <row r="39" spans="2:101" ht="15" thickBot="1" x14ac:dyDescent="0.35">
      <c r="B39" s="141"/>
      <c r="C39" s="141">
        <f t="shared" si="2"/>
        <v>4.2187143734932828</v>
      </c>
      <c r="D39" s="142">
        <f t="shared" si="7"/>
        <v>1</v>
      </c>
      <c r="E39" s="98"/>
      <c r="F39" s="98"/>
      <c r="G39" s="141">
        <f t="shared" si="3"/>
        <v>-117.92845536244738</v>
      </c>
      <c r="H39" s="142">
        <f t="shared" si="8"/>
        <v>21</v>
      </c>
      <c r="I39" s="98"/>
      <c r="J39" s="98"/>
      <c r="K39" s="98"/>
      <c r="L39" s="232"/>
      <c r="M39" s="141">
        <f t="shared" si="4"/>
        <v>-10</v>
      </c>
      <c r="N39" s="142">
        <f t="shared" si="9"/>
        <v>72</v>
      </c>
      <c r="O39" s="98"/>
      <c r="P39" s="224"/>
      <c r="Q39" s="141">
        <f t="shared" si="5"/>
        <v>-80</v>
      </c>
      <c r="R39" s="142">
        <f t="shared" si="10"/>
        <v>52</v>
      </c>
      <c r="S39" s="98"/>
      <c r="T39" s="98"/>
      <c r="U39" s="141">
        <f t="shared" si="6"/>
        <v>-81.317904574923034</v>
      </c>
      <c r="V39" s="98">
        <f t="shared" si="11"/>
        <v>-28</v>
      </c>
      <c r="W39" s="466"/>
      <c r="X39" s="467"/>
      <c r="Y39" s="574"/>
      <c r="Z39" s="79">
        <v>22</v>
      </c>
      <c r="AA39" s="79">
        <f t="shared" si="15"/>
        <v>1.8544938747136541</v>
      </c>
      <c r="AB39" s="78">
        <f t="shared" si="12"/>
        <v>-68.121344955104959</v>
      </c>
      <c r="AC39" s="98"/>
      <c r="AD39" s="86">
        <v>31</v>
      </c>
      <c r="AE39" s="89">
        <f t="shared" si="0"/>
        <v>68.57338405616899</v>
      </c>
      <c r="AF39" s="88">
        <f t="shared" si="1"/>
        <v>41.203045992804334</v>
      </c>
      <c r="AG39" s="98"/>
      <c r="AH39" s="108">
        <v>20</v>
      </c>
      <c r="AI39" s="111">
        <f t="shared" si="13"/>
        <v>-6.571762308490122</v>
      </c>
      <c r="AJ39" s="110">
        <f t="shared" si="14"/>
        <v>-94.778227960959171</v>
      </c>
      <c r="AK39" s="98"/>
      <c r="AL39" s="98"/>
      <c r="AM39" s="98"/>
      <c r="AN39" s="98"/>
      <c r="AO39" s="98"/>
      <c r="AP39" s="98"/>
      <c r="AQ39" s="141">
        <f t="shared" si="20"/>
        <v>-135.31243092217466</v>
      </c>
      <c r="AR39" s="142">
        <f t="shared" si="21"/>
        <v>1.6308857849028939</v>
      </c>
      <c r="AS39" s="98"/>
      <c r="AT39" s="142"/>
      <c r="AU39" s="98"/>
      <c r="AV39" s="141">
        <f t="shared" si="22"/>
        <v>-105.62357711491939</v>
      </c>
      <c r="AW39" s="142">
        <f t="shared" si="23"/>
        <v>1.6308857849028939</v>
      </c>
      <c r="AX39" s="98"/>
      <c r="AY39" s="98"/>
      <c r="AZ39" s="142"/>
      <c r="BA39" s="142"/>
      <c r="BC39" s="141"/>
      <c r="BD39" s="235">
        <v>14</v>
      </c>
      <c r="BE39" s="238">
        <f t="shared" si="24"/>
        <v>-11.204186107326791</v>
      </c>
      <c r="BF39" s="237">
        <f t="shared" si="26"/>
        <v>-91.837886072379689</v>
      </c>
      <c r="BG39" s="98"/>
      <c r="BH39" s="235">
        <f t="shared" si="16"/>
        <v>-59.713154251848337</v>
      </c>
      <c r="BI39" s="293">
        <f t="shared" si="17"/>
        <v>-49.53984824372705</v>
      </c>
      <c r="BJ39" s="98"/>
      <c r="BK39" s="98"/>
      <c r="BL39" s="98"/>
      <c r="BM39" s="238">
        <f t="shared" si="18"/>
        <v>-106.27573692827271</v>
      </c>
      <c r="BN39" s="293">
        <f t="shared" si="19"/>
        <v>-49.53984824372705</v>
      </c>
      <c r="BO39" s="98"/>
      <c r="BP39" s="98"/>
      <c r="BQ39" s="98"/>
      <c r="BR39" s="98"/>
      <c r="BS39" s="163">
        <f t="shared" si="29"/>
        <v>64.389263685167478</v>
      </c>
      <c r="BT39" s="170">
        <v>-187</v>
      </c>
      <c r="BU39" s="98"/>
      <c r="BV39" s="98"/>
      <c r="BW39" s="98"/>
      <c r="BX39" s="369" t="str">
        <f>IF(AND(F3&gt;0,P3&gt;0,BX35&lt;AB3),"MoveCZoptFurtherFromW.C.",IF(AND(F3&lt;0,P3&gt;0,BX35&lt;AB3),"MoveCZoptFurtherFromW.C.",IF(AND(F3&gt;0,P3&lt;0,BX35&lt;AB3),"MoveCZoptFurtherFromW.C.",IF(AND(F3&lt;0,P3&lt;0,BX35&lt;AB3),"MoveCZoptFurtherFromW.C.","FlowsOfCZoptNotIntersectW.C."))))</f>
        <v>MoveCZoptFurtherFromW.C.</v>
      </c>
      <c r="BY39" s="370"/>
      <c r="BZ39" s="371"/>
      <c r="CA39" s="142"/>
      <c r="CB39" s="141"/>
      <c r="CC39" s="251">
        <f t="shared" si="28"/>
        <v>-122.66346067882836</v>
      </c>
      <c r="CD39" s="252">
        <f t="shared" si="30"/>
        <v>-19.53984824372705</v>
      </c>
      <c r="CE39" s="98"/>
      <c r="CF39" s="98"/>
      <c r="CG39" s="98"/>
      <c r="CH39" s="246">
        <f t="shared" si="27"/>
        <v>-103.34943953196287</v>
      </c>
      <c r="CI39" s="252">
        <f t="shared" si="31"/>
        <v>-47.53984824372705</v>
      </c>
      <c r="CJ39" s="98"/>
      <c r="CK39" s="98"/>
      <c r="CL39" s="98"/>
      <c r="CM39" s="98"/>
      <c r="CN39" s="163">
        <f t="shared" si="25"/>
        <v>64.389263685167478</v>
      </c>
      <c r="CO39" s="170">
        <v>-187</v>
      </c>
      <c r="CP39" s="98"/>
      <c r="CQ39" s="98"/>
      <c r="CR39" s="98"/>
      <c r="CS39" s="369" t="str">
        <f>IF(AND($F$3&gt;0,$P$3&gt;0,CS35&lt;$AB$3),"MoveCZoptFurtherFromW.C.",IF(AND($F$3&lt;0,$P$3&gt;0,CS35&lt;$AB$3),"MoveCZoptFurtherFromW.C.",IF(AND($F$3&gt;0,$P$3&lt;0,CS35&lt;$AB$3),"MoveCZoptFurtherFromW.C.",IF(AND($F$3&lt;0,$P$3&lt;0,CS35&lt;$AB$3),"MoveCZoptFurtherFromW.C.","FlowsOfCZoptNotIntersectW.C."))))</f>
        <v>MoveCZoptFurtherFromW.C.</v>
      </c>
      <c r="CT39" s="370"/>
      <c r="CU39" s="371"/>
      <c r="CV39" s="142"/>
      <c r="CW39" s="168"/>
    </row>
    <row r="40" spans="2:101" ht="15.6" thickTop="1" thickBot="1" x14ac:dyDescent="0.35">
      <c r="B40" s="141"/>
      <c r="C40" s="141">
        <f t="shared" si="2"/>
        <v>5</v>
      </c>
      <c r="D40" s="142">
        <f t="shared" si="7"/>
        <v>0</v>
      </c>
      <c r="E40" s="98"/>
      <c r="F40" s="98"/>
      <c r="G40" s="141">
        <f t="shared" si="3"/>
        <v>-117.14716973594066</v>
      </c>
      <c r="H40" s="142">
        <f t="shared" si="8"/>
        <v>20</v>
      </c>
      <c r="I40" s="98"/>
      <c r="J40" s="98"/>
      <c r="K40" s="98"/>
      <c r="L40" s="232"/>
      <c r="M40" s="141">
        <f t="shared" si="4"/>
        <v>-10</v>
      </c>
      <c r="N40" s="142">
        <f t="shared" si="9"/>
        <v>71</v>
      </c>
      <c r="O40" s="98"/>
      <c r="P40" s="224"/>
      <c r="Q40" s="141">
        <f t="shared" si="5"/>
        <v>-80</v>
      </c>
      <c r="R40" s="142">
        <f t="shared" si="10"/>
        <v>51</v>
      </c>
      <c r="S40" s="98"/>
      <c r="T40" s="98"/>
      <c r="U40" s="141">
        <f t="shared" si="6"/>
        <v>-84.222115452598857</v>
      </c>
      <c r="V40" s="142">
        <f t="shared" si="11"/>
        <v>-29</v>
      </c>
      <c r="Z40" s="76">
        <v>23</v>
      </c>
      <c r="AA40" s="79">
        <f t="shared" si="15"/>
        <v>1.6427048894789174</v>
      </c>
      <c r="AB40" s="78">
        <f t="shared" si="12"/>
        <v>-67.610041114590018</v>
      </c>
      <c r="AC40" s="98"/>
      <c r="AD40" s="86">
        <v>32</v>
      </c>
      <c r="AE40" s="89">
        <f t="shared" si="0"/>
        <v>67.843847692514075</v>
      </c>
      <c r="AF40" s="88">
        <f t="shared" si="1"/>
        <v>42.393541138656389</v>
      </c>
      <c r="AG40" s="98"/>
      <c r="AH40" s="108">
        <v>21</v>
      </c>
      <c r="AI40" s="111">
        <f t="shared" si="13"/>
        <v>-6.7655780309013771</v>
      </c>
      <c r="AJ40" s="110">
        <f t="shared" si="14"/>
        <v>-94.259844263937083</v>
      </c>
      <c r="AK40" s="98"/>
      <c r="AL40" s="98"/>
      <c r="AM40" s="98"/>
      <c r="AN40" s="98"/>
      <c r="AO40" s="98"/>
      <c r="AP40" s="98"/>
      <c r="AQ40" s="141">
        <f t="shared" si="20"/>
        <v>-134.53114529566793</v>
      </c>
      <c r="AR40" s="142">
        <f t="shared" si="21"/>
        <v>0.63088578490289393</v>
      </c>
      <c r="AS40" s="98"/>
      <c r="AT40" s="142"/>
      <c r="AU40" s="98"/>
      <c r="AV40" s="141">
        <f t="shared" si="22"/>
        <v>-105.62357711491939</v>
      </c>
      <c r="AW40" s="142">
        <f t="shared" si="23"/>
        <v>0.63088578490289393</v>
      </c>
      <c r="AX40" s="98"/>
      <c r="AY40" s="98"/>
      <c r="AZ40" s="142"/>
      <c r="BA40" s="142"/>
      <c r="BC40" s="141"/>
      <c r="BD40" s="235">
        <v>15</v>
      </c>
      <c r="BE40" s="238">
        <f t="shared" si="24"/>
        <v>-11.304778748348198</v>
      </c>
      <c r="BF40" s="237">
        <f t="shared" si="26"/>
        <v>-91.448923190091762</v>
      </c>
      <c r="BG40" s="98"/>
      <c r="BH40" s="235">
        <f t="shared" si="16"/>
        <v>-62.069006617672088</v>
      </c>
      <c r="BI40" s="293">
        <f t="shared" si="17"/>
        <v>-48.53984824372705</v>
      </c>
      <c r="BJ40" s="98"/>
      <c r="BK40" s="98"/>
      <c r="BL40" s="98"/>
      <c r="BM40" s="238">
        <f t="shared" si="18"/>
        <v>-105.72142787681994</v>
      </c>
      <c r="BN40" s="293">
        <f t="shared" si="19"/>
        <v>-48.53984824372705</v>
      </c>
      <c r="BO40" s="98"/>
      <c r="BP40" s="98"/>
      <c r="BQ40" s="98"/>
      <c r="BR40" s="98"/>
      <c r="BS40" s="163">
        <f t="shared" si="29"/>
        <v>64.044936071877814</v>
      </c>
      <c r="BT40" s="170">
        <v>-186</v>
      </c>
      <c r="BU40" s="98"/>
      <c r="BV40" s="98"/>
      <c r="BW40" s="98"/>
      <c r="BX40" s="372"/>
      <c r="BY40" s="373"/>
      <c r="BZ40" s="374"/>
      <c r="CA40" s="142"/>
      <c r="CB40" s="141"/>
      <c r="CC40" s="251">
        <f t="shared" si="28"/>
        <v>-124.46750843409978</v>
      </c>
      <c r="CD40" s="252">
        <f t="shared" si="30"/>
        <v>-18.53984824372705</v>
      </c>
      <c r="CE40" s="98"/>
      <c r="CF40" s="98"/>
      <c r="CG40" s="98"/>
      <c r="CH40" s="246">
        <f t="shared" si="27"/>
        <v>-103.77391434817248</v>
      </c>
      <c r="CI40" s="252">
        <f t="shared" si="31"/>
        <v>-48.53984824372705</v>
      </c>
      <c r="CJ40" s="98"/>
      <c r="CK40" s="98"/>
      <c r="CL40" s="98"/>
      <c r="CM40" s="98"/>
      <c r="CN40" s="163">
        <f t="shared" si="25"/>
        <v>64.044936071877814</v>
      </c>
      <c r="CO40" s="170">
        <v>-186</v>
      </c>
      <c r="CP40" s="98"/>
      <c r="CQ40" s="98"/>
      <c r="CR40" s="98"/>
      <c r="CS40" s="372"/>
      <c r="CT40" s="373"/>
      <c r="CU40" s="374"/>
      <c r="CV40" s="142"/>
      <c r="CW40" s="168"/>
    </row>
    <row r="41" spans="2:101" ht="29.4" thickTop="1" x14ac:dyDescent="0.3">
      <c r="B41" s="141"/>
      <c r="C41" s="141">
        <f t="shared" si="2"/>
        <v>5.7812856265067172</v>
      </c>
      <c r="D41" s="142">
        <f t="shared" si="7"/>
        <v>-1</v>
      </c>
      <c r="E41" s="98"/>
      <c r="F41" s="98"/>
      <c r="G41" s="141">
        <f t="shared" si="3"/>
        <v>-116.36588410943395</v>
      </c>
      <c r="H41" s="142">
        <f t="shared" si="8"/>
        <v>19</v>
      </c>
      <c r="I41" s="98"/>
      <c r="J41" s="98"/>
      <c r="K41" s="98"/>
      <c r="L41" s="232"/>
      <c r="M41" s="141">
        <f t="shared" si="4"/>
        <v>-10</v>
      </c>
      <c r="N41" s="142">
        <f t="shared" si="9"/>
        <v>70</v>
      </c>
      <c r="O41" s="98"/>
      <c r="P41" s="224"/>
      <c r="Q41" s="141">
        <f t="shared" si="5"/>
        <v>-80</v>
      </c>
      <c r="R41" s="142">
        <f t="shared" si="10"/>
        <v>50</v>
      </c>
      <c r="S41" s="98"/>
      <c r="T41" s="98"/>
      <c r="U41" s="141">
        <f t="shared" si="6"/>
        <v>-87.126326330274679</v>
      </c>
      <c r="V41" s="98">
        <f t="shared" si="11"/>
        <v>-30</v>
      </c>
      <c r="W41" s="234" t="s">
        <v>136</v>
      </c>
      <c r="X41" s="410" t="s">
        <v>137</v>
      </c>
      <c r="Y41" s="375" t="s">
        <v>138</v>
      </c>
      <c r="Z41" s="79">
        <v>24</v>
      </c>
      <c r="AA41" s="79">
        <f t="shared" si="15"/>
        <v>1.4220246782948394</v>
      </c>
      <c r="AB41" s="78">
        <f t="shared" si="12"/>
        <v>-67.102511375575801</v>
      </c>
      <c r="AC41" s="98"/>
      <c r="AD41" s="86">
        <v>33</v>
      </c>
      <c r="AE41" s="89">
        <f t="shared" si="0"/>
        <v>67.093645435633931</v>
      </c>
      <c r="AF41" s="88">
        <f t="shared" si="1"/>
        <v>43.571122801202165</v>
      </c>
      <c r="AG41" s="98"/>
      <c r="AH41" s="108">
        <v>22</v>
      </c>
      <c r="AI41" s="111">
        <f t="shared" si="13"/>
        <v>-6.9684112772102296</v>
      </c>
      <c r="AJ41" s="110">
        <f t="shared" si="14"/>
        <v>-93.744922070024344</v>
      </c>
      <c r="AK41" s="98"/>
      <c r="AL41" s="98"/>
      <c r="AM41" s="98"/>
      <c r="AN41" s="98"/>
      <c r="AO41" s="98"/>
      <c r="AP41" s="98"/>
      <c r="AQ41" s="141">
        <f t="shared" si="20"/>
        <v>-133.74985966916122</v>
      </c>
      <c r="AR41" s="142">
        <f t="shared" si="21"/>
        <v>-0.36911421509710607</v>
      </c>
      <c r="AS41" s="98"/>
      <c r="AT41" s="142"/>
      <c r="AU41" s="98"/>
      <c r="AV41" s="141">
        <f t="shared" si="22"/>
        <v>-105.62357711491939</v>
      </c>
      <c r="AW41" s="142">
        <f t="shared" si="23"/>
        <v>-0.36911421509710607</v>
      </c>
      <c r="AX41" s="98"/>
      <c r="AY41" s="98"/>
      <c r="AZ41" s="142"/>
      <c r="BA41" s="142"/>
      <c r="BC41" s="141"/>
      <c r="BD41" s="235">
        <v>16</v>
      </c>
      <c r="BE41" s="238">
        <f t="shared" si="24"/>
        <v>-11.412144406933855</v>
      </c>
      <c r="BF41" s="237">
        <f t="shared" si="26"/>
        <v>-91.061775132390494</v>
      </c>
      <c r="BG41" s="98"/>
      <c r="BH41" s="235">
        <f t="shared" si="16"/>
        <v>-64.424858983495838</v>
      </c>
      <c r="BI41" s="293">
        <f t="shared" si="17"/>
        <v>-47.53984824372705</v>
      </c>
      <c r="BJ41" s="98"/>
      <c r="BK41" s="98"/>
      <c r="BL41" s="98"/>
      <c r="BM41" s="238">
        <f t="shared" si="18"/>
        <v>-105.16711882536717</v>
      </c>
      <c r="BN41" s="293">
        <f t="shared" si="19"/>
        <v>-47.53984824372705</v>
      </c>
      <c r="BO41" s="98"/>
      <c r="BP41" s="98"/>
      <c r="BQ41" s="98"/>
      <c r="BR41" s="98"/>
      <c r="BS41" s="163">
        <f t="shared" si="29"/>
        <v>63.70060845858815</v>
      </c>
      <c r="BT41" s="170">
        <v>-185</v>
      </c>
      <c r="BU41" s="98"/>
      <c r="BV41" s="98"/>
      <c r="BW41" s="98"/>
      <c r="BX41" s="98"/>
      <c r="BY41" s="98"/>
      <c r="BZ41" s="98"/>
      <c r="CA41" s="142"/>
      <c r="CB41" s="141"/>
      <c r="CC41" s="251">
        <f t="shared" si="28"/>
        <v>-126.27155618937121</v>
      </c>
      <c r="CD41" s="252">
        <f t="shared" si="30"/>
        <v>-17.53984824372705</v>
      </c>
      <c r="CE41" s="98"/>
      <c r="CF41" s="98"/>
      <c r="CG41" s="98"/>
      <c r="CH41" s="246">
        <f t="shared" si="27"/>
        <v>-104.19838916438209</v>
      </c>
      <c r="CI41" s="252">
        <f t="shared" si="31"/>
        <v>-49.53984824372705</v>
      </c>
      <c r="CJ41" s="98"/>
      <c r="CK41" s="98"/>
      <c r="CL41" s="98"/>
      <c r="CM41" s="98"/>
      <c r="CN41" s="163">
        <f t="shared" si="25"/>
        <v>63.70060845858815</v>
      </c>
      <c r="CO41" s="170">
        <v>-185</v>
      </c>
      <c r="CP41" s="98"/>
      <c r="CQ41" s="98"/>
      <c r="CR41" s="98"/>
      <c r="CS41" s="98"/>
      <c r="CT41" s="98"/>
      <c r="CU41" s="98"/>
      <c r="CV41" s="142"/>
      <c r="CW41" s="168"/>
    </row>
    <row r="42" spans="2:101" ht="31.2" x14ac:dyDescent="0.6">
      <c r="B42" s="141"/>
      <c r="C42" s="141">
        <f t="shared" si="2"/>
        <v>6.5625712530134352</v>
      </c>
      <c r="D42" s="142">
        <f t="shared" si="7"/>
        <v>-2</v>
      </c>
      <c r="E42" s="98"/>
      <c r="F42" s="98"/>
      <c r="G42" s="141">
        <f t="shared" si="3"/>
        <v>-115.58459848292723</v>
      </c>
      <c r="H42" s="142">
        <f t="shared" si="8"/>
        <v>18</v>
      </c>
      <c r="I42" s="98"/>
      <c r="J42" s="98"/>
      <c r="K42" s="98"/>
      <c r="L42" s="232"/>
      <c r="M42" s="141">
        <f t="shared" si="4"/>
        <v>-10</v>
      </c>
      <c r="N42" s="142">
        <f t="shared" si="9"/>
        <v>69</v>
      </c>
      <c r="O42" s="98"/>
      <c r="P42" s="224"/>
      <c r="Q42" s="141">
        <f t="shared" si="5"/>
        <v>-80</v>
      </c>
      <c r="R42" s="142">
        <f t="shared" si="10"/>
        <v>49</v>
      </c>
      <c r="S42" s="98"/>
      <c r="T42" s="98"/>
      <c r="U42" s="141">
        <f t="shared" si="6"/>
        <v>-90.030537207950502</v>
      </c>
      <c r="V42" s="98">
        <f t="shared" si="11"/>
        <v>-31</v>
      </c>
      <c r="W42" s="299" t="s">
        <v>135</v>
      </c>
      <c r="X42" s="411"/>
      <c r="Y42" s="376"/>
      <c r="Z42" s="79">
        <v>25</v>
      </c>
      <c r="AA42" s="79">
        <f t="shared" si="15"/>
        <v>1.1925204624915295</v>
      </c>
      <c r="AB42" s="78">
        <f t="shared" si="12"/>
        <v>-66.598910336537358</v>
      </c>
      <c r="AC42" s="98"/>
      <c r="AD42" s="86">
        <v>34</v>
      </c>
      <c r="AE42" s="89">
        <f t="shared" si="0"/>
        <v>66.323005804403323</v>
      </c>
      <c r="AF42" s="88">
        <f t="shared" si="1"/>
        <v>44.735432277659754</v>
      </c>
      <c r="AG42" s="98"/>
      <c r="AH42" s="108">
        <v>23</v>
      </c>
      <c r="AI42" s="111">
        <f t="shared" si="13"/>
        <v>-7.1802002624449663</v>
      </c>
      <c r="AJ42" s="110">
        <f t="shared" si="14"/>
        <v>-93.233618229509403</v>
      </c>
      <c r="AK42" s="98"/>
      <c r="AL42" s="98"/>
      <c r="AM42" s="98"/>
      <c r="AN42" s="98"/>
      <c r="AO42" s="98"/>
      <c r="AP42" s="98"/>
      <c r="AQ42" s="141">
        <f t="shared" si="20"/>
        <v>-132.9685740426545</v>
      </c>
      <c r="AR42" s="142">
        <f t="shared" si="21"/>
        <v>-1.3691142150971061</v>
      </c>
      <c r="AS42" s="98"/>
      <c r="AT42" s="142"/>
      <c r="AU42" s="98"/>
      <c r="AV42" s="141">
        <f t="shared" si="22"/>
        <v>-105.62357711491939</v>
      </c>
      <c r="AW42" s="142">
        <f t="shared" si="23"/>
        <v>-1.3691142150971061</v>
      </c>
      <c r="AX42" s="98"/>
      <c r="AY42" s="98"/>
      <c r="AZ42" s="142"/>
      <c r="BA42" s="142"/>
      <c r="BC42" s="141"/>
      <c r="BD42" s="235">
        <v>17</v>
      </c>
      <c r="BE42" s="238">
        <f t="shared" si="24"/>
        <v>-11.526250378464081</v>
      </c>
      <c r="BF42" s="237">
        <f t="shared" si="26"/>
        <v>-90.676559828324656</v>
      </c>
      <c r="BG42" s="98"/>
      <c r="BH42" s="235">
        <f t="shared" si="16"/>
        <v>-66.780711349319589</v>
      </c>
      <c r="BI42" s="293">
        <f t="shared" si="17"/>
        <v>-46.53984824372705</v>
      </c>
      <c r="BJ42" s="98"/>
      <c r="BK42" s="98"/>
      <c r="BL42" s="98"/>
      <c r="BM42" s="238">
        <f t="shared" si="18"/>
        <v>-104.61280977391441</v>
      </c>
      <c r="BN42" s="293">
        <f t="shared" si="19"/>
        <v>-46.53984824372705</v>
      </c>
      <c r="BO42" s="98"/>
      <c r="BP42" s="98"/>
      <c r="BQ42" s="98"/>
      <c r="BR42" s="98"/>
      <c r="BS42" s="163">
        <f t="shared" si="29"/>
        <v>63.356280845298478</v>
      </c>
      <c r="BT42" s="170">
        <v>-184</v>
      </c>
      <c r="BU42" s="98"/>
      <c r="BV42" s="98"/>
      <c r="BW42" s="98"/>
      <c r="BX42" s="98"/>
      <c r="BY42" s="98"/>
      <c r="BZ42" s="98"/>
      <c r="CA42" s="142"/>
      <c r="CB42" s="141"/>
      <c r="CC42" s="251">
        <f t="shared" si="28"/>
        <v>-128.07560394464264</v>
      </c>
      <c r="CD42" s="252">
        <f t="shared" si="30"/>
        <v>-16.53984824372705</v>
      </c>
      <c r="CE42" s="98"/>
      <c r="CF42" s="98"/>
      <c r="CG42" s="98"/>
      <c r="CH42" s="246">
        <f t="shared" si="27"/>
        <v>-104.62286398059169</v>
      </c>
      <c r="CI42" s="252">
        <f t="shared" si="31"/>
        <v>-50.53984824372705</v>
      </c>
      <c r="CJ42" s="98"/>
      <c r="CK42" s="98"/>
      <c r="CL42" s="98"/>
      <c r="CM42" s="98"/>
      <c r="CN42" s="163">
        <f t="shared" si="25"/>
        <v>63.356280845298478</v>
      </c>
      <c r="CO42" s="170">
        <v>-184</v>
      </c>
      <c r="CP42" s="98"/>
      <c r="CQ42" s="98"/>
      <c r="CR42" s="98"/>
      <c r="CS42" s="98"/>
      <c r="CT42" s="98"/>
      <c r="CU42" s="98"/>
      <c r="CV42" s="142"/>
      <c r="CW42" s="168"/>
    </row>
    <row r="43" spans="2:101" ht="63.75" customHeight="1" x14ac:dyDescent="0.3">
      <c r="B43" s="141"/>
      <c r="C43" s="141">
        <f t="shared" si="2"/>
        <v>7.3438568795201533</v>
      </c>
      <c r="D43" s="142">
        <f t="shared" si="7"/>
        <v>-3</v>
      </c>
      <c r="E43" s="98"/>
      <c r="F43" s="98"/>
      <c r="G43" s="141">
        <f t="shared" si="3"/>
        <v>-114.80331285642052</v>
      </c>
      <c r="H43" s="142">
        <f t="shared" si="8"/>
        <v>17</v>
      </c>
      <c r="I43" s="98"/>
      <c r="J43" s="98"/>
      <c r="K43" s="98"/>
      <c r="L43" s="232"/>
      <c r="M43" s="141">
        <f t="shared" si="4"/>
        <v>-10</v>
      </c>
      <c r="N43" s="142">
        <f t="shared" si="9"/>
        <v>68</v>
      </c>
      <c r="O43" s="98"/>
      <c r="P43" s="224"/>
      <c r="Q43" s="141">
        <f t="shared" si="5"/>
        <v>-80</v>
      </c>
      <c r="R43" s="142">
        <f t="shared" si="10"/>
        <v>48</v>
      </c>
      <c r="S43" s="98"/>
      <c r="T43" s="98"/>
      <c r="U43" s="141">
        <f t="shared" si="6"/>
        <v>-92.934748085626325</v>
      </c>
      <c r="V43" s="98">
        <f t="shared" si="11"/>
        <v>-32</v>
      </c>
      <c r="W43" s="297">
        <v>102</v>
      </c>
      <c r="X43" s="412">
        <f>INDEX(Data!AK5:AN183,MATCH(W43,Data!H5:H183,0),MATCH(W44,Data!AK4:AN4,0))</f>
        <v>23.129743100780502</v>
      </c>
      <c r="Y43" s="376"/>
      <c r="Z43" s="79">
        <v>26</v>
      </c>
      <c r="AA43" s="79">
        <f t="shared" si="15"/>
        <v>0.95426215127638159</v>
      </c>
      <c r="AB43" s="78">
        <f t="shared" si="12"/>
        <v>-66.099391399229674</v>
      </c>
      <c r="AC43" s="98"/>
      <c r="AD43" s="86">
        <v>35</v>
      </c>
      <c r="AE43" s="89">
        <f t="shared" si="0"/>
        <v>65.532163543119339</v>
      </c>
      <c r="AF43" s="88">
        <f t="shared" si="1"/>
        <v>45.886114908083684</v>
      </c>
      <c r="AG43" s="98"/>
      <c r="AH43" s="108">
        <v>24</v>
      </c>
      <c r="AI43" s="111">
        <f t="shared" si="13"/>
        <v>-7.4008804736290443</v>
      </c>
      <c r="AJ43" s="110">
        <f t="shared" si="14"/>
        <v>-92.726088490495187</v>
      </c>
      <c r="AK43" s="98"/>
      <c r="AL43" s="98"/>
      <c r="AM43" s="98"/>
      <c r="AN43" s="98"/>
      <c r="AO43" s="98"/>
      <c r="AP43" s="98"/>
      <c r="AQ43" s="141">
        <f t="shared" si="20"/>
        <v>-132.18728841614779</v>
      </c>
      <c r="AR43" s="142">
        <f t="shared" si="21"/>
        <v>-2.3691142150971061</v>
      </c>
      <c r="AS43" s="98"/>
      <c r="AT43" s="142"/>
      <c r="AU43" s="98"/>
      <c r="AV43" s="141">
        <f t="shared" si="22"/>
        <v>-105.62357711491939</v>
      </c>
      <c r="AW43" s="142">
        <f t="shared" si="23"/>
        <v>-2.3691142150971061</v>
      </c>
      <c r="AX43" s="98"/>
      <c r="AY43" s="98"/>
      <c r="AZ43" s="142"/>
      <c r="BA43" s="142"/>
      <c r="BC43" s="141"/>
      <c r="BD43" s="235">
        <v>18</v>
      </c>
      <c r="BE43" s="238">
        <f t="shared" si="24"/>
        <v>-11.647061905154573</v>
      </c>
      <c r="BF43" s="237">
        <f t="shared" si="26"/>
        <v>-90.293394618207529</v>
      </c>
      <c r="BG43" s="98"/>
      <c r="BH43" s="235">
        <f t="shared" si="16"/>
        <v>-69.136563715143353</v>
      </c>
      <c r="BI43" s="293">
        <f t="shared" si="17"/>
        <v>-45.53984824372705</v>
      </c>
      <c r="BJ43" s="98"/>
      <c r="BK43" s="98"/>
      <c r="BL43" s="98"/>
      <c r="BM43" s="238">
        <f t="shared" si="18"/>
        <v>-104.05850072246164</v>
      </c>
      <c r="BN43" s="293">
        <f t="shared" si="19"/>
        <v>-45.53984824372705</v>
      </c>
      <c r="BO43" s="98"/>
      <c r="BP43" s="98"/>
      <c r="BQ43" s="98"/>
      <c r="BR43" s="98"/>
      <c r="BS43" s="163">
        <f t="shared" si="29"/>
        <v>63.011953232008814</v>
      </c>
      <c r="BT43" s="170">
        <v>-183</v>
      </c>
      <c r="BU43" s="98"/>
      <c r="BV43" s="98"/>
      <c r="BW43" s="98"/>
      <c r="BX43" s="98"/>
      <c r="BY43" s="98"/>
      <c r="BZ43" s="98"/>
      <c r="CA43" s="142"/>
      <c r="CB43" s="141"/>
      <c r="CC43" s="251">
        <f t="shared" si="28"/>
        <v>-129.87965169991406</v>
      </c>
      <c r="CD43" s="252">
        <f t="shared" si="30"/>
        <v>-15.53984824372705</v>
      </c>
      <c r="CE43" s="98"/>
      <c r="CF43" s="98"/>
      <c r="CG43" s="98"/>
      <c r="CH43" s="246">
        <f t="shared" si="27"/>
        <v>-105.0473387968013</v>
      </c>
      <c r="CI43" s="252">
        <f t="shared" si="31"/>
        <v>-51.53984824372705</v>
      </c>
      <c r="CJ43" s="98"/>
      <c r="CK43" s="98"/>
      <c r="CL43" s="98"/>
      <c r="CM43" s="98"/>
      <c r="CN43" s="163">
        <f t="shared" si="25"/>
        <v>63.011953232008814</v>
      </c>
      <c r="CO43" s="170">
        <v>-183</v>
      </c>
      <c r="CP43" s="98"/>
      <c r="CQ43" s="98"/>
      <c r="CR43" s="98"/>
      <c r="CS43" s="98"/>
      <c r="CT43" s="98"/>
      <c r="CU43" s="98"/>
      <c r="CV43" s="142"/>
      <c r="CW43" s="168"/>
    </row>
    <row r="44" spans="2:101" ht="48" customHeight="1" thickBot="1" x14ac:dyDescent="0.35">
      <c r="B44" s="141"/>
      <c r="C44" s="141">
        <f t="shared" si="2"/>
        <v>8.1251425060268705</v>
      </c>
      <c r="D44" s="142">
        <f t="shared" si="7"/>
        <v>-4</v>
      </c>
      <c r="E44" s="98"/>
      <c r="F44" s="98"/>
      <c r="G44" s="141">
        <f t="shared" si="3"/>
        <v>-114.02202722991379</v>
      </c>
      <c r="H44" s="142">
        <f t="shared" si="8"/>
        <v>16</v>
      </c>
      <c r="I44" s="98"/>
      <c r="J44" s="98"/>
      <c r="K44" s="98"/>
      <c r="L44" s="232"/>
      <c r="M44" s="141">
        <f t="shared" si="4"/>
        <v>-10</v>
      </c>
      <c r="N44" s="142">
        <f t="shared" si="9"/>
        <v>67</v>
      </c>
      <c r="O44" s="98"/>
      <c r="P44" s="224"/>
      <c r="Q44" s="141">
        <f t="shared" si="5"/>
        <v>-80</v>
      </c>
      <c r="R44" s="142">
        <f t="shared" si="10"/>
        <v>47</v>
      </c>
      <c r="S44" s="98"/>
      <c r="T44" s="98"/>
      <c r="U44" s="141">
        <f t="shared" si="6"/>
        <v>-95.838958963302147</v>
      </c>
      <c r="V44" s="98">
        <f t="shared" si="11"/>
        <v>-33</v>
      </c>
      <c r="W44" s="298" t="s">
        <v>3</v>
      </c>
      <c r="X44" s="413"/>
      <c r="Y44" s="377"/>
      <c r="Z44" s="79">
        <v>27</v>
      </c>
      <c r="AA44" s="79">
        <f t="shared" si="15"/>
        <v>0.7073223204390473</v>
      </c>
      <c r="AB44" s="78">
        <f t="shared" si="12"/>
        <v>-65.604106721960008</v>
      </c>
      <c r="AC44" s="98"/>
      <c r="AD44" s="86">
        <v>36</v>
      </c>
      <c r="AE44" s="89">
        <f t="shared" si="0"/>
        <v>64.721359549995796</v>
      </c>
      <c r="AF44" s="88">
        <f t="shared" si="1"/>
        <v>47.022820183397855</v>
      </c>
      <c r="AG44" s="98"/>
      <c r="AH44" s="108">
        <v>25</v>
      </c>
      <c r="AI44" s="111">
        <f t="shared" si="13"/>
        <v>-7.6303846894323542</v>
      </c>
      <c r="AJ44" s="110">
        <f t="shared" si="14"/>
        <v>-92.222487451456743</v>
      </c>
      <c r="AK44" s="98"/>
      <c r="AL44" s="98"/>
      <c r="AM44" s="98"/>
      <c r="AN44" s="98"/>
      <c r="AO44" s="98"/>
      <c r="AP44" s="98"/>
      <c r="AQ44" s="141">
        <f t="shared" si="20"/>
        <v>-131.40600278964106</v>
      </c>
      <c r="AR44" s="142">
        <f t="shared" si="21"/>
        <v>-3.3691142150971061</v>
      </c>
      <c r="AS44" s="98"/>
      <c r="AT44" s="142"/>
      <c r="AU44" s="98"/>
      <c r="AV44" s="141">
        <f t="shared" si="22"/>
        <v>-105.62357711491939</v>
      </c>
      <c r="AW44" s="142">
        <f t="shared" si="23"/>
        <v>-3.3691142150971061</v>
      </c>
      <c r="AX44" s="98"/>
      <c r="AY44" s="98"/>
      <c r="AZ44" s="142"/>
      <c r="BA44" s="142"/>
      <c r="BC44" s="141"/>
      <c r="BD44" s="235">
        <v>19</v>
      </c>
      <c r="BE44" s="238">
        <f t="shared" si="24"/>
        <v>-11.774542186643977</v>
      </c>
      <c r="BF44" s="237">
        <f t="shared" si="26"/>
        <v>-89.912396217873905</v>
      </c>
      <c r="BG44" s="98"/>
      <c r="BH44" s="235">
        <f t="shared" si="16"/>
        <v>-71.492416080967104</v>
      </c>
      <c r="BI44" s="293">
        <f t="shared" si="17"/>
        <v>-44.53984824372705</v>
      </c>
      <c r="BJ44" s="98"/>
      <c r="BK44" s="98"/>
      <c r="BL44" s="98"/>
      <c r="BM44" s="238">
        <f t="shared" si="18"/>
        <v>-103.50419167100887</v>
      </c>
      <c r="BN44" s="293">
        <f t="shared" si="19"/>
        <v>-44.53984824372705</v>
      </c>
      <c r="BO44" s="98"/>
      <c r="BP44" s="98"/>
      <c r="BQ44" s="98"/>
      <c r="BR44" s="98"/>
      <c r="BS44" s="163">
        <f t="shared" si="29"/>
        <v>62.66762561871915</v>
      </c>
      <c r="BT44" s="170">
        <v>-182</v>
      </c>
      <c r="BU44" s="98"/>
      <c r="BV44" s="98"/>
      <c r="BW44" s="98"/>
      <c r="BX44" s="98"/>
      <c r="BY44" s="98"/>
      <c r="BZ44" s="98"/>
      <c r="CA44" s="142"/>
      <c r="CB44" s="141"/>
      <c r="CC44" s="251">
        <f t="shared" si="28"/>
        <v>-131.68369945518549</v>
      </c>
      <c r="CD44" s="252">
        <f t="shared" si="30"/>
        <v>-14.53984824372705</v>
      </c>
      <c r="CE44" s="98"/>
      <c r="CF44" s="98"/>
      <c r="CG44" s="98"/>
      <c r="CH44" s="246">
        <f t="shared" si="27"/>
        <v>-105.47181361301089</v>
      </c>
      <c r="CI44" s="252">
        <f t="shared" si="31"/>
        <v>-52.53984824372705</v>
      </c>
      <c r="CJ44" s="98"/>
      <c r="CK44" s="98"/>
      <c r="CL44" s="98"/>
      <c r="CM44" s="98"/>
      <c r="CN44" s="163">
        <f t="shared" si="25"/>
        <v>62.66762561871915</v>
      </c>
      <c r="CO44" s="170">
        <v>-182</v>
      </c>
      <c r="CP44" s="98"/>
      <c r="CQ44" s="98"/>
      <c r="CR44" s="98"/>
      <c r="CS44" s="98"/>
      <c r="CT44" s="98"/>
      <c r="CU44" s="98"/>
      <c r="CV44" s="142"/>
      <c r="CW44" s="168"/>
    </row>
    <row r="45" spans="2:101" ht="36" customHeight="1" thickTop="1" x14ac:dyDescent="0.3">
      <c r="B45" s="141"/>
      <c r="C45" s="141">
        <f t="shared" si="2"/>
        <v>8.9064281325335877</v>
      </c>
      <c r="D45" s="142">
        <f t="shared" si="7"/>
        <v>-5</v>
      </c>
      <c r="E45" s="98"/>
      <c r="F45" s="98"/>
      <c r="G45" s="141">
        <f t="shared" si="3"/>
        <v>-113.24074160340707</v>
      </c>
      <c r="H45" s="142">
        <f t="shared" si="8"/>
        <v>15</v>
      </c>
      <c r="I45" s="98"/>
      <c r="J45" s="98"/>
      <c r="K45" s="98"/>
      <c r="L45" s="232"/>
      <c r="M45" s="141">
        <f t="shared" si="4"/>
        <v>-10</v>
      </c>
      <c r="N45" s="142">
        <f t="shared" si="9"/>
        <v>66</v>
      </c>
      <c r="O45" s="98"/>
      <c r="P45" s="224"/>
      <c r="Q45" s="141">
        <f t="shared" si="5"/>
        <v>-80</v>
      </c>
      <c r="R45" s="142">
        <f t="shared" si="10"/>
        <v>46</v>
      </c>
      <c r="S45" s="98"/>
      <c r="T45" s="98"/>
      <c r="U45" s="141">
        <f t="shared" si="6"/>
        <v>-98.74316984097797</v>
      </c>
      <c r="V45" s="98">
        <f t="shared" si="11"/>
        <v>-34</v>
      </c>
      <c r="W45" s="416" t="s">
        <v>121</v>
      </c>
      <c r="X45" s="417"/>
      <c r="Y45" s="418"/>
      <c r="Z45" s="79">
        <v>28</v>
      </c>
      <c r="AA45" s="79">
        <f t="shared" si="15"/>
        <v>0.4517761902441606</v>
      </c>
      <c r="AB45" s="78">
        <f t="shared" si="12"/>
        <v>-65.113207173238976</v>
      </c>
      <c r="AC45" s="98"/>
      <c r="AD45" s="86">
        <v>37</v>
      </c>
      <c r="AE45" s="89">
        <f t="shared" si="0"/>
        <v>63.890840803783426</v>
      </c>
      <c r="AF45" s="88">
        <f t="shared" si="1"/>
        <v>48.145201852163865</v>
      </c>
      <c r="AG45" s="98"/>
      <c r="AH45" s="108">
        <v>26</v>
      </c>
      <c r="AI45" s="111">
        <f t="shared" si="13"/>
        <v>-7.8686430006475021</v>
      </c>
      <c r="AJ45" s="110">
        <f t="shared" si="14"/>
        <v>-91.722968514149059</v>
      </c>
      <c r="AK45" s="98"/>
      <c r="AL45" s="98"/>
      <c r="AM45" s="98"/>
      <c r="AN45" s="98"/>
      <c r="AO45" s="98"/>
      <c r="AP45" s="98"/>
      <c r="AQ45" s="141">
        <f t="shared" si="20"/>
        <v>-130.62471716313433</v>
      </c>
      <c r="AR45" s="142">
        <f t="shared" si="21"/>
        <v>-4.3691142150971061</v>
      </c>
      <c r="AS45" s="98"/>
      <c r="AT45" s="142"/>
      <c r="AU45" s="98"/>
      <c r="AV45" s="141">
        <f t="shared" si="22"/>
        <v>-105.62357711491939</v>
      </c>
      <c r="AW45" s="142">
        <f t="shared" si="23"/>
        <v>-4.3691142150971061</v>
      </c>
      <c r="AX45" s="98"/>
      <c r="AY45" s="98"/>
      <c r="AZ45" s="142"/>
      <c r="BA45" s="142"/>
      <c r="BC45" s="141"/>
      <c r="BD45" s="235">
        <v>20</v>
      </c>
      <c r="BE45" s="238">
        <f t="shared" si="24"/>
        <v>-11.908652391203624</v>
      </c>
      <c r="BF45" s="237">
        <f t="shared" si="26"/>
        <v>-89.533680683127358</v>
      </c>
      <c r="BG45" s="98"/>
      <c r="BH45" s="235">
        <f t="shared" si="16"/>
        <v>-73.848268446790854</v>
      </c>
      <c r="BI45" s="293">
        <f t="shared" si="17"/>
        <v>-43.53984824372705</v>
      </c>
      <c r="BJ45" s="98"/>
      <c r="BK45" s="98"/>
      <c r="BL45" s="98"/>
      <c r="BM45" s="238">
        <f t="shared" si="18"/>
        <v>-102.94988261955609</v>
      </c>
      <c r="BN45" s="293">
        <f t="shared" si="19"/>
        <v>-43.53984824372705</v>
      </c>
      <c r="BO45" s="98"/>
      <c r="BP45" s="98"/>
      <c r="BQ45" s="98"/>
      <c r="BR45" s="98"/>
      <c r="BS45" s="163">
        <f t="shared" si="29"/>
        <v>62.323298005429486</v>
      </c>
      <c r="BT45" s="170">
        <v>-181</v>
      </c>
      <c r="BU45" s="98"/>
      <c r="BV45" s="98"/>
      <c r="BW45" s="98"/>
      <c r="BX45" s="98"/>
      <c r="BY45" s="98"/>
      <c r="BZ45" s="98"/>
      <c r="CA45" s="142"/>
      <c r="CB45" s="141"/>
      <c r="CC45" s="251">
        <f t="shared" si="28"/>
        <v>-133.48774721045692</v>
      </c>
      <c r="CD45" s="252">
        <f t="shared" si="30"/>
        <v>-13.53984824372705</v>
      </c>
      <c r="CE45" s="98"/>
      <c r="CF45" s="98"/>
      <c r="CG45" s="98"/>
      <c r="CH45" s="246">
        <f t="shared" si="27"/>
        <v>-105.8962884292205</v>
      </c>
      <c r="CI45" s="252">
        <f t="shared" si="31"/>
        <v>-53.53984824372705</v>
      </c>
      <c r="CJ45" s="98"/>
      <c r="CK45" s="98"/>
      <c r="CL45" s="98"/>
      <c r="CM45" s="98"/>
      <c r="CN45" s="163">
        <f t="shared" si="25"/>
        <v>62.323298005429486</v>
      </c>
      <c r="CO45" s="170">
        <v>-181</v>
      </c>
      <c r="CP45" s="98"/>
      <c r="CQ45" s="98"/>
      <c r="CR45" s="98"/>
      <c r="CS45" s="98"/>
      <c r="CT45" s="98"/>
      <c r="CU45" s="98"/>
      <c r="CV45" s="142"/>
      <c r="CW45" s="168"/>
    </row>
    <row r="46" spans="2:101" ht="32.25" customHeight="1" x14ac:dyDescent="0.3">
      <c r="B46" s="141"/>
      <c r="C46" s="141">
        <f t="shared" si="2"/>
        <v>9.6877137590403066</v>
      </c>
      <c r="D46" s="142">
        <f t="shared" si="7"/>
        <v>-6</v>
      </c>
      <c r="E46" s="98"/>
      <c r="F46" s="98"/>
      <c r="G46" s="141">
        <f t="shared" si="3"/>
        <v>-112.45945597690036</v>
      </c>
      <c r="H46" s="142">
        <f t="shared" si="8"/>
        <v>14</v>
      </c>
      <c r="I46" s="98"/>
      <c r="J46" s="98"/>
      <c r="K46" s="98"/>
      <c r="L46" s="232"/>
      <c r="M46" s="141">
        <f t="shared" si="4"/>
        <v>-10</v>
      </c>
      <c r="N46" s="142">
        <f t="shared" si="9"/>
        <v>65</v>
      </c>
      <c r="O46" s="98"/>
      <c r="P46" s="224"/>
      <c r="Q46" s="141">
        <f t="shared" si="5"/>
        <v>-80</v>
      </c>
      <c r="R46" s="142">
        <f t="shared" si="10"/>
        <v>45</v>
      </c>
      <c r="S46" s="98"/>
      <c r="T46" s="98"/>
      <c r="U46" s="141">
        <f t="shared" si="6"/>
        <v>-101.64738071865379</v>
      </c>
      <c r="V46" s="98">
        <f t="shared" si="11"/>
        <v>-35</v>
      </c>
      <c r="W46" s="419"/>
      <c r="X46" s="420"/>
      <c r="Y46" s="421"/>
      <c r="Z46" s="79">
        <v>29</v>
      </c>
      <c r="AA46" s="79">
        <f t="shared" si="15"/>
        <v>0.18770160251850498</v>
      </c>
      <c r="AB46" s="78">
        <f t="shared" si="12"/>
        <v>-64.62684228582458</v>
      </c>
      <c r="AC46" s="98"/>
      <c r="AD46" s="86">
        <v>38</v>
      </c>
      <c r="AE46" s="89">
        <f t="shared" si="0"/>
        <v>63.040860288537758</v>
      </c>
      <c r="AF46" s="88">
        <f t="shared" si="1"/>
        <v>49.252918026052654</v>
      </c>
      <c r="AG46" s="98"/>
      <c r="AH46" s="108">
        <v>27</v>
      </c>
      <c r="AI46" s="111">
        <f t="shared" si="13"/>
        <v>-8.1155828314848364</v>
      </c>
      <c r="AJ46" s="110">
        <f t="shared" si="14"/>
        <v>-91.227683836879393</v>
      </c>
      <c r="AK46" s="98"/>
      <c r="AL46" s="98"/>
      <c r="AM46" s="98"/>
      <c r="AN46" s="98"/>
      <c r="AO46" s="98"/>
      <c r="AP46" s="98"/>
      <c r="AQ46" s="141">
        <f t="shared" si="20"/>
        <v>-129.84343153662763</v>
      </c>
      <c r="AR46" s="142">
        <f t="shared" si="21"/>
        <v>-5.3691142150971061</v>
      </c>
      <c r="AS46" s="98"/>
      <c r="AT46" s="142"/>
      <c r="AU46" s="98"/>
      <c r="AV46" s="141">
        <f t="shared" si="22"/>
        <v>-105.62357711491939</v>
      </c>
      <c r="AW46" s="142">
        <f t="shared" si="23"/>
        <v>-5.3691142150971061</v>
      </c>
      <c r="AX46" s="98"/>
      <c r="AY46" s="98"/>
      <c r="AZ46" s="142"/>
      <c r="BA46" s="142"/>
      <c r="BC46" s="141"/>
      <c r="BD46" s="235">
        <v>21</v>
      </c>
      <c r="BE46" s="238">
        <f t="shared" si="24"/>
        <v>-12.04935166756605</v>
      </c>
      <c r="BF46" s="237">
        <f t="shared" si="26"/>
        <v>-89.157363374388467</v>
      </c>
      <c r="BG46" s="98"/>
      <c r="BH46" s="235">
        <f t="shared" si="16"/>
        <v>-76.204120812614605</v>
      </c>
      <c r="BI46" s="293">
        <f t="shared" si="17"/>
        <v>-42.53984824372705</v>
      </c>
      <c r="BJ46" s="98"/>
      <c r="BK46" s="98"/>
      <c r="BL46" s="98"/>
      <c r="BM46" s="238">
        <f t="shared" si="18"/>
        <v>-102.39557356810333</v>
      </c>
      <c r="BN46" s="293">
        <f t="shared" si="19"/>
        <v>-42.53984824372705</v>
      </c>
      <c r="BO46" s="98"/>
      <c r="BP46" s="98"/>
      <c r="BQ46" s="98"/>
      <c r="BR46" s="98"/>
      <c r="BS46" s="163">
        <f t="shared" si="29"/>
        <v>61.978970392139821</v>
      </c>
      <c r="BT46" s="170">
        <v>-180</v>
      </c>
      <c r="BU46" s="98"/>
      <c r="BV46" s="98"/>
      <c r="BW46" s="98"/>
      <c r="BX46" s="98"/>
      <c r="BY46" s="98"/>
      <c r="BZ46" s="98"/>
      <c r="CA46" s="142"/>
      <c r="CB46" s="141"/>
      <c r="CC46" s="251">
        <f t="shared" si="28"/>
        <v>-135.29179496572834</v>
      </c>
      <c r="CD46" s="252">
        <f t="shared" si="30"/>
        <v>-12.53984824372705</v>
      </c>
      <c r="CE46" s="98"/>
      <c r="CF46" s="98"/>
      <c r="CG46" s="98"/>
      <c r="CH46" s="246">
        <f t="shared" si="27"/>
        <v>-106.3207632454301</v>
      </c>
      <c r="CI46" s="252">
        <f t="shared" si="31"/>
        <v>-54.53984824372705</v>
      </c>
      <c r="CJ46" s="98"/>
      <c r="CK46" s="98"/>
      <c r="CL46" s="98"/>
      <c r="CM46" s="98"/>
      <c r="CN46" s="163">
        <f t="shared" si="25"/>
        <v>61.978970392139821</v>
      </c>
      <c r="CO46" s="170">
        <v>-180</v>
      </c>
      <c r="CP46" s="98"/>
      <c r="CQ46" s="98"/>
      <c r="CR46" s="98"/>
      <c r="CS46" s="98"/>
      <c r="CT46" s="98"/>
      <c r="CU46" s="98"/>
      <c r="CV46" s="142"/>
      <c r="CW46" s="168"/>
    </row>
    <row r="47" spans="2:101" ht="45" customHeight="1" x14ac:dyDescent="0.3">
      <c r="B47" s="141"/>
      <c r="C47" s="141">
        <f t="shared" si="2"/>
        <v>10.468999385547024</v>
      </c>
      <c r="D47" s="142">
        <f t="shared" si="7"/>
        <v>-7</v>
      </c>
      <c r="E47" s="98"/>
      <c r="F47" s="98"/>
      <c r="G47" s="141">
        <f t="shared" si="3"/>
        <v>-111.67817035039364</v>
      </c>
      <c r="H47" s="142">
        <f t="shared" si="8"/>
        <v>13</v>
      </c>
      <c r="I47" s="98"/>
      <c r="J47" s="98"/>
      <c r="K47" s="98"/>
      <c r="L47" s="232"/>
      <c r="M47" s="141">
        <f t="shared" si="4"/>
        <v>-10</v>
      </c>
      <c r="N47" s="142">
        <f t="shared" si="9"/>
        <v>64</v>
      </c>
      <c r="O47" s="98"/>
      <c r="P47" s="224"/>
      <c r="Q47" s="141">
        <f t="shared" si="5"/>
        <v>-80</v>
      </c>
      <c r="R47" s="142">
        <f t="shared" si="10"/>
        <v>44</v>
      </c>
      <c r="S47" s="98"/>
      <c r="T47" s="98"/>
      <c r="U47" s="141">
        <f t="shared" si="6"/>
        <v>-104.55159159632962</v>
      </c>
      <c r="V47" s="98">
        <f t="shared" si="11"/>
        <v>-36</v>
      </c>
      <c r="W47" s="378" t="str">
        <f>IF(AND($F$3&gt;0,$P$3&gt;0),BX456,IF(AND($F$3&lt;0,$P$3&lt;0),BX456,IF(AND($F$3&gt;0,$P$3&lt;0),CS456,IF(AND($F$3&lt;0,$P$3&gt;0),CS456,IF(AND($F$3=0,$P$3&gt;0),"n1(Flow1)=0,n2(Flow2)&gt;0",IF(AND($F$3=0,$P$3&lt;0),"n1(Flow1)=0,n2(Flow2)&lt;0",IF(AND($F$3&gt;0,$P$3=0),"n1(Flow1)&gt;0,n2(Flow2)=0",IF(AND($F$3&lt;0,$P$3=0),"n1(Flow1)&lt;0,n2(Flow2)=0","Error"))))))))</f>
        <v>FlowsOfCZoptNotIntersectW.C.</v>
      </c>
      <c r="X47" s="379"/>
      <c r="Y47" s="380"/>
      <c r="Z47" s="79">
        <v>30</v>
      </c>
      <c r="AA47" s="79">
        <f t="shared" si="15"/>
        <v>-8.4821003060337574E-2</v>
      </c>
      <c r="AB47" s="78">
        <f t="shared" si="12"/>
        <v>-64.145160211173049</v>
      </c>
      <c r="AC47" s="98"/>
      <c r="AD47" s="86">
        <v>39</v>
      </c>
      <c r="AE47" s="89">
        <f t="shared" si="0"/>
        <v>62.171676916557672</v>
      </c>
      <c r="AF47" s="88">
        <f t="shared" si="1"/>
        <v>50.34563128398699</v>
      </c>
      <c r="AG47" s="98"/>
      <c r="AH47" s="108">
        <v>28</v>
      </c>
      <c r="AI47" s="111">
        <f t="shared" si="13"/>
        <v>-8.3711289616797231</v>
      </c>
      <c r="AJ47" s="110">
        <f t="shared" si="14"/>
        <v>-90.736784288158361</v>
      </c>
      <c r="AK47" s="98"/>
      <c r="AL47" s="98"/>
      <c r="AM47" s="98"/>
      <c r="AN47" s="98"/>
      <c r="AO47" s="98"/>
      <c r="AP47" s="98"/>
      <c r="AQ47" s="141">
        <f t="shared" si="20"/>
        <v>-129.0621459101209</v>
      </c>
      <c r="AR47" s="142">
        <f t="shared" si="21"/>
        <v>-6.3691142150971061</v>
      </c>
      <c r="AS47" s="98"/>
      <c r="AT47" s="142"/>
      <c r="AU47" s="98"/>
      <c r="AV47" s="141">
        <f t="shared" si="22"/>
        <v>-105.62357711491939</v>
      </c>
      <c r="AW47" s="142">
        <f t="shared" si="23"/>
        <v>-6.3691142150971061</v>
      </c>
      <c r="AX47" s="98"/>
      <c r="AY47" s="98"/>
      <c r="AZ47" s="142"/>
      <c r="BA47" s="142"/>
      <c r="BC47" s="141"/>
      <c r="BD47" s="235">
        <v>22</v>
      </c>
      <c r="BE47" s="238">
        <f t="shared" si="24"/>
        <v>-12.196597157368689</v>
      </c>
      <c r="BF47" s="237">
        <f t="shared" si="26"/>
        <v>-88.783558921554942</v>
      </c>
      <c r="BG47" s="98"/>
      <c r="BH47" s="235">
        <f t="shared" si="16"/>
        <v>-78.559973178438369</v>
      </c>
      <c r="BI47" s="293">
        <f t="shared" si="17"/>
        <v>-41.53984824372705</v>
      </c>
      <c r="BJ47" s="98"/>
      <c r="BK47" s="98"/>
      <c r="BL47" s="98"/>
      <c r="BM47" s="238">
        <f t="shared" si="18"/>
        <v>-101.84126451665057</v>
      </c>
      <c r="BN47" s="293">
        <f t="shared" si="19"/>
        <v>-41.53984824372705</v>
      </c>
      <c r="BO47" s="98"/>
      <c r="BP47" s="98"/>
      <c r="BQ47" s="98"/>
      <c r="BR47" s="98"/>
      <c r="BS47" s="163">
        <f t="shared" si="29"/>
        <v>61.63464277885015</v>
      </c>
      <c r="BT47" s="170">
        <v>-179</v>
      </c>
      <c r="BU47" s="98"/>
      <c r="BV47" s="98"/>
      <c r="BW47" s="98"/>
      <c r="BX47" s="98"/>
      <c r="BY47" s="98"/>
      <c r="BZ47" s="98"/>
      <c r="CA47" s="142"/>
      <c r="CB47" s="141"/>
      <c r="CC47" s="251">
        <f t="shared" si="28"/>
        <v>-137.09584272099977</v>
      </c>
      <c r="CD47" s="252">
        <f t="shared" si="30"/>
        <v>-11.53984824372705</v>
      </c>
      <c r="CE47" s="98"/>
      <c r="CF47" s="98"/>
      <c r="CG47" s="98"/>
      <c r="CH47" s="246">
        <f t="shared" si="27"/>
        <v>-106.74523806163971</v>
      </c>
      <c r="CI47" s="252">
        <f t="shared" si="31"/>
        <v>-55.53984824372705</v>
      </c>
      <c r="CJ47" s="98"/>
      <c r="CK47" s="98"/>
      <c r="CL47" s="98"/>
      <c r="CM47" s="98"/>
      <c r="CN47" s="163">
        <f t="shared" si="25"/>
        <v>61.63464277885015</v>
      </c>
      <c r="CO47" s="170">
        <v>-179</v>
      </c>
      <c r="CP47" s="98"/>
      <c r="CQ47" s="98"/>
      <c r="CR47" s="98"/>
      <c r="CS47" s="98"/>
      <c r="CT47" s="98"/>
      <c r="CU47" s="98"/>
      <c r="CV47" s="142"/>
      <c r="CW47" s="168"/>
    </row>
    <row r="48" spans="2:101" ht="35.25" customHeight="1" x14ac:dyDescent="0.3">
      <c r="B48" s="141"/>
      <c r="C48" s="141">
        <f t="shared" si="2"/>
        <v>11.250285012053741</v>
      </c>
      <c r="D48" s="142">
        <f t="shared" si="7"/>
        <v>-8</v>
      </c>
      <c r="E48" s="98"/>
      <c r="F48" s="98"/>
      <c r="G48" s="141">
        <f t="shared" si="3"/>
        <v>-110.89688472388693</v>
      </c>
      <c r="H48" s="142">
        <f t="shared" si="8"/>
        <v>12</v>
      </c>
      <c r="I48" s="98"/>
      <c r="J48" s="98"/>
      <c r="K48" s="98"/>
      <c r="L48" s="232"/>
      <c r="M48" s="141">
        <f t="shared" si="4"/>
        <v>-10</v>
      </c>
      <c r="N48" s="142">
        <f t="shared" si="9"/>
        <v>63</v>
      </c>
      <c r="O48" s="98"/>
      <c r="P48" s="224"/>
      <c r="Q48" s="141">
        <f t="shared" si="5"/>
        <v>-80</v>
      </c>
      <c r="R48" s="142">
        <f t="shared" si="10"/>
        <v>43</v>
      </c>
      <c r="S48" s="98"/>
      <c r="T48" s="98"/>
      <c r="U48" s="141">
        <f t="shared" si="6"/>
        <v>-107.45580247400544</v>
      </c>
      <c r="V48" s="98">
        <f t="shared" si="11"/>
        <v>-37</v>
      </c>
      <c r="W48" s="419" t="s">
        <v>122</v>
      </c>
      <c r="X48" s="420"/>
      <c r="Y48" s="421"/>
      <c r="Z48" s="79">
        <v>31</v>
      </c>
      <c r="AA48" s="79">
        <f t="shared" si="15"/>
        <v>-0.36570861346673667</v>
      </c>
      <c r="AB48" s="78">
        <f t="shared" si="12"/>
        <v>-63.668307674310483</v>
      </c>
      <c r="AC48" s="98"/>
      <c r="AD48" s="86">
        <v>40</v>
      </c>
      <c r="AE48" s="89">
        <f t="shared" si="0"/>
        <v>61.283555449518239</v>
      </c>
      <c r="AF48" s="88">
        <f t="shared" si="1"/>
        <v>51.42300877492314</v>
      </c>
      <c r="AG48" s="98"/>
      <c r="AH48" s="108">
        <v>29</v>
      </c>
      <c r="AI48" s="111">
        <f t="shared" si="13"/>
        <v>-8.6352035494053787</v>
      </c>
      <c r="AJ48" s="110">
        <f t="shared" si="14"/>
        <v>-90.250419400743965</v>
      </c>
      <c r="AK48" s="98"/>
      <c r="AL48" s="98"/>
      <c r="AM48" s="98"/>
      <c r="AN48" s="98"/>
      <c r="AO48" s="98"/>
      <c r="AP48" s="98"/>
      <c r="AQ48" s="141">
        <f t="shared" si="20"/>
        <v>-128.2808602836142</v>
      </c>
      <c r="AR48" s="142">
        <f t="shared" si="21"/>
        <v>-7.3691142150971061</v>
      </c>
      <c r="AS48" s="98"/>
      <c r="AT48" s="142"/>
      <c r="AU48" s="98"/>
      <c r="AV48" s="141">
        <f t="shared" si="22"/>
        <v>-105.62357711491939</v>
      </c>
      <c r="AW48" s="142">
        <f t="shared" si="23"/>
        <v>-7.3691142150971061</v>
      </c>
      <c r="AX48" s="98"/>
      <c r="AY48" s="98"/>
      <c r="AZ48" s="142"/>
      <c r="BA48" s="142"/>
      <c r="BC48" s="141"/>
      <c r="BD48" s="235">
        <v>23</v>
      </c>
      <c r="BE48" s="238">
        <f t="shared" si="24"/>
        <v>-12.350344008208946</v>
      </c>
      <c r="BF48" s="237">
        <f t="shared" si="26"/>
        <v>-88.412381189084229</v>
      </c>
      <c r="BG48" s="98"/>
      <c r="BH48" s="235">
        <f t="shared" si="16"/>
        <v>-80.91582554426212</v>
      </c>
      <c r="BI48" s="293">
        <f t="shared" si="17"/>
        <v>-40.53984824372705</v>
      </c>
      <c r="BJ48" s="98"/>
      <c r="BK48" s="98"/>
      <c r="BL48" s="98"/>
      <c r="BM48" s="238">
        <f t="shared" si="18"/>
        <v>-101.28695546519779</v>
      </c>
      <c r="BN48" s="293">
        <f t="shared" si="19"/>
        <v>-40.53984824372705</v>
      </c>
      <c r="BO48" s="98"/>
      <c r="BP48" s="98"/>
      <c r="BQ48" s="98"/>
      <c r="BR48" s="98"/>
      <c r="BS48" s="163">
        <f t="shared" si="29"/>
        <v>61.290315165560486</v>
      </c>
      <c r="BT48" s="170">
        <v>-178</v>
      </c>
      <c r="BU48" s="98"/>
      <c r="BV48" s="98"/>
      <c r="BW48" s="98"/>
      <c r="BX48" s="98"/>
      <c r="BY48" s="98"/>
      <c r="BZ48" s="98"/>
      <c r="CA48" s="142"/>
      <c r="CB48" s="141"/>
      <c r="CC48" s="251">
        <f t="shared" si="28"/>
        <v>-138.8998904762712</v>
      </c>
      <c r="CD48" s="252">
        <f t="shared" si="30"/>
        <v>-10.53984824372705</v>
      </c>
      <c r="CE48" s="98"/>
      <c r="CF48" s="98"/>
      <c r="CG48" s="98"/>
      <c r="CH48" s="246">
        <f t="shared" si="27"/>
        <v>-107.16971287784932</v>
      </c>
      <c r="CI48" s="252">
        <f t="shared" si="31"/>
        <v>-56.53984824372705</v>
      </c>
      <c r="CJ48" s="98"/>
      <c r="CK48" s="98"/>
      <c r="CL48" s="98"/>
      <c r="CM48" s="98"/>
      <c r="CN48" s="163">
        <f t="shared" si="25"/>
        <v>61.290315165560486</v>
      </c>
      <c r="CO48" s="170">
        <v>-178</v>
      </c>
      <c r="CP48" s="98"/>
      <c r="CQ48" s="98"/>
      <c r="CR48" s="98"/>
      <c r="CS48" s="98"/>
      <c r="CT48" s="98"/>
      <c r="CU48" s="98"/>
      <c r="CV48" s="142"/>
      <c r="CW48" s="168"/>
    </row>
    <row r="49" spans="2:101" ht="21" customHeight="1" x14ac:dyDescent="0.3">
      <c r="B49" s="141"/>
      <c r="C49" s="141">
        <f t="shared" si="2"/>
        <v>12.031570638560458</v>
      </c>
      <c r="D49" s="142">
        <f t="shared" si="7"/>
        <v>-9</v>
      </c>
      <c r="E49" s="98"/>
      <c r="F49" s="98"/>
      <c r="G49" s="141">
        <f t="shared" si="3"/>
        <v>-110.11559909738021</v>
      </c>
      <c r="H49" s="142">
        <f t="shared" si="8"/>
        <v>11</v>
      </c>
      <c r="I49" s="98"/>
      <c r="J49" s="98"/>
      <c r="K49" s="98"/>
      <c r="L49" s="232"/>
      <c r="M49" s="141">
        <f t="shared" si="4"/>
        <v>-10</v>
      </c>
      <c r="N49" s="142">
        <f t="shared" si="9"/>
        <v>62</v>
      </c>
      <c r="O49" s="98"/>
      <c r="P49" s="224"/>
      <c r="Q49" s="141">
        <f t="shared" si="5"/>
        <v>-80</v>
      </c>
      <c r="R49" s="142">
        <f t="shared" si="10"/>
        <v>42</v>
      </c>
      <c r="S49" s="98"/>
      <c r="T49" s="98"/>
      <c r="U49" s="141">
        <f t="shared" si="6"/>
        <v>-110.36001335168126</v>
      </c>
      <c r="V49" s="98">
        <f t="shared" si="11"/>
        <v>-38</v>
      </c>
      <c r="W49" s="419"/>
      <c r="X49" s="420"/>
      <c r="Y49" s="421"/>
      <c r="Z49" s="79">
        <v>32</v>
      </c>
      <c r="AA49" s="79">
        <f t="shared" si="15"/>
        <v>-0.65487566761353477</v>
      </c>
      <c r="AB49" s="78">
        <f t="shared" si="12"/>
        <v>-63.196429929138965</v>
      </c>
      <c r="AC49" s="98"/>
      <c r="AD49" s="86">
        <v>41</v>
      </c>
      <c r="AE49" s="89">
        <f t="shared" si="0"/>
        <v>60.37676641782177</v>
      </c>
      <c r="AF49" s="88">
        <f t="shared" si="1"/>
        <v>52.484722319240575</v>
      </c>
      <c r="AG49" s="98"/>
      <c r="AH49" s="108">
        <v>30</v>
      </c>
      <c r="AI49" s="111">
        <f t="shared" si="13"/>
        <v>-8.9077261549842213</v>
      </c>
      <c r="AJ49" s="110">
        <f t="shared" si="14"/>
        <v>-89.768737326092435</v>
      </c>
      <c r="AK49" s="98"/>
      <c r="AL49" s="98"/>
      <c r="AM49" s="98"/>
      <c r="AN49" s="98"/>
      <c r="AO49" s="98"/>
      <c r="AP49" s="98"/>
      <c r="AQ49" s="141">
        <f t="shared" si="20"/>
        <v>-127.49957465710747</v>
      </c>
      <c r="AR49" s="142">
        <f t="shared" si="21"/>
        <v>-8.3691142150971061</v>
      </c>
      <c r="AS49" s="98"/>
      <c r="AT49" s="142"/>
      <c r="AU49" s="98"/>
      <c r="AV49" s="141">
        <f t="shared" si="22"/>
        <v>-105.62357711491939</v>
      </c>
      <c r="AW49" s="142">
        <f t="shared" si="23"/>
        <v>-8.3691142150971061</v>
      </c>
      <c r="AX49" s="98"/>
      <c r="AY49" s="98"/>
      <c r="AZ49" s="142"/>
      <c r="BA49" s="142"/>
      <c r="BC49" s="141"/>
      <c r="BD49" s="235">
        <v>24</v>
      </c>
      <c r="BE49" s="238">
        <f t="shared" si="24"/>
        <v>-12.510545387306685</v>
      </c>
      <c r="BF49" s="237">
        <f t="shared" si="26"/>
        <v>-88.043943241309336</v>
      </c>
      <c r="BG49" s="98"/>
      <c r="BH49" s="235">
        <f t="shared" si="16"/>
        <v>-83.27167791008587</v>
      </c>
      <c r="BI49" s="293">
        <f t="shared" si="17"/>
        <v>-39.53984824372705</v>
      </c>
      <c r="BJ49" s="98"/>
      <c r="BK49" s="98"/>
      <c r="BL49" s="98"/>
      <c r="BM49" s="238">
        <f t="shared" si="18"/>
        <v>-100.73264641374502</v>
      </c>
      <c r="BN49" s="293">
        <f t="shared" si="19"/>
        <v>-39.53984824372705</v>
      </c>
      <c r="BO49" s="98"/>
      <c r="BP49" s="98"/>
      <c r="BQ49" s="98"/>
      <c r="BR49" s="98"/>
      <c r="BS49" s="163">
        <f t="shared" si="29"/>
        <v>60.945987552270822</v>
      </c>
      <c r="BT49" s="170">
        <v>-177</v>
      </c>
      <c r="BU49" s="98"/>
      <c r="BV49" s="98"/>
      <c r="BW49" s="98"/>
      <c r="BX49" s="98"/>
      <c r="BY49" s="98"/>
      <c r="BZ49" s="98"/>
      <c r="CA49" s="142"/>
      <c r="CB49" s="141"/>
      <c r="CC49" s="251">
        <f t="shared" si="28"/>
        <v>-140.70393823154262</v>
      </c>
      <c r="CD49" s="252">
        <f t="shared" si="30"/>
        <v>-9.5398482437270502</v>
      </c>
      <c r="CE49" s="98"/>
      <c r="CF49" s="98"/>
      <c r="CG49" s="98"/>
      <c r="CH49" s="246">
        <f t="shared" si="27"/>
        <v>-107.59418769405892</v>
      </c>
      <c r="CI49" s="252">
        <f>IF($CI48=$CI47-$A$11,$CI48-$A$11,$CI48+$A$11)</f>
        <v>-57.53984824372705</v>
      </c>
      <c r="CJ49" s="98"/>
      <c r="CK49" s="98"/>
      <c r="CL49" s="98"/>
      <c r="CM49" s="98"/>
      <c r="CN49" s="163">
        <f t="shared" si="25"/>
        <v>60.945987552270822</v>
      </c>
      <c r="CO49" s="170">
        <v>-177</v>
      </c>
      <c r="CP49" s="98"/>
      <c r="CQ49" s="98"/>
      <c r="CR49" s="98"/>
      <c r="CS49" s="98"/>
      <c r="CT49" s="98"/>
      <c r="CU49" s="98"/>
      <c r="CV49" s="142"/>
      <c r="CW49" s="168"/>
    </row>
    <row r="50" spans="2:101" ht="25.8" x14ac:dyDescent="0.3">
      <c r="B50" s="141"/>
      <c r="C50" s="141">
        <f t="shared" si="2"/>
        <v>12.812856265067175</v>
      </c>
      <c r="D50" s="142">
        <f t="shared" si="7"/>
        <v>-10</v>
      </c>
      <c r="E50" s="98"/>
      <c r="F50" s="98"/>
      <c r="G50" s="141">
        <f t="shared" si="3"/>
        <v>-109.3343134708735</v>
      </c>
      <c r="H50" s="142">
        <f t="shared" si="8"/>
        <v>10</v>
      </c>
      <c r="I50" s="98"/>
      <c r="J50" s="98"/>
      <c r="K50" s="98"/>
      <c r="L50" s="232"/>
      <c r="M50" s="141">
        <f t="shared" si="4"/>
        <v>-10</v>
      </c>
      <c r="N50" s="142">
        <f t="shared" si="9"/>
        <v>61</v>
      </c>
      <c r="O50" s="98"/>
      <c r="P50" s="98"/>
      <c r="Q50" s="141">
        <f t="shared" si="5"/>
        <v>-80</v>
      </c>
      <c r="R50" s="142">
        <f t="shared" si="10"/>
        <v>41</v>
      </c>
      <c r="S50" s="98"/>
      <c r="T50" s="98"/>
      <c r="U50" s="141">
        <f t="shared" si="6"/>
        <v>-113.26422422935708</v>
      </c>
      <c r="V50" s="98">
        <f t="shared" si="11"/>
        <v>-39</v>
      </c>
      <c r="W50" s="378" t="str">
        <f>IF(IF(AND($F$3&gt;0,$P$3&gt;0),$AB$3-BX452,IF(AND($F$3&lt;0,$P$3&lt;0),$AB$3-BX452,IF(AND($F$3&gt;0,$P$3&lt;0),$AB$3-CS452,IF(AND($F$3&lt;0,$P$3&gt;0),$AB$3-CS452,IF(AND($F$3=0,$P$3&gt;0),"n1(Flow1)=0,n2(Flow2)&gt;0",IF(AND($F$3=0,$P$3&lt;0),"n1(Flow1)=0,n2(Flow2)&lt;0",IF(AND($F$3&gt;0,$P$3=0),"n1(Flow1)&gt;0,n2(Flow2)=0",IF(AND($F$3&lt;0,$P$3=0),"n1(Flow1)&lt;0,n2(Flow2)=0","Error"))))))))&lt;0,"Projected Flow lines Do Not Intersect W.C.",IF(AND($F$3&gt;0,$P$3&gt;0),$AB$3-BX452,IF(AND($F$3&lt;0,P3&lt;0),$AB$3-BX452,IF(AND($F$3&gt;0,P3&lt;0),$AB$3-CS452,IF(AND($F$3&lt;0,$P$3&gt;0),$AB$3-CS452,IF(AND($F$3=0,$P$3&gt;0),"n1(Flow1)=0,n2(Flow2)&gt;0",IF(AND($F$3=0,$P$3&lt;0),"n1(Flow1)=0,n2(Flow2)&lt;0",IF(AND($F$3&gt;0,$P$3=0),"n1(Flow1)&gt;0,n2(Flow2)=0",IF(AND($F$3&lt;0,$P$3=0),"n1(Flow1)&lt;0,n2(Flow2)=0","Error")))))))))</f>
        <v>Projected Flow lines Do Not Intersect W.C.</v>
      </c>
      <c r="X50" s="379"/>
      <c r="Y50" s="380"/>
      <c r="Z50" s="79">
        <v>33</v>
      </c>
      <c r="AA50" s="79">
        <f t="shared" si="15"/>
        <v>-0.95223408241481522</v>
      </c>
      <c r="AB50" s="78">
        <f t="shared" si="12"/>
        <v>-62.729670714190874</v>
      </c>
      <c r="AC50" s="98"/>
      <c r="AD50" s="86">
        <v>42</v>
      </c>
      <c r="AE50" s="89">
        <f t="shared" si="0"/>
        <v>59.451586038191536</v>
      </c>
      <c r="AF50" s="88">
        <f t="shared" si="1"/>
        <v>53.530448508708659</v>
      </c>
      <c r="AG50" s="98"/>
      <c r="AH50" s="108">
        <v>31</v>
      </c>
      <c r="AI50" s="111">
        <f t="shared" si="13"/>
        <v>-9.1886137653906204</v>
      </c>
      <c r="AJ50" s="110">
        <f t="shared" si="14"/>
        <v>-89.291884789229869</v>
      </c>
      <c r="AK50" s="98"/>
      <c r="AL50" s="98"/>
      <c r="AM50" s="98"/>
      <c r="AN50" s="98"/>
      <c r="AO50" s="98"/>
      <c r="AP50" s="98"/>
      <c r="AQ50" s="141">
        <f t="shared" si="20"/>
        <v>-126.71828903060076</v>
      </c>
      <c r="AR50" s="142">
        <f t="shared" si="21"/>
        <v>-9.3691142150971061</v>
      </c>
      <c r="AS50" s="98"/>
      <c r="AT50" s="142"/>
      <c r="AU50" s="98"/>
      <c r="AV50" s="141">
        <f t="shared" si="22"/>
        <v>-105.62357711491939</v>
      </c>
      <c r="AW50" s="142">
        <f t="shared" si="23"/>
        <v>-9.3691142150971061</v>
      </c>
      <c r="AX50" s="98"/>
      <c r="AY50" s="98"/>
      <c r="AZ50" s="142"/>
      <c r="BA50" s="142"/>
      <c r="BC50" s="141"/>
      <c r="BD50" s="235">
        <v>25</v>
      </c>
      <c r="BE50" s="238">
        <f t="shared" si="24"/>
        <v>-12.677152495769917</v>
      </c>
      <c r="BF50" s="237">
        <f t="shared" si="26"/>
        <v>-87.678357307998283</v>
      </c>
      <c r="BG50" s="98"/>
      <c r="BH50" s="235">
        <f t="shared" si="16"/>
        <v>-85.627530275909621</v>
      </c>
      <c r="BI50" s="293">
        <f t="shared" si="17"/>
        <v>-38.53984824372705</v>
      </c>
      <c r="BJ50" s="98"/>
      <c r="BK50" s="98"/>
      <c r="BL50" s="98"/>
      <c r="BM50" s="238">
        <f t="shared" si="18"/>
        <v>-100.17833736229225</v>
      </c>
      <c r="BN50" s="293">
        <f t="shared" si="19"/>
        <v>-38.53984824372705</v>
      </c>
      <c r="BO50" s="98"/>
      <c r="BP50" s="98"/>
      <c r="BQ50" s="98"/>
      <c r="BR50" s="98"/>
      <c r="BS50" s="163">
        <f t="shared" si="29"/>
        <v>60.601659938981157</v>
      </c>
      <c r="BT50" s="170">
        <v>-176</v>
      </c>
      <c r="BU50" s="98"/>
      <c r="BV50" s="98"/>
      <c r="BW50" s="98"/>
      <c r="BX50" s="98"/>
      <c r="BY50" s="98"/>
      <c r="BZ50" s="98"/>
      <c r="CA50" s="142"/>
      <c r="CB50" s="141"/>
      <c r="CC50" s="251">
        <f t="shared" si="28"/>
        <v>-142.50798598681405</v>
      </c>
      <c r="CD50" s="252">
        <f t="shared" si="30"/>
        <v>-8.5398482437270502</v>
      </c>
      <c r="CE50" s="98"/>
      <c r="CF50" s="98"/>
      <c r="CG50" s="98"/>
      <c r="CH50" s="246">
        <f t="shared" si="27"/>
        <v>-108.01866251026853</v>
      </c>
      <c r="CI50" s="252">
        <f t="shared" si="31"/>
        <v>-58.53984824372705</v>
      </c>
      <c r="CJ50" s="98"/>
      <c r="CK50" s="98"/>
      <c r="CL50" s="98"/>
      <c r="CM50" s="98"/>
      <c r="CN50" s="163">
        <f t="shared" si="25"/>
        <v>60.601659938981157</v>
      </c>
      <c r="CO50" s="170">
        <v>-176</v>
      </c>
      <c r="CP50" s="98"/>
      <c r="CQ50" s="98"/>
      <c r="CR50" s="98"/>
      <c r="CS50" s="98"/>
      <c r="CT50" s="98"/>
      <c r="CU50" s="98"/>
      <c r="CV50" s="142"/>
      <c r="CW50" s="168"/>
    </row>
    <row r="51" spans="2:101" ht="31.2" x14ac:dyDescent="0.3">
      <c r="B51" s="141"/>
      <c r="C51" s="141">
        <f t="shared" si="2"/>
        <v>13.594141891573894</v>
      </c>
      <c r="D51" s="142">
        <f t="shared" si="7"/>
        <v>-11</v>
      </c>
      <c r="E51" s="98"/>
      <c r="F51" s="98"/>
      <c r="G51" s="141">
        <f t="shared" si="3"/>
        <v>-108.55302784436677</v>
      </c>
      <c r="H51" s="142">
        <f t="shared" si="8"/>
        <v>9</v>
      </c>
      <c r="I51" s="98"/>
      <c r="J51" s="98"/>
      <c r="K51" s="98"/>
      <c r="L51" s="232"/>
      <c r="M51" s="141">
        <f t="shared" si="4"/>
        <v>-10</v>
      </c>
      <c r="N51" s="142">
        <f t="shared" si="9"/>
        <v>60</v>
      </c>
      <c r="O51" s="98"/>
      <c r="P51" s="98"/>
      <c r="Q51" s="141">
        <f t="shared" si="5"/>
        <v>-80</v>
      </c>
      <c r="R51" s="142">
        <f t="shared" si="10"/>
        <v>40</v>
      </c>
      <c r="S51" s="98"/>
      <c r="T51" s="98"/>
      <c r="U51" s="141">
        <f t="shared" si="6"/>
        <v>-116.16843510703291</v>
      </c>
      <c r="V51" s="98">
        <f t="shared" si="11"/>
        <v>-40</v>
      </c>
      <c r="W51" s="381" t="s">
        <v>126</v>
      </c>
      <c r="X51" s="382"/>
      <c r="Y51" s="383"/>
      <c r="Z51" s="79">
        <v>34</v>
      </c>
      <c r="AA51" s="79">
        <f t="shared" si="15"/>
        <v>-1.2576932796168592</v>
      </c>
      <c r="AB51" s="78">
        <f t="shared" si="12"/>
        <v>-62.268172208844675</v>
      </c>
      <c r="AC51" s="98"/>
      <c r="AD51" s="86">
        <v>43</v>
      </c>
      <c r="AE51" s="89">
        <f t="shared" si="0"/>
        <v>58.508296129533647</v>
      </c>
      <c r="AF51" s="88">
        <f t="shared" si="1"/>
        <v>54.55986880499988</v>
      </c>
      <c r="AG51" s="98"/>
      <c r="AH51" s="108">
        <v>32</v>
      </c>
      <c r="AI51" s="111">
        <f t="shared" si="13"/>
        <v>-9.4777808195374185</v>
      </c>
      <c r="AJ51" s="110">
        <f t="shared" si="14"/>
        <v>-88.820007044058343</v>
      </c>
      <c r="AK51" s="98"/>
      <c r="AL51" s="98"/>
      <c r="AM51" s="98"/>
      <c r="AN51" s="98"/>
      <c r="AO51" s="98"/>
      <c r="AP51" s="98"/>
      <c r="AQ51" s="141">
        <f t="shared" si="20"/>
        <v>-125.93700340409404</v>
      </c>
      <c r="AR51" s="142">
        <f t="shared" si="21"/>
        <v>-10.369114215097106</v>
      </c>
      <c r="AS51" s="98"/>
      <c r="AT51" s="142"/>
      <c r="AU51" s="98"/>
      <c r="AV51" s="141">
        <f t="shared" si="22"/>
        <v>-105.62357711491939</v>
      </c>
      <c r="AW51" s="142">
        <f t="shared" si="23"/>
        <v>-10.369114215097106</v>
      </c>
      <c r="AX51" s="98"/>
      <c r="AY51" s="98"/>
      <c r="AZ51" s="142"/>
      <c r="BA51" s="142"/>
      <c r="BC51" s="141"/>
      <c r="BD51" s="235">
        <v>26</v>
      </c>
      <c r="BE51" s="238">
        <f t="shared" si="24"/>
        <v>-12.850114583459444</v>
      </c>
      <c r="BF51" s="237">
        <f t="shared" si="26"/>
        <v>-87.315734750167863</v>
      </c>
      <c r="BG51" s="98"/>
      <c r="BH51" s="235">
        <f t="shared" si="16"/>
        <v>-87.983382641733385</v>
      </c>
      <c r="BI51" s="293">
        <f t="shared" si="17"/>
        <v>-37.53984824372705</v>
      </c>
      <c r="BJ51" s="98"/>
      <c r="BK51" s="98"/>
      <c r="BL51" s="98"/>
      <c r="BM51" s="238">
        <f t="shared" si="18"/>
        <v>-99.624028310839492</v>
      </c>
      <c r="BN51" s="293">
        <f t="shared" si="19"/>
        <v>-37.53984824372705</v>
      </c>
      <c r="BO51" s="98"/>
      <c r="BP51" s="98"/>
      <c r="BQ51" s="98"/>
      <c r="BR51" s="98"/>
      <c r="BS51" s="163">
        <f t="shared" si="29"/>
        <v>60.257332325691493</v>
      </c>
      <c r="BT51" s="170">
        <v>-175</v>
      </c>
      <c r="BU51" s="98"/>
      <c r="BV51" s="98"/>
      <c r="BW51" s="98"/>
      <c r="BX51" s="98"/>
      <c r="BY51" s="98"/>
      <c r="BZ51" s="98"/>
      <c r="CA51" s="142"/>
      <c r="CB51" s="141"/>
      <c r="CC51" s="251">
        <f t="shared" si="28"/>
        <v>-144.31203374208548</v>
      </c>
      <c r="CD51" s="252">
        <f t="shared" si="30"/>
        <v>-7.5398482437270502</v>
      </c>
      <c r="CE51" s="98"/>
      <c r="CF51" s="98"/>
      <c r="CG51" s="98"/>
      <c r="CH51" s="246">
        <f t="shared" si="27"/>
        <v>-108.44313732647814</v>
      </c>
      <c r="CI51" s="252">
        <f t="shared" si="31"/>
        <v>-59.53984824372705</v>
      </c>
      <c r="CJ51" s="98"/>
      <c r="CK51" s="98"/>
      <c r="CL51" s="98"/>
      <c r="CM51" s="98"/>
      <c r="CN51" s="163">
        <f t="shared" si="25"/>
        <v>60.257332325691493</v>
      </c>
      <c r="CO51" s="170">
        <v>-175</v>
      </c>
      <c r="CP51" s="98"/>
      <c r="CQ51" s="98"/>
      <c r="CR51" s="98"/>
      <c r="CS51" s="98"/>
      <c r="CT51" s="98"/>
      <c r="CU51" s="98"/>
      <c r="CV51" s="142"/>
      <c r="CW51" s="168"/>
    </row>
    <row r="52" spans="2:101" x14ac:dyDescent="0.3">
      <c r="B52" s="141"/>
      <c r="C52" s="141">
        <f t="shared" si="2"/>
        <v>14.375427518080611</v>
      </c>
      <c r="D52" s="142">
        <f t="shared" si="7"/>
        <v>-12</v>
      </c>
      <c r="E52" s="98"/>
      <c r="F52" s="98"/>
      <c r="G52" s="141">
        <f t="shared" si="3"/>
        <v>-107.77174221786005</v>
      </c>
      <c r="H52" s="142">
        <f t="shared" si="8"/>
        <v>8</v>
      </c>
      <c r="I52" s="98"/>
      <c r="J52" s="98"/>
      <c r="K52" s="98"/>
      <c r="L52" s="232"/>
      <c r="M52" s="141">
        <f t="shared" si="4"/>
        <v>-10</v>
      </c>
      <c r="N52" s="142">
        <f t="shared" si="9"/>
        <v>59</v>
      </c>
      <c r="O52" s="98"/>
      <c r="P52" s="98"/>
      <c r="Q52" s="141">
        <f t="shared" si="5"/>
        <v>-80</v>
      </c>
      <c r="R52" s="142">
        <f t="shared" si="10"/>
        <v>39</v>
      </c>
      <c r="S52" s="98"/>
      <c r="T52" s="98"/>
      <c r="U52" s="141">
        <f t="shared" si="6"/>
        <v>-119.07264598470873</v>
      </c>
      <c r="V52" s="98">
        <f t="shared" si="11"/>
        <v>-41</v>
      </c>
      <c r="W52" s="378">
        <f>((X43)^2)*PI()</f>
        <v>1680.7049957575159</v>
      </c>
      <c r="X52" s="379"/>
      <c r="Y52" s="380"/>
      <c r="Z52" s="79">
        <v>35</v>
      </c>
      <c r="AA52" s="79">
        <f t="shared" si="15"/>
        <v>-1.5711602133891418</v>
      </c>
      <c r="AB52" s="78">
        <f t="shared" si="12"/>
        <v>-61.812074990015738</v>
      </c>
      <c r="AC52" s="98"/>
      <c r="AD52" s="86">
        <v>44</v>
      </c>
      <c r="AE52" s="89">
        <f t="shared" si="0"/>
        <v>57.547184027092094</v>
      </c>
      <c r="AF52" s="88">
        <f t="shared" si="1"/>
        <v>55.57266963671978</v>
      </c>
      <c r="AG52" s="98"/>
      <c r="AH52" s="108">
        <v>33</v>
      </c>
      <c r="AI52" s="111">
        <f t="shared" si="13"/>
        <v>-9.7751392343386989</v>
      </c>
      <c r="AJ52" s="110">
        <f t="shared" si="14"/>
        <v>-88.353247829110259</v>
      </c>
      <c r="AK52" s="98"/>
      <c r="AL52" s="98"/>
      <c r="AM52" s="98"/>
      <c r="AN52" s="98"/>
      <c r="AO52" s="98"/>
      <c r="AP52" s="98"/>
      <c r="AQ52" s="141">
        <f t="shared" si="20"/>
        <v>-125.15571777758733</v>
      </c>
      <c r="AR52" s="142">
        <f t="shared" si="21"/>
        <v>-11.369114215097106</v>
      </c>
      <c r="AS52" s="98"/>
      <c r="AT52" s="142"/>
      <c r="AU52" s="98"/>
      <c r="AV52" s="141">
        <f t="shared" si="22"/>
        <v>-105.62357711491939</v>
      </c>
      <c r="AW52" s="142">
        <f t="shared" si="23"/>
        <v>-11.369114215097106</v>
      </c>
      <c r="AX52" s="98"/>
      <c r="AY52" s="98"/>
      <c r="AZ52" s="142"/>
      <c r="BA52" s="142"/>
      <c r="BC52" s="141"/>
      <c r="BD52" s="235">
        <v>27</v>
      </c>
      <c r="BE52" s="238">
        <f t="shared" si="24"/>
        <v>-13.029378964447844</v>
      </c>
      <c r="BF52" s="237">
        <f t="shared" si="26"/>
        <v>-86.956186026162001</v>
      </c>
      <c r="BG52" s="98"/>
      <c r="BH52" s="235">
        <f t="shared" si="16"/>
        <v>-90.339235007557136</v>
      </c>
      <c r="BI52" s="293">
        <f t="shared" si="17"/>
        <v>-36.53984824372705</v>
      </c>
      <c r="BJ52" s="98"/>
      <c r="BK52" s="98"/>
      <c r="BL52" s="98"/>
      <c r="BM52" s="238">
        <f t="shared" si="18"/>
        <v>-99.069719259386716</v>
      </c>
      <c r="BN52" s="293">
        <f t="shared" si="19"/>
        <v>-36.53984824372705</v>
      </c>
      <c r="BO52" s="98"/>
      <c r="BP52" s="98"/>
      <c r="BQ52" s="98"/>
      <c r="BR52" s="98"/>
      <c r="BS52" s="163">
        <f t="shared" si="29"/>
        <v>59.913004712401822</v>
      </c>
      <c r="BT52" s="170">
        <v>-174</v>
      </c>
      <c r="BU52" s="98"/>
      <c r="BV52" s="98"/>
      <c r="BW52" s="98"/>
      <c r="BX52" s="98"/>
      <c r="BY52" s="98"/>
      <c r="BZ52" s="98"/>
      <c r="CA52" s="142"/>
      <c r="CB52" s="141"/>
      <c r="CC52" s="251">
        <f t="shared" si="28"/>
        <v>-146.1160814973569</v>
      </c>
      <c r="CD52" s="252">
        <f t="shared" si="30"/>
        <v>-6.5398482437270502</v>
      </c>
      <c r="CE52" s="98"/>
      <c r="CF52" s="98"/>
      <c r="CG52" s="98"/>
      <c r="CH52" s="246">
        <f t="shared" si="27"/>
        <v>-108.86761214268773</v>
      </c>
      <c r="CI52" s="252">
        <f t="shared" si="31"/>
        <v>-60.53984824372705</v>
      </c>
      <c r="CJ52" s="98"/>
      <c r="CK52" s="98"/>
      <c r="CL52" s="98"/>
      <c r="CM52" s="98"/>
      <c r="CN52" s="163">
        <f t="shared" si="25"/>
        <v>59.913004712401822</v>
      </c>
      <c r="CO52" s="170">
        <v>-174</v>
      </c>
      <c r="CP52" s="98"/>
      <c r="CQ52" s="98"/>
      <c r="CR52" s="98"/>
      <c r="CS52" s="98"/>
      <c r="CT52" s="98"/>
      <c r="CU52" s="98"/>
      <c r="CV52" s="142"/>
      <c r="CW52" s="168"/>
    </row>
    <row r="53" spans="2:101" x14ac:dyDescent="0.3">
      <c r="B53" s="141"/>
      <c r="C53" s="141">
        <f t="shared" si="2"/>
        <v>15.156713144587329</v>
      </c>
      <c r="D53" s="142">
        <f t="shared" si="7"/>
        <v>-13</v>
      </c>
      <c r="E53" s="98"/>
      <c r="F53" s="98"/>
      <c r="G53" s="141">
        <f t="shared" si="3"/>
        <v>-106.99045659135334</v>
      </c>
      <c r="H53" s="142">
        <f t="shared" si="8"/>
        <v>7</v>
      </c>
      <c r="I53" s="98"/>
      <c r="J53" s="98"/>
      <c r="K53" s="98"/>
      <c r="L53" s="232"/>
      <c r="M53" s="141">
        <f t="shared" si="4"/>
        <v>-10</v>
      </c>
      <c r="N53" s="142">
        <f t="shared" si="9"/>
        <v>58</v>
      </c>
      <c r="O53" s="98"/>
      <c r="P53" s="98"/>
      <c r="Q53" s="141">
        <f t="shared" si="5"/>
        <v>-80</v>
      </c>
      <c r="R53" s="142">
        <f t="shared" si="10"/>
        <v>38</v>
      </c>
      <c r="S53" s="98"/>
      <c r="T53" s="98"/>
      <c r="U53" s="141">
        <f t="shared" si="6"/>
        <v>-121.97685686238455</v>
      </c>
      <c r="V53" s="98">
        <f t="shared" si="11"/>
        <v>-42</v>
      </c>
      <c r="W53" s="378"/>
      <c r="X53" s="379"/>
      <c r="Y53" s="380"/>
      <c r="Z53" s="79">
        <v>36</v>
      </c>
      <c r="AA53" s="79">
        <f t="shared" si="15"/>
        <v>-1.8925393986670151</v>
      </c>
      <c r="AB53" s="78">
        <f t="shared" si="12"/>
        <v>-61.361517989335226</v>
      </c>
      <c r="AC53" s="98"/>
      <c r="AD53" s="86">
        <v>45</v>
      </c>
      <c r="AE53" s="89">
        <f t="shared" si="0"/>
        <v>56.568542494923804</v>
      </c>
      <c r="AF53" s="88">
        <f t="shared" si="1"/>
        <v>56.568542494923797</v>
      </c>
      <c r="AG53" s="98"/>
      <c r="AH53" s="108">
        <v>34</v>
      </c>
      <c r="AI53" s="111">
        <f t="shared" si="13"/>
        <v>-10.080598431540743</v>
      </c>
      <c r="AJ53" s="110">
        <f t="shared" si="14"/>
        <v>-87.89174932376406</v>
      </c>
      <c r="AK53" s="98"/>
      <c r="AL53" s="98"/>
      <c r="AM53" s="98"/>
      <c r="AN53" s="98"/>
      <c r="AO53" s="98"/>
      <c r="AP53" s="98"/>
      <c r="AQ53" s="141">
        <f t="shared" si="20"/>
        <v>-124.37443215108061</v>
      </c>
      <c r="AR53" s="142">
        <f t="shared" si="21"/>
        <v>-12.369114215097106</v>
      </c>
      <c r="AS53" s="98"/>
      <c r="AT53" s="142"/>
      <c r="AU53" s="98"/>
      <c r="AV53" s="141">
        <f t="shared" si="22"/>
        <v>-105.62357711491939</v>
      </c>
      <c r="AW53" s="142">
        <f t="shared" si="23"/>
        <v>-12.369114215097106</v>
      </c>
      <c r="AX53" s="98"/>
      <c r="AY53" s="98"/>
      <c r="AZ53" s="142"/>
      <c r="BA53" s="142"/>
      <c r="BC53" s="141"/>
      <c r="BD53" s="235">
        <v>28</v>
      </c>
      <c r="BE53" s="238">
        <f t="shared" si="24"/>
        <v>-13.214891033068088</v>
      </c>
      <c r="BF53" s="237">
        <f t="shared" si="26"/>
        <v>-86.599820658005058</v>
      </c>
      <c r="BG53" s="98"/>
      <c r="BH53" s="235">
        <f t="shared" si="16"/>
        <v>-92.695087373380886</v>
      </c>
      <c r="BI53" s="293">
        <f t="shared" si="17"/>
        <v>-35.53984824372705</v>
      </c>
      <c r="BJ53" s="98"/>
      <c r="BK53" s="98"/>
      <c r="BL53" s="98"/>
      <c r="BM53" s="238">
        <f>$BN$19*BN53+$BQ$19</f>
        <v>-98.515410207933954</v>
      </c>
      <c r="BN53" s="293">
        <f t="shared" si="19"/>
        <v>-35.53984824372705</v>
      </c>
      <c r="BO53" s="98"/>
      <c r="BP53" s="98"/>
      <c r="BQ53" s="98"/>
      <c r="BR53" s="98"/>
      <c r="BS53" s="163">
        <f t="shared" si="29"/>
        <v>59.568677099112158</v>
      </c>
      <c r="BT53" s="170">
        <v>-173</v>
      </c>
      <c r="BU53" s="98"/>
      <c r="BV53" s="98"/>
      <c r="BW53" s="98"/>
      <c r="BX53" s="98"/>
      <c r="BY53" s="98"/>
      <c r="BZ53" s="98"/>
      <c r="CA53" s="142"/>
      <c r="CB53" s="141"/>
      <c r="CC53" s="251">
        <f t="shared" si="28"/>
        <v>-147.92012925262833</v>
      </c>
      <c r="CD53" s="252">
        <f t="shared" si="30"/>
        <v>-5.5398482437270502</v>
      </c>
      <c r="CE53" s="98"/>
      <c r="CF53" s="98"/>
      <c r="CG53" s="98"/>
      <c r="CH53" s="246">
        <f t="shared" si="27"/>
        <v>-109.29208695889734</v>
      </c>
      <c r="CI53" s="252">
        <f t="shared" si="31"/>
        <v>-61.53984824372705</v>
      </c>
      <c r="CJ53" s="98"/>
      <c r="CK53" s="98"/>
      <c r="CL53" s="98"/>
      <c r="CM53" s="98"/>
      <c r="CN53" s="163">
        <f t="shared" si="25"/>
        <v>59.568677099112158</v>
      </c>
      <c r="CO53" s="170">
        <v>-173</v>
      </c>
      <c r="CP53" s="98"/>
      <c r="CQ53" s="98"/>
      <c r="CR53" s="98"/>
      <c r="CS53" s="98"/>
      <c r="CT53" s="98"/>
      <c r="CU53" s="98"/>
      <c r="CV53" s="142"/>
      <c r="CW53" s="168"/>
    </row>
    <row r="54" spans="2:101" ht="15" thickBot="1" x14ac:dyDescent="0.35">
      <c r="B54" s="141"/>
      <c r="C54" s="141">
        <f t="shared" si="2"/>
        <v>15.937998771094048</v>
      </c>
      <c r="D54" s="142">
        <f t="shared" si="7"/>
        <v>-14</v>
      </c>
      <c r="E54" s="98"/>
      <c r="F54" s="98"/>
      <c r="G54" s="141">
        <f t="shared" si="3"/>
        <v>-106.20917096484662</v>
      </c>
      <c r="H54" s="142">
        <f t="shared" si="8"/>
        <v>6</v>
      </c>
      <c r="I54" s="98"/>
      <c r="J54" s="98"/>
      <c r="K54" s="98"/>
      <c r="L54" s="232"/>
      <c r="M54" s="141">
        <f t="shared" si="4"/>
        <v>-10</v>
      </c>
      <c r="N54" s="142">
        <f t="shared" si="9"/>
        <v>57</v>
      </c>
      <c r="O54" s="98"/>
      <c r="P54" s="98"/>
      <c r="Q54" s="141">
        <f t="shared" si="5"/>
        <v>-80</v>
      </c>
      <c r="R54" s="142">
        <f t="shared" si="10"/>
        <v>37</v>
      </c>
      <c r="S54" s="98"/>
      <c r="T54" s="98"/>
      <c r="U54" s="141">
        <f t="shared" si="6"/>
        <v>-124.88106774006037</v>
      </c>
      <c r="V54" s="98">
        <f t="shared" si="11"/>
        <v>-43</v>
      </c>
      <c r="W54" s="422" t="s">
        <v>127</v>
      </c>
      <c r="X54" s="423"/>
      <c r="Y54" s="424"/>
      <c r="Z54" s="79">
        <v>37</v>
      </c>
      <c r="AA54" s="79">
        <f t="shared" si="15"/>
        <v>-2.2217329402373807</v>
      </c>
      <c r="AB54" s="78">
        <f t="shared" si="12"/>
        <v>-60.916638450830192</v>
      </c>
      <c r="AC54" s="98"/>
      <c r="AD54" s="86">
        <v>46</v>
      </c>
      <c r="AE54" s="89">
        <f t="shared" si="0"/>
        <v>55.572669636719787</v>
      </c>
      <c r="AF54" s="88">
        <f t="shared" si="1"/>
        <v>57.547184027092086</v>
      </c>
      <c r="AG54" s="98"/>
      <c r="AH54" s="108">
        <v>35</v>
      </c>
      <c r="AI54" s="111">
        <f t="shared" si="13"/>
        <v>-10.394065365313025</v>
      </c>
      <c r="AJ54" s="110">
        <f t="shared" si="14"/>
        <v>-87.435652104935116</v>
      </c>
      <c r="AK54" s="98"/>
      <c r="AL54" s="98"/>
      <c r="AM54" s="98"/>
      <c r="AN54" s="98"/>
      <c r="AO54" s="98"/>
      <c r="AP54" s="98"/>
      <c r="AQ54" s="141">
        <f t="shared" si="20"/>
        <v>-123.59314652457388</v>
      </c>
      <c r="AR54" s="142">
        <f t="shared" si="21"/>
        <v>-13.369114215097106</v>
      </c>
      <c r="AS54" s="98"/>
      <c r="AT54" s="142"/>
      <c r="AU54" s="98"/>
      <c r="AV54" s="141">
        <f t="shared" si="22"/>
        <v>-105.62357711491939</v>
      </c>
      <c r="AW54" s="142">
        <f t="shared" si="23"/>
        <v>-13.369114215097106</v>
      </c>
      <c r="AX54" s="98"/>
      <c r="AY54" s="98"/>
      <c r="AZ54" s="142"/>
      <c r="BA54" s="142"/>
      <c r="BC54" s="141"/>
      <c r="BD54" s="235">
        <v>29</v>
      </c>
      <c r="BE54" s="238">
        <f t="shared" si="24"/>
        <v>-13.406594280546987</v>
      </c>
      <c r="BF54" s="237">
        <f t="shared" si="26"/>
        <v>-86.246747198040367</v>
      </c>
      <c r="BG54" s="98"/>
      <c r="BH54" s="235">
        <f>$BI$19*BI54+$BK$19</f>
        <v>-95.050939739204637</v>
      </c>
      <c r="BI54" s="293">
        <f>$BI55-$A$11</f>
        <v>-34.53984824372705</v>
      </c>
      <c r="BJ54" s="98"/>
      <c r="BK54" s="98"/>
      <c r="BL54" s="98"/>
      <c r="BM54" s="238">
        <f>$BN$19*BN54+$BQ$19</f>
        <v>-97.961101156481178</v>
      </c>
      <c r="BN54" s="293">
        <f>$BN55-$A$11</f>
        <v>-34.53984824372705</v>
      </c>
      <c r="BO54" s="98"/>
      <c r="BP54" s="98"/>
      <c r="BQ54" s="98"/>
      <c r="BR54" s="98"/>
      <c r="BS54" s="163">
        <f t="shared" si="29"/>
        <v>59.224349485822493</v>
      </c>
      <c r="BT54" s="170">
        <v>-172</v>
      </c>
      <c r="BU54" s="98"/>
      <c r="BV54" s="98"/>
      <c r="BW54" s="98"/>
      <c r="BX54" s="98"/>
      <c r="BY54" s="98"/>
      <c r="BZ54" s="98"/>
      <c r="CA54" s="142"/>
      <c r="CB54" s="141"/>
      <c r="CC54" s="251">
        <f t="shared" si="28"/>
        <v>-149.72417700789975</v>
      </c>
      <c r="CD54" s="252">
        <f t="shared" si="30"/>
        <v>-4.5398482437270502</v>
      </c>
      <c r="CE54" s="98"/>
      <c r="CF54" s="98"/>
      <c r="CG54" s="98"/>
      <c r="CH54" s="246">
        <f t="shared" si="27"/>
        <v>-109.71656177510694</v>
      </c>
      <c r="CI54" s="252">
        <f t="shared" si="31"/>
        <v>-62.53984824372705</v>
      </c>
      <c r="CJ54" s="98"/>
      <c r="CK54" s="98"/>
      <c r="CL54" s="98"/>
      <c r="CM54" s="98"/>
      <c r="CN54" s="163">
        <f t="shared" si="25"/>
        <v>59.224349485822493</v>
      </c>
      <c r="CO54" s="170">
        <v>-172</v>
      </c>
      <c r="CP54" s="98"/>
      <c r="CQ54" s="98"/>
      <c r="CR54" s="98"/>
      <c r="CS54" s="98"/>
      <c r="CT54" s="98"/>
      <c r="CU54" s="98"/>
      <c r="CV54" s="142"/>
      <c r="CW54" s="168"/>
    </row>
    <row r="55" spans="2:101" ht="15" thickBot="1" x14ac:dyDescent="0.35">
      <c r="B55" s="141"/>
      <c r="C55" s="141">
        <f t="shared" si="2"/>
        <v>16.719284397600767</v>
      </c>
      <c r="D55" s="142">
        <f t="shared" si="7"/>
        <v>-15</v>
      </c>
      <c r="E55" s="98"/>
      <c r="F55" s="98"/>
      <c r="G55" s="141">
        <f t="shared" si="3"/>
        <v>-105.42788533833991</v>
      </c>
      <c r="H55" s="142">
        <f t="shared" si="8"/>
        <v>5</v>
      </c>
      <c r="I55" s="98"/>
      <c r="J55" s="98"/>
      <c r="K55" s="98"/>
      <c r="L55" s="232"/>
      <c r="M55" s="141">
        <f t="shared" si="4"/>
        <v>-10</v>
      </c>
      <c r="N55" s="142">
        <f t="shared" si="9"/>
        <v>56</v>
      </c>
      <c r="O55" s="98"/>
      <c r="P55" s="98"/>
      <c r="Q55" s="141">
        <f t="shared" si="5"/>
        <v>-80</v>
      </c>
      <c r="R55" s="142">
        <f t="shared" si="10"/>
        <v>36</v>
      </c>
      <c r="S55" s="98"/>
      <c r="T55" s="98"/>
      <c r="U55" s="141">
        <f t="shared" si="6"/>
        <v>-127.7852786177362</v>
      </c>
      <c r="V55" s="98">
        <f t="shared" si="11"/>
        <v>-44</v>
      </c>
      <c r="W55" s="422"/>
      <c r="X55" s="423"/>
      <c r="Y55" s="424"/>
      <c r="Z55" s="79">
        <v>38</v>
      </c>
      <c r="AA55" s="79">
        <f t="shared" si="15"/>
        <v>-2.5586405625584945</v>
      </c>
      <c r="AB55" s="78">
        <f t="shared" si="12"/>
        <v>-60.477571889117712</v>
      </c>
      <c r="AC55" s="98"/>
      <c r="AD55" s="86">
        <v>47</v>
      </c>
      <c r="AE55" s="89">
        <f t="shared" si="0"/>
        <v>54.55986880499988</v>
      </c>
      <c r="AF55" s="88">
        <f t="shared" si="1"/>
        <v>58.508296129533633</v>
      </c>
      <c r="AG55" s="98"/>
      <c r="AH55" s="108">
        <v>36</v>
      </c>
      <c r="AI55" s="111">
        <f t="shared" si="13"/>
        <v>-10.715444550590899</v>
      </c>
      <c r="AJ55" s="110">
        <f t="shared" si="14"/>
        <v>-86.985095104254611</v>
      </c>
      <c r="AK55" s="98"/>
      <c r="AL55" s="98"/>
      <c r="AM55" s="98"/>
      <c r="AN55" s="98"/>
      <c r="AO55" s="98"/>
      <c r="AP55" s="98"/>
      <c r="AQ55" s="141">
        <f t="shared" si="20"/>
        <v>-122.81186089806717</v>
      </c>
      <c r="AR55" s="142">
        <f t="shared" si="21"/>
        <v>-14.369114215097106</v>
      </c>
      <c r="AS55" s="98"/>
      <c r="AT55" s="142"/>
      <c r="AU55" s="98"/>
      <c r="AV55" s="141">
        <f t="shared" si="22"/>
        <v>-105.62357711491939</v>
      </c>
      <c r="AW55" s="142">
        <f t="shared" si="23"/>
        <v>-14.369114215097106</v>
      </c>
      <c r="AX55" s="98"/>
      <c r="AY55" s="98"/>
      <c r="AZ55" s="142"/>
      <c r="BA55" s="142"/>
      <c r="BC55" s="141"/>
      <c r="BD55" s="235">
        <v>30</v>
      </c>
      <c r="BE55" s="238">
        <f t="shared" si="24"/>
        <v>-13.604430312218273</v>
      </c>
      <c r="BF55" s="237">
        <f t="shared" si="26"/>
        <v>-85.897073195864138</v>
      </c>
      <c r="BG55" s="98"/>
      <c r="BH55" s="294">
        <f>$BI$19*BI55+$BK$19</f>
        <v>-97.406792105028401</v>
      </c>
      <c r="BI55" s="295">
        <f>BF20</f>
        <v>-33.53984824372705</v>
      </c>
      <c r="BJ55" s="98"/>
      <c r="BK55" s="98"/>
      <c r="BL55" s="98"/>
      <c r="BM55" s="294">
        <f>$BN$19*BN55+$BQ$19</f>
        <v>-97.406792105028416</v>
      </c>
      <c r="BN55" s="295">
        <f>BF20</f>
        <v>-33.53984824372705</v>
      </c>
      <c r="BO55" s="98"/>
      <c r="BP55" s="98"/>
      <c r="BQ55" s="98"/>
      <c r="BR55" s="98"/>
      <c r="BS55" s="163">
        <f t="shared" si="29"/>
        <v>58.880021872532829</v>
      </c>
      <c r="BT55" s="170">
        <v>-171</v>
      </c>
      <c r="BU55" s="98"/>
      <c r="BV55" s="98"/>
      <c r="BW55" s="98"/>
      <c r="BX55" s="98"/>
      <c r="BY55" s="98"/>
      <c r="BZ55" s="98"/>
      <c r="CA55" s="142"/>
      <c r="CB55" s="141"/>
      <c r="CC55" s="251">
        <f t="shared" si="28"/>
        <v>-151.52822476317118</v>
      </c>
      <c r="CD55" s="252">
        <f t="shared" si="30"/>
        <v>-3.5398482437270502</v>
      </c>
      <c r="CE55" s="98"/>
      <c r="CF55" s="98"/>
      <c r="CG55" s="98"/>
      <c r="CH55" s="246">
        <f t="shared" si="27"/>
        <v>-110.14103659131655</v>
      </c>
      <c r="CI55" s="252">
        <f t="shared" si="31"/>
        <v>-63.53984824372705</v>
      </c>
      <c r="CJ55" s="98"/>
      <c r="CK55" s="98"/>
      <c r="CL55" s="98"/>
      <c r="CM55" s="98"/>
      <c r="CN55" s="163">
        <f t="shared" si="25"/>
        <v>58.880021872532829</v>
      </c>
      <c r="CO55" s="170">
        <v>-171</v>
      </c>
      <c r="CP55" s="98"/>
      <c r="CQ55" s="98"/>
      <c r="CR55" s="98"/>
      <c r="CS55" s="98"/>
      <c r="CT55" s="98"/>
      <c r="CU55" s="98"/>
      <c r="CV55" s="142"/>
      <c r="CW55" s="168"/>
    </row>
    <row r="56" spans="2:101" x14ac:dyDescent="0.3">
      <c r="B56" s="141"/>
      <c r="C56" s="141">
        <f t="shared" si="2"/>
        <v>17.500570024107482</v>
      </c>
      <c r="D56" s="142">
        <f t="shared" si="7"/>
        <v>-16</v>
      </c>
      <c r="E56" s="98"/>
      <c r="F56" s="98"/>
      <c r="G56" s="141">
        <f t="shared" si="3"/>
        <v>-104.64659971183319</v>
      </c>
      <c r="H56" s="142">
        <f t="shared" si="8"/>
        <v>4</v>
      </c>
      <c r="I56" s="98"/>
      <c r="J56" s="98"/>
      <c r="K56" s="98"/>
      <c r="L56" s="232"/>
      <c r="M56" s="141">
        <f t="shared" si="4"/>
        <v>-10</v>
      </c>
      <c r="N56" s="142">
        <f t="shared" si="9"/>
        <v>55</v>
      </c>
      <c r="O56" s="98"/>
      <c r="P56" s="98"/>
      <c r="Q56" s="141">
        <f t="shared" si="5"/>
        <v>-80</v>
      </c>
      <c r="R56" s="142">
        <f t="shared" si="10"/>
        <v>35</v>
      </c>
      <c r="S56" s="98"/>
      <c r="T56" s="98"/>
      <c r="U56" s="141">
        <f t="shared" si="6"/>
        <v>-130.68948949541203</v>
      </c>
      <c r="V56" s="98">
        <f t="shared" si="11"/>
        <v>-45</v>
      </c>
      <c r="W56" s="425">
        <f>((V2)^2)*PI()</f>
        <v>1664.7127232672156</v>
      </c>
      <c r="X56" s="426"/>
      <c r="Y56" s="427"/>
      <c r="Z56" s="79">
        <v>39</v>
      </c>
      <c r="AA56" s="79">
        <f t="shared" si="15"/>
        <v>-2.9031596403049136</v>
      </c>
      <c r="AB56" s="78">
        <f t="shared" si="12"/>
        <v>-60.044452048125805</v>
      </c>
      <c r="AC56" s="98"/>
      <c r="AD56" s="86">
        <v>48</v>
      </c>
      <c r="AE56" s="89">
        <f t="shared" si="0"/>
        <v>53.530448508708659</v>
      </c>
      <c r="AF56" s="88">
        <f t="shared" si="1"/>
        <v>59.451586038191529</v>
      </c>
      <c r="AG56" s="98"/>
      <c r="AH56" s="108">
        <v>37</v>
      </c>
      <c r="AI56" s="111">
        <f t="shared" si="13"/>
        <v>-11.044638092161264</v>
      </c>
      <c r="AJ56" s="110">
        <f t="shared" si="14"/>
        <v>-86.540215565749577</v>
      </c>
      <c r="AK56" s="98"/>
      <c r="AL56" s="98"/>
      <c r="AM56" s="98"/>
      <c r="AN56" s="98"/>
      <c r="AO56" s="98"/>
      <c r="AP56" s="98"/>
      <c r="AQ56" s="141">
        <f t="shared" si="20"/>
        <v>-122.03057527156045</v>
      </c>
      <c r="AR56" s="142">
        <f t="shared" si="21"/>
        <v>-15.369114215097106</v>
      </c>
      <c r="AS56" s="98"/>
      <c r="AT56" s="142"/>
      <c r="AU56" s="98"/>
      <c r="AV56" s="141">
        <f t="shared" si="22"/>
        <v>-105.62357711491939</v>
      </c>
      <c r="AW56" s="142">
        <f t="shared" si="23"/>
        <v>-15.369114215097106</v>
      </c>
      <c r="AX56" s="98"/>
      <c r="AY56" s="98"/>
      <c r="AZ56" s="142"/>
      <c r="BA56" s="142"/>
      <c r="BC56" s="141"/>
      <c r="BD56" s="235">
        <v>31</v>
      </c>
      <c r="BE56" s="238">
        <f t="shared" si="24"/>
        <v>-13.80833886531023</v>
      </c>
      <c r="BF56" s="237">
        <f t="shared" si="26"/>
        <v>-85.550905165564771</v>
      </c>
      <c r="BG56" s="98"/>
      <c r="BH56" s="235">
        <f>$BI$19*BI56+$BK$19</f>
        <v>-99.762644470852152</v>
      </c>
      <c r="BI56" s="237">
        <f>IF($BI$55&gt;0,$BI55-$A$11,$BI$55+$A$11)</f>
        <v>-32.53984824372705</v>
      </c>
      <c r="BJ56" s="98"/>
      <c r="BK56" s="98"/>
      <c r="BL56" s="98"/>
      <c r="BM56" s="238">
        <f>$BN$19*BN56+$BQ$19</f>
        <v>-97.961101156481178</v>
      </c>
      <c r="BN56" s="237">
        <f>IF($BN$55&gt;0,$BN55+$A$11,$BN$55-$A$11)</f>
        <v>-34.53984824372705</v>
      </c>
      <c r="BO56" s="98"/>
      <c r="BP56" s="98"/>
      <c r="BQ56" s="98"/>
      <c r="BR56" s="98"/>
      <c r="BS56" s="163">
        <f t="shared" si="29"/>
        <v>58.535694259243165</v>
      </c>
      <c r="BT56" s="170">
        <v>-170</v>
      </c>
      <c r="BU56" s="98"/>
      <c r="BV56" s="98"/>
      <c r="BW56" s="98"/>
      <c r="BX56" s="98"/>
      <c r="BY56" s="98"/>
      <c r="BZ56" s="98"/>
      <c r="CA56" s="142"/>
      <c r="CB56" s="141"/>
      <c r="CC56" s="251">
        <f t="shared" si="28"/>
        <v>-153.33227251844261</v>
      </c>
      <c r="CD56" s="252">
        <f t="shared" si="30"/>
        <v>-2.5398482437270502</v>
      </c>
      <c r="CE56" s="98"/>
      <c r="CF56" s="98"/>
      <c r="CG56" s="98"/>
      <c r="CH56" s="246">
        <f t="shared" si="27"/>
        <v>-110.56551140752615</v>
      </c>
      <c r="CI56" s="252">
        <f t="shared" si="31"/>
        <v>-64.53984824372705</v>
      </c>
      <c r="CJ56" s="98"/>
      <c r="CK56" s="98"/>
      <c r="CL56" s="98"/>
      <c r="CM56" s="98"/>
      <c r="CN56" s="163">
        <f t="shared" si="25"/>
        <v>58.535694259243165</v>
      </c>
      <c r="CO56" s="170">
        <v>-170</v>
      </c>
      <c r="CP56" s="98"/>
      <c r="CQ56" s="98"/>
      <c r="CR56" s="98"/>
      <c r="CS56" s="98"/>
      <c r="CT56" s="98"/>
      <c r="CU56" s="98"/>
      <c r="CV56" s="142"/>
      <c r="CW56" s="168"/>
    </row>
    <row r="57" spans="2:101" x14ac:dyDescent="0.3">
      <c r="B57" s="141"/>
      <c r="C57" s="141">
        <f t="shared" si="2"/>
        <v>18.281855650614197</v>
      </c>
      <c r="D57" s="142">
        <f t="shared" si="7"/>
        <v>-17</v>
      </c>
      <c r="E57" s="98"/>
      <c r="F57" s="98"/>
      <c r="G57" s="141">
        <f t="shared" si="3"/>
        <v>-103.86531408532646</v>
      </c>
      <c r="H57" s="142">
        <f t="shared" si="8"/>
        <v>3</v>
      </c>
      <c r="I57" s="98"/>
      <c r="J57" s="98"/>
      <c r="K57" s="98"/>
      <c r="L57" s="232"/>
      <c r="M57" s="141">
        <f t="shared" si="4"/>
        <v>-10</v>
      </c>
      <c r="N57" s="142">
        <f t="shared" si="9"/>
        <v>54</v>
      </c>
      <c r="O57" s="98"/>
      <c r="P57" s="224"/>
      <c r="Q57" s="141">
        <f t="shared" si="5"/>
        <v>-80</v>
      </c>
      <c r="R57" s="142">
        <f t="shared" si="10"/>
        <v>34</v>
      </c>
      <c r="S57" s="98"/>
      <c r="T57" s="98"/>
      <c r="U57" s="141">
        <f t="shared" si="6"/>
        <v>-133.59370037308784</v>
      </c>
      <c r="V57" s="98">
        <f t="shared" si="11"/>
        <v>-46</v>
      </c>
      <c r="W57" s="425"/>
      <c r="X57" s="426"/>
      <c r="Y57" s="427"/>
      <c r="Z57" s="79">
        <v>40</v>
      </c>
      <c r="AA57" s="79">
        <f t="shared" si="15"/>
        <v>-3.2551852296281147</v>
      </c>
      <c r="AB57" s="78">
        <f t="shared" si="12"/>
        <v>-59.617410860353786</v>
      </c>
      <c r="AC57" s="98"/>
      <c r="AD57" s="86">
        <v>49</v>
      </c>
      <c r="AE57" s="89">
        <f t="shared" si="0"/>
        <v>52.484722319240582</v>
      </c>
      <c r="AF57" s="88">
        <f t="shared" si="1"/>
        <v>60.376766417821763</v>
      </c>
      <c r="AG57" s="98"/>
      <c r="AH57" s="108">
        <v>38</v>
      </c>
      <c r="AI57" s="111">
        <f t="shared" si="13"/>
        <v>-11.381545714482378</v>
      </c>
      <c r="AJ57" s="110">
        <f t="shared" si="14"/>
        <v>-86.101149004037097</v>
      </c>
      <c r="AK57" s="98"/>
      <c r="AL57" s="98"/>
      <c r="AM57" s="98"/>
      <c r="AN57" s="98"/>
      <c r="AO57" s="98"/>
      <c r="AP57" s="98"/>
      <c r="AQ57" s="141">
        <f t="shared" si="20"/>
        <v>-121.24928964505374</v>
      </c>
      <c r="AR57" s="142">
        <f t="shared" si="21"/>
        <v>-16.369114215097106</v>
      </c>
      <c r="AS57" s="98"/>
      <c r="AT57" s="142"/>
      <c r="AU57" s="98"/>
      <c r="AV57" s="141">
        <f t="shared" si="22"/>
        <v>-105.62357711491939</v>
      </c>
      <c r="AW57" s="142">
        <f t="shared" si="23"/>
        <v>-16.369114215097106</v>
      </c>
      <c r="AX57" s="98"/>
      <c r="AY57" s="98"/>
      <c r="AZ57" s="142"/>
      <c r="BA57" s="142"/>
      <c r="BC57" s="141"/>
      <c r="BD57" s="235">
        <v>32</v>
      </c>
      <c r="BE57" s="238">
        <f t="shared" si="24"/>
        <v>-14.018257827302275</v>
      </c>
      <c r="BF57" s="237">
        <f t="shared" si="26"/>
        <v>-85.20834855327773</v>
      </c>
      <c r="BG57" s="98"/>
      <c r="BH57" s="235">
        <f>$BI$19*BI57+$BK$19</f>
        <v>-102.1184968366759</v>
      </c>
      <c r="BI57" s="237">
        <f t="shared" ref="BI57:BI120" si="32">IF($BI56=$BI55-$A$11,$BI56-$A$11,$BI56+$A$11)</f>
        <v>-31.53984824372705</v>
      </c>
      <c r="BJ57" s="98"/>
      <c r="BK57" s="98"/>
      <c r="BL57" s="98"/>
      <c r="BM57" s="238">
        <f>$BN$19*BN57+$BQ$19</f>
        <v>-98.515410207933954</v>
      </c>
      <c r="BN57" s="237">
        <f t="shared" ref="BN57:BN120" si="33">IF($BN56=$BN55-$A$11,$BN56-$A$11,$BN56+$A$11)</f>
        <v>-35.53984824372705</v>
      </c>
      <c r="BO57" s="98"/>
      <c r="BP57" s="98"/>
      <c r="BQ57" s="98"/>
      <c r="BR57" s="98"/>
      <c r="BS57" s="163">
        <f t="shared" si="29"/>
        <v>58.191366645953494</v>
      </c>
      <c r="BT57" s="170">
        <v>-169</v>
      </c>
      <c r="BU57" s="98"/>
      <c r="BV57" s="98"/>
      <c r="BW57" s="98"/>
      <c r="BX57" s="98"/>
      <c r="BY57" s="98"/>
      <c r="BZ57" s="98"/>
      <c r="CA57" s="142"/>
      <c r="CB57" s="141"/>
      <c r="CC57" s="251">
        <f t="shared" si="28"/>
        <v>-155.13632027371403</v>
      </c>
      <c r="CD57" s="252">
        <f t="shared" si="30"/>
        <v>-1.5398482437270502</v>
      </c>
      <c r="CE57" s="98"/>
      <c r="CF57" s="98"/>
      <c r="CG57" s="98"/>
      <c r="CH57" s="246">
        <f t="shared" si="27"/>
        <v>-110.98998622373576</v>
      </c>
      <c r="CI57" s="252">
        <f t="shared" si="31"/>
        <v>-65.53984824372705</v>
      </c>
      <c r="CJ57" s="98"/>
      <c r="CK57" s="98"/>
      <c r="CL57" s="98"/>
      <c r="CM57" s="98"/>
      <c r="CN57" s="163">
        <f t="shared" si="25"/>
        <v>58.191366645953494</v>
      </c>
      <c r="CO57" s="170">
        <v>-169</v>
      </c>
      <c r="CP57" s="98"/>
      <c r="CQ57" s="98"/>
      <c r="CR57" s="98"/>
      <c r="CS57" s="98"/>
      <c r="CT57" s="98"/>
      <c r="CU57" s="98"/>
      <c r="CV57" s="142"/>
      <c r="CW57" s="168"/>
    </row>
    <row r="58" spans="2:101" x14ac:dyDescent="0.3">
      <c r="B58" s="141"/>
      <c r="C58" s="141">
        <f t="shared" si="2"/>
        <v>19.063141277120916</v>
      </c>
      <c r="D58" s="142">
        <f t="shared" si="7"/>
        <v>-18</v>
      </c>
      <c r="E58" s="98"/>
      <c r="F58" s="98"/>
      <c r="G58" s="141">
        <f t="shared" si="3"/>
        <v>-103.08402845881974</v>
      </c>
      <c r="H58" s="142">
        <f t="shared" si="8"/>
        <v>2</v>
      </c>
      <c r="I58" s="98"/>
      <c r="J58" s="98"/>
      <c r="K58" s="98"/>
      <c r="L58" s="232"/>
      <c r="M58" s="141">
        <f t="shared" si="4"/>
        <v>-10</v>
      </c>
      <c r="N58" s="142">
        <f t="shared" si="9"/>
        <v>53</v>
      </c>
      <c r="O58" s="98"/>
      <c r="P58" s="224"/>
      <c r="Q58" s="141">
        <f t="shared" si="5"/>
        <v>-80</v>
      </c>
      <c r="R58" s="142">
        <f t="shared" si="10"/>
        <v>33</v>
      </c>
      <c r="S58" s="98"/>
      <c r="T58" s="98"/>
      <c r="U58" s="141">
        <f t="shared" si="6"/>
        <v>-136.49791125076365</v>
      </c>
      <c r="V58" s="98">
        <f t="shared" si="11"/>
        <v>-47</v>
      </c>
      <c r="W58" s="381" t="s">
        <v>128</v>
      </c>
      <c r="X58" s="382"/>
      <c r="Y58" s="383"/>
      <c r="Z58" s="79">
        <v>41</v>
      </c>
      <c r="AA58" s="79">
        <f t="shared" si="15"/>
        <v>-3.6146101001234427</v>
      </c>
      <c r="AB58" s="78">
        <f t="shared" si="12"/>
        <v>-59.196578406684267</v>
      </c>
      <c r="AC58" s="98"/>
      <c r="AD58" s="86">
        <v>50</v>
      </c>
      <c r="AE58" s="89">
        <f t="shared" si="0"/>
        <v>51.423008774923147</v>
      </c>
      <c r="AF58" s="88">
        <f t="shared" si="1"/>
        <v>61.283555449518239</v>
      </c>
      <c r="AG58" s="98"/>
      <c r="AH58" s="108">
        <v>39</v>
      </c>
      <c r="AI58" s="111">
        <f t="shared" si="13"/>
        <v>-11.726064792228797</v>
      </c>
      <c r="AJ58" s="110">
        <f t="shared" si="14"/>
        <v>-85.66802916304519</v>
      </c>
      <c r="AK58" s="98"/>
      <c r="AL58" s="98"/>
      <c r="AM58" s="98"/>
      <c r="AN58" s="98"/>
      <c r="AO58" s="98"/>
      <c r="AP58" s="98"/>
      <c r="AQ58" s="141">
        <f t="shared" si="20"/>
        <v>-120.46800401854702</v>
      </c>
      <c r="AR58" s="142">
        <f t="shared" si="21"/>
        <v>-17.369114215097106</v>
      </c>
      <c r="AS58" s="98"/>
      <c r="AT58" s="142"/>
      <c r="AU58" s="98"/>
      <c r="AV58" s="141">
        <f t="shared" si="22"/>
        <v>-105.62357711491939</v>
      </c>
      <c r="AW58" s="142">
        <f t="shared" si="23"/>
        <v>-17.369114215097106</v>
      </c>
      <c r="AX58" s="98"/>
      <c r="AY58" s="98"/>
      <c r="AZ58" s="142"/>
      <c r="BA58" s="142"/>
      <c r="BC58" s="141"/>
      <c r="BD58" s="235">
        <v>33</v>
      </c>
      <c r="BE58" s="238">
        <f t="shared" si="24"/>
        <v>-14.234123254845056</v>
      </c>
      <c r="BF58" s="237">
        <f t="shared" si="26"/>
        <v>-84.86950770506553</v>
      </c>
      <c r="BG58" s="98"/>
      <c r="BH58" s="235">
        <f t="shared" ref="BH58:BH121" si="34">$BI$19*BI58+$BK$19</f>
        <v>-104.47434920249965</v>
      </c>
      <c r="BI58" s="237">
        <f t="shared" si="32"/>
        <v>-30.53984824372705</v>
      </c>
      <c r="BJ58" s="98"/>
      <c r="BK58" s="98"/>
      <c r="BL58" s="98"/>
      <c r="BM58" s="238">
        <f t="shared" ref="BM58:BM119" si="35">$BN$19*BN58+$BQ$19</f>
        <v>-99.069719259386716</v>
      </c>
      <c r="BN58" s="237">
        <f t="shared" si="33"/>
        <v>-36.53984824372705</v>
      </c>
      <c r="BO58" s="98"/>
      <c r="BP58" s="98"/>
      <c r="BQ58" s="98"/>
      <c r="BR58" s="98"/>
      <c r="BS58" s="163">
        <f t="shared" si="29"/>
        <v>57.84703903266383</v>
      </c>
      <c r="BT58" s="170">
        <v>-168</v>
      </c>
      <c r="BU58" s="98"/>
      <c r="BV58" s="98"/>
      <c r="BW58" s="98"/>
      <c r="BX58" s="98"/>
      <c r="BY58" s="98"/>
      <c r="BZ58" s="98"/>
      <c r="CA58" s="142"/>
      <c r="CB58" s="141"/>
      <c r="CC58" s="251">
        <f t="shared" si="28"/>
        <v>-156.94036802898546</v>
      </c>
      <c r="CD58" s="252">
        <f t="shared" si="30"/>
        <v>-0.5398482437270502</v>
      </c>
      <c r="CE58" s="98"/>
      <c r="CF58" s="98"/>
      <c r="CG58" s="98"/>
      <c r="CH58" s="246">
        <f t="shared" si="27"/>
        <v>-111.41446103994537</v>
      </c>
      <c r="CI58" s="252">
        <f t="shared" si="31"/>
        <v>-66.53984824372705</v>
      </c>
      <c r="CJ58" s="98"/>
      <c r="CK58" s="98"/>
      <c r="CL58" s="98"/>
      <c r="CM58" s="98"/>
      <c r="CN58" s="163">
        <f t="shared" si="25"/>
        <v>57.84703903266383</v>
      </c>
      <c r="CO58" s="170">
        <v>-168</v>
      </c>
      <c r="CP58" s="98"/>
      <c r="CQ58" s="98"/>
      <c r="CR58" s="98"/>
      <c r="CS58" s="98"/>
      <c r="CT58" s="98"/>
      <c r="CU58" s="98"/>
      <c r="CV58" s="142"/>
      <c r="CW58" s="168"/>
    </row>
    <row r="59" spans="2:101" x14ac:dyDescent="0.3">
      <c r="B59" s="141"/>
      <c r="C59" s="141">
        <f t="shared" si="2"/>
        <v>19.844426903627635</v>
      </c>
      <c r="D59" s="142">
        <f t="shared" si="7"/>
        <v>-19</v>
      </c>
      <c r="E59" s="98"/>
      <c r="F59" s="98"/>
      <c r="G59" s="141">
        <f t="shared" si="3"/>
        <v>-102.30274283231303</v>
      </c>
      <c r="H59" s="142">
        <f t="shared" si="8"/>
        <v>1</v>
      </c>
      <c r="I59" s="98"/>
      <c r="J59" s="98"/>
      <c r="K59" s="98"/>
      <c r="L59" s="232"/>
      <c r="M59" s="141">
        <f t="shared" si="4"/>
        <v>-10</v>
      </c>
      <c r="N59" s="142">
        <f t="shared" si="9"/>
        <v>52</v>
      </c>
      <c r="O59" s="98"/>
      <c r="P59" s="224"/>
      <c r="Q59" s="141">
        <f t="shared" si="5"/>
        <v>-80</v>
      </c>
      <c r="R59" s="142">
        <f t="shared" si="10"/>
        <v>32</v>
      </c>
      <c r="S59" s="98"/>
      <c r="T59" s="98"/>
      <c r="U59" s="141">
        <f t="shared" si="6"/>
        <v>-139.40212212843949</v>
      </c>
      <c r="V59" s="98">
        <f t="shared" si="11"/>
        <v>-48</v>
      </c>
      <c r="W59" s="381"/>
      <c r="X59" s="382"/>
      <c r="Y59" s="383"/>
      <c r="Z59" s="79">
        <v>42</v>
      </c>
      <c r="AA59" s="79">
        <f t="shared" si="15"/>
        <v>-3.9813247674935255</v>
      </c>
      <c r="AB59" s="78">
        <f t="shared" si="12"/>
        <v>-58.782082876759347</v>
      </c>
      <c r="AC59" s="98"/>
      <c r="AD59" s="86">
        <v>51</v>
      </c>
      <c r="AE59" s="89">
        <f t="shared" si="0"/>
        <v>50.345631283987004</v>
      </c>
      <c r="AF59" s="88">
        <f t="shared" si="1"/>
        <v>62.171676916557665</v>
      </c>
      <c r="AG59" s="98"/>
      <c r="AH59" s="108">
        <v>40</v>
      </c>
      <c r="AI59" s="111">
        <f t="shared" si="13"/>
        <v>-12.078090381551998</v>
      </c>
      <c r="AJ59" s="110">
        <f t="shared" si="14"/>
        <v>-85.240987975273171</v>
      </c>
      <c r="AK59" s="98"/>
      <c r="AL59" s="98"/>
      <c r="AM59" s="98"/>
      <c r="AN59" s="98"/>
      <c r="AO59" s="98"/>
      <c r="AP59" s="98"/>
      <c r="AQ59" s="141">
        <f t="shared" si="20"/>
        <v>-119.68671839204031</v>
      </c>
      <c r="AR59" s="142">
        <f t="shared" si="21"/>
        <v>-18.369114215097106</v>
      </c>
      <c r="AS59" s="98"/>
      <c r="AT59" s="142"/>
      <c r="AU59" s="98"/>
      <c r="AV59" s="141">
        <f t="shared" si="22"/>
        <v>-105.62357711491939</v>
      </c>
      <c r="AW59" s="142">
        <f t="shared" si="23"/>
        <v>-18.369114215097106</v>
      </c>
      <c r="AX59" s="98"/>
      <c r="AY59" s="98"/>
      <c r="AZ59" s="142"/>
      <c r="BA59" s="142"/>
      <c r="BC59" s="141"/>
      <c r="BD59" s="235">
        <v>34</v>
      </c>
      <c r="BE59" s="238">
        <f t="shared" si="24"/>
        <v>-14.45586939323821</v>
      </c>
      <c r="BF59" s="237">
        <f t="shared" si="26"/>
        <v>-84.534485835132955</v>
      </c>
      <c r="BG59" s="98"/>
      <c r="BH59" s="235">
        <f t="shared" si="34"/>
        <v>-106.83020156832342</v>
      </c>
      <c r="BI59" s="237">
        <f t="shared" si="32"/>
        <v>-29.53984824372705</v>
      </c>
      <c r="BJ59" s="98"/>
      <c r="BK59" s="98"/>
      <c r="BL59" s="98"/>
      <c r="BM59" s="238">
        <f t="shared" si="35"/>
        <v>-99.624028310839492</v>
      </c>
      <c r="BN59" s="237">
        <f t="shared" si="33"/>
        <v>-37.53984824372705</v>
      </c>
      <c r="BO59" s="98"/>
      <c r="BP59" s="98"/>
      <c r="BQ59" s="98"/>
      <c r="BR59" s="98"/>
      <c r="BS59" s="163">
        <f t="shared" si="29"/>
        <v>57.502711419374165</v>
      </c>
      <c r="BT59" s="170">
        <v>-167</v>
      </c>
      <c r="BU59" s="98"/>
      <c r="BV59" s="98"/>
      <c r="BW59" s="98"/>
      <c r="BX59" s="98"/>
      <c r="BY59" s="98"/>
      <c r="BZ59" s="98"/>
      <c r="CA59" s="142"/>
      <c r="CB59" s="141"/>
      <c r="CC59" s="251">
        <f t="shared" si="28"/>
        <v>-158.74441578425689</v>
      </c>
      <c r="CD59" s="252">
        <f t="shared" si="30"/>
        <v>0.4601517562729498</v>
      </c>
      <c r="CE59" s="98"/>
      <c r="CF59" s="98"/>
      <c r="CG59" s="98"/>
      <c r="CH59" s="246">
        <f t="shared" si="27"/>
        <v>-111.83893585615496</v>
      </c>
      <c r="CI59" s="252">
        <f t="shared" si="31"/>
        <v>-67.53984824372705</v>
      </c>
      <c r="CJ59" s="98"/>
      <c r="CK59" s="98"/>
      <c r="CL59" s="98"/>
      <c r="CM59" s="98"/>
      <c r="CN59" s="163">
        <f t="shared" si="25"/>
        <v>57.502711419374165</v>
      </c>
      <c r="CO59" s="170">
        <v>-167</v>
      </c>
      <c r="CP59" s="98"/>
      <c r="CQ59" s="98"/>
      <c r="CR59" s="98"/>
      <c r="CS59" s="98"/>
      <c r="CT59" s="98"/>
      <c r="CU59" s="98"/>
      <c r="CV59" s="142"/>
      <c r="CW59" s="168"/>
    </row>
    <row r="60" spans="2:101" ht="26.4" thickBot="1" x14ac:dyDescent="0.55000000000000004">
      <c r="B60" s="141"/>
      <c r="C60" s="141">
        <f t="shared" si="2"/>
        <v>20.625712530134351</v>
      </c>
      <c r="D60" s="142">
        <f t="shared" si="7"/>
        <v>-20</v>
      </c>
      <c r="E60" s="98"/>
      <c r="F60" s="98"/>
      <c r="G60" s="141">
        <f t="shared" si="3"/>
        <v>-101.52145720580631</v>
      </c>
      <c r="H60" s="142">
        <f t="shared" si="8"/>
        <v>0</v>
      </c>
      <c r="I60" s="98"/>
      <c r="J60" s="98"/>
      <c r="K60" s="98"/>
      <c r="L60" s="232"/>
      <c r="M60" s="141">
        <f t="shared" si="4"/>
        <v>-10</v>
      </c>
      <c r="N60" s="142">
        <f t="shared" si="9"/>
        <v>51</v>
      </c>
      <c r="O60" s="98"/>
      <c r="P60" s="224"/>
      <c r="Q60" s="141">
        <f t="shared" si="5"/>
        <v>-80</v>
      </c>
      <c r="R60" s="142">
        <f t="shared" si="10"/>
        <v>31</v>
      </c>
      <c r="S60" s="98"/>
      <c r="T60" s="98"/>
      <c r="U60" s="141">
        <f t="shared" si="6"/>
        <v>-142.30633300611532</v>
      </c>
      <c r="V60" s="98">
        <f t="shared" si="11"/>
        <v>-49</v>
      </c>
      <c r="W60" s="428">
        <f>W52-W56</f>
        <v>15.992272490300365</v>
      </c>
      <c r="X60" s="429"/>
      <c r="Y60" s="430"/>
      <c r="Z60" s="79">
        <v>43</v>
      </c>
      <c r="AA60" s="79">
        <f t="shared" si="15"/>
        <v>-4.3552175268982296</v>
      </c>
      <c r="AB60" s="78">
        <f t="shared" si="12"/>
        <v>-58.374050529932745</v>
      </c>
      <c r="AC60" s="98"/>
      <c r="AD60" s="86">
        <v>52</v>
      </c>
      <c r="AE60" s="89">
        <f t="shared" si="0"/>
        <v>49.252918026052662</v>
      </c>
      <c r="AF60" s="88">
        <f t="shared" si="1"/>
        <v>63.040860288537758</v>
      </c>
      <c r="AG60" s="98"/>
      <c r="AH60" s="108">
        <v>41</v>
      </c>
      <c r="AI60" s="111">
        <f t="shared" si="13"/>
        <v>-12.437515252047326</v>
      </c>
      <c r="AJ60" s="110">
        <f t="shared" si="14"/>
        <v>-84.820155521603652</v>
      </c>
      <c r="AK60" s="98"/>
      <c r="AL60" s="98"/>
      <c r="AM60" s="98"/>
      <c r="AN60" s="98"/>
      <c r="AO60" s="98"/>
      <c r="AP60" s="98"/>
      <c r="AQ60" s="141">
        <f t="shared" si="20"/>
        <v>-118.90543276553359</v>
      </c>
      <c r="AR60" s="142">
        <f t="shared" si="21"/>
        <v>-19.369114215097106</v>
      </c>
      <c r="AS60" s="98"/>
      <c r="AT60" s="142"/>
      <c r="AU60" s="98"/>
      <c r="AV60" s="141">
        <f t="shared" si="22"/>
        <v>-105.62357711491939</v>
      </c>
      <c r="AW60" s="142">
        <f t="shared" si="23"/>
        <v>-19.369114215097106</v>
      </c>
      <c r="AX60" s="98"/>
      <c r="AY60" s="98"/>
      <c r="AZ60" s="142"/>
      <c r="BA60" s="142"/>
      <c r="BC60" s="141"/>
      <c r="BD60" s="235">
        <v>35</v>
      </c>
      <c r="BE60" s="238">
        <f t="shared" si="24"/>
        <v>-14.683428696459874</v>
      </c>
      <c r="BF60" s="237">
        <f t="shared" si="26"/>
        <v>-84.203384994387022</v>
      </c>
      <c r="BG60" s="98"/>
      <c r="BH60" s="235">
        <f t="shared" si="34"/>
        <v>-109.18605393414717</v>
      </c>
      <c r="BI60" s="237">
        <f t="shared" si="32"/>
        <v>-28.53984824372705</v>
      </c>
      <c r="BJ60" s="98"/>
      <c r="BK60" s="98"/>
      <c r="BL60" s="98"/>
      <c r="BM60" s="238">
        <f>$BN$19*BN60+$BQ$19</f>
        <v>-100.17833736229225</v>
      </c>
      <c r="BN60" s="237">
        <f t="shared" si="33"/>
        <v>-38.53984824372705</v>
      </c>
      <c r="BO60" s="98"/>
      <c r="BP60" s="98"/>
      <c r="BQ60" s="98"/>
      <c r="BR60" s="98"/>
      <c r="BS60" s="163">
        <f t="shared" si="29"/>
        <v>57.158383806084501</v>
      </c>
      <c r="BT60" s="170">
        <v>-166</v>
      </c>
      <c r="BU60" s="98"/>
      <c r="BV60" s="98"/>
      <c r="BW60" s="98"/>
      <c r="BX60" s="98"/>
      <c r="BY60" s="98"/>
      <c r="BZ60" s="98"/>
      <c r="CA60" s="142"/>
      <c r="CB60" s="141"/>
      <c r="CC60" s="251">
        <f t="shared" si="28"/>
        <v>-160.54846353952831</v>
      </c>
      <c r="CD60" s="252">
        <f t="shared" si="30"/>
        <v>1.4601517562729498</v>
      </c>
      <c r="CE60" s="98"/>
      <c r="CF60" s="98"/>
      <c r="CG60" s="98"/>
      <c r="CH60" s="246">
        <f t="shared" si="27"/>
        <v>-112.26341067236457</v>
      </c>
      <c r="CI60" s="252">
        <f t="shared" si="31"/>
        <v>-68.53984824372705</v>
      </c>
      <c r="CJ60" s="98"/>
      <c r="CK60" s="98"/>
      <c r="CL60" s="98"/>
      <c r="CM60" s="98"/>
      <c r="CN60" s="163">
        <f t="shared" si="25"/>
        <v>57.158383806084501</v>
      </c>
      <c r="CO60" s="170">
        <v>-166</v>
      </c>
      <c r="CP60" s="98"/>
      <c r="CQ60" s="98"/>
      <c r="CR60" s="98"/>
      <c r="CS60" s="98"/>
      <c r="CT60" s="98"/>
      <c r="CU60" s="98"/>
      <c r="CV60" s="142"/>
      <c r="CW60" s="168"/>
    </row>
    <row r="61" spans="2:101" ht="27" thickTop="1" thickBot="1" x14ac:dyDescent="0.55000000000000004">
      <c r="B61" s="141"/>
      <c r="C61" s="141">
        <f t="shared" si="2"/>
        <v>21.40699815664107</v>
      </c>
      <c r="D61" s="142">
        <f t="shared" si="7"/>
        <v>-21</v>
      </c>
      <c r="E61" s="98"/>
      <c r="F61" s="98"/>
      <c r="G61" s="141">
        <f t="shared" si="3"/>
        <v>-100.7401715792996</v>
      </c>
      <c r="H61" s="142">
        <f t="shared" si="8"/>
        <v>-1</v>
      </c>
      <c r="I61" s="98"/>
      <c r="J61" s="98"/>
      <c r="K61" s="98"/>
      <c r="L61" s="232"/>
      <c r="M61" s="141">
        <f t="shared" si="4"/>
        <v>-10</v>
      </c>
      <c r="N61" s="142">
        <f t="shared" si="9"/>
        <v>50</v>
      </c>
      <c r="O61" s="98"/>
      <c r="P61" s="224"/>
      <c r="Q61" s="141">
        <f t="shared" si="5"/>
        <v>-80</v>
      </c>
      <c r="R61" s="142">
        <f t="shared" si="10"/>
        <v>30</v>
      </c>
      <c r="S61" s="98"/>
      <c r="T61" s="98"/>
      <c r="U61" s="141">
        <f t="shared" si="6"/>
        <v>-145.21054388379113</v>
      </c>
      <c r="V61" s="98">
        <f t="shared" si="11"/>
        <v>-50</v>
      </c>
      <c r="W61" s="233"/>
      <c r="X61" s="233"/>
      <c r="Y61" s="233"/>
      <c r="Z61" s="79">
        <v>44</v>
      </c>
      <c r="AA61" s="79">
        <f t="shared" si="15"/>
        <v>-4.7361744869810636</v>
      </c>
      <c r="AB61" s="78">
        <f t="shared" si="12"/>
        <v>-57.972605656810003</v>
      </c>
      <c r="AC61" s="98"/>
      <c r="AD61" s="86">
        <v>53</v>
      </c>
      <c r="AE61" s="89">
        <f t="shared" si="0"/>
        <v>48.145201852163872</v>
      </c>
      <c r="AF61" s="88">
        <f t="shared" si="1"/>
        <v>63.890840803783426</v>
      </c>
      <c r="AG61" s="98"/>
      <c r="AH61" s="108">
        <v>42</v>
      </c>
      <c r="AI61" s="111">
        <f t="shared" si="13"/>
        <v>-12.804229919417409</v>
      </c>
      <c r="AJ61" s="110">
        <f t="shared" si="14"/>
        <v>-84.405659991678732</v>
      </c>
      <c r="AK61" s="98"/>
      <c r="AL61" s="98"/>
      <c r="AM61" s="98"/>
      <c r="AN61" s="98"/>
      <c r="AO61" s="98"/>
      <c r="AP61" s="98"/>
      <c r="AQ61" s="141">
        <f t="shared" si="20"/>
        <v>-118.12414713902686</v>
      </c>
      <c r="AR61" s="142">
        <f t="shared" si="21"/>
        <v>-20.369114215097106</v>
      </c>
      <c r="AS61" s="98"/>
      <c r="AT61" s="142"/>
      <c r="AU61" s="98"/>
      <c r="AV61" s="141">
        <f t="shared" si="22"/>
        <v>-105.62357711491939</v>
      </c>
      <c r="AW61" s="142">
        <f t="shared" si="23"/>
        <v>-20.369114215097106</v>
      </c>
      <c r="AX61" s="98"/>
      <c r="AY61" s="98"/>
      <c r="AZ61" s="142"/>
      <c r="BA61" s="142"/>
      <c r="BC61" s="141"/>
      <c r="BD61" s="235">
        <v>36</v>
      </c>
      <c r="BE61" s="238">
        <f t="shared" si="24"/>
        <v>-14.916731847741872</v>
      </c>
      <c r="BF61" s="237">
        <f t="shared" si="26"/>
        <v>-83.876306039351263</v>
      </c>
      <c r="BG61" s="98"/>
      <c r="BH61" s="235">
        <f t="shared" si="34"/>
        <v>-111.54190629997092</v>
      </c>
      <c r="BI61" s="237">
        <f t="shared" si="32"/>
        <v>-27.53984824372705</v>
      </c>
      <c r="BJ61" s="98"/>
      <c r="BK61" s="98"/>
      <c r="BL61" s="98"/>
      <c r="BM61" s="238">
        <f t="shared" si="35"/>
        <v>-100.73264641374502</v>
      </c>
      <c r="BN61" s="237">
        <f t="shared" si="33"/>
        <v>-39.53984824372705</v>
      </c>
      <c r="BO61" s="98"/>
      <c r="BP61" s="98"/>
      <c r="BQ61" s="98"/>
      <c r="BR61" s="98"/>
      <c r="BS61" s="163">
        <f t="shared" si="29"/>
        <v>56.814056192794837</v>
      </c>
      <c r="BT61" s="170">
        <v>-165</v>
      </c>
      <c r="BU61" s="98"/>
      <c r="BV61" s="98"/>
      <c r="BW61" s="98"/>
      <c r="BX61" s="98"/>
      <c r="BY61" s="98"/>
      <c r="BZ61" s="98"/>
      <c r="CA61" s="142"/>
      <c r="CB61" s="141"/>
      <c r="CC61" s="251">
        <f t="shared" si="28"/>
        <v>-162.35251129479971</v>
      </c>
      <c r="CD61" s="252">
        <f t="shared" si="30"/>
        <v>2.4601517562729498</v>
      </c>
      <c r="CE61" s="98"/>
      <c r="CF61" s="98"/>
      <c r="CG61" s="98"/>
      <c r="CH61" s="246">
        <f t="shared" si="27"/>
        <v>-112.68788548857418</v>
      </c>
      <c r="CI61" s="252">
        <f t="shared" si="31"/>
        <v>-69.53984824372705</v>
      </c>
      <c r="CJ61" s="98"/>
      <c r="CK61" s="98"/>
      <c r="CL61" s="98"/>
      <c r="CM61" s="98"/>
      <c r="CN61" s="163">
        <f t="shared" si="25"/>
        <v>56.814056192794837</v>
      </c>
      <c r="CO61" s="170">
        <v>-165</v>
      </c>
      <c r="CP61" s="98"/>
      <c r="CQ61" s="98"/>
      <c r="CR61" s="98"/>
      <c r="CS61" s="98"/>
      <c r="CT61" s="98"/>
      <c r="CU61" s="98"/>
      <c r="CV61" s="142"/>
      <c r="CW61" s="168"/>
    </row>
    <row r="62" spans="2:101" ht="26.4" thickTop="1" x14ac:dyDescent="0.5">
      <c r="B62" s="141"/>
      <c r="C62" s="141">
        <f t="shared" si="2"/>
        <v>22.188283783147789</v>
      </c>
      <c r="D62" s="142">
        <f t="shared" si="7"/>
        <v>-22</v>
      </c>
      <c r="E62" s="98"/>
      <c r="F62" s="98"/>
      <c r="G62" s="141">
        <f t="shared" si="3"/>
        <v>-99.958885952792883</v>
      </c>
      <c r="H62" s="142">
        <f t="shared" si="8"/>
        <v>-2</v>
      </c>
      <c r="I62" s="98"/>
      <c r="J62" s="98"/>
      <c r="K62" s="98"/>
      <c r="L62" s="232"/>
      <c r="M62" s="141">
        <f t="shared" si="4"/>
        <v>-10</v>
      </c>
      <c r="N62" s="142">
        <f t="shared" si="9"/>
        <v>49</v>
      </c>
      <c r="O62" s="98"/>
      <c r="P62" s="224"/>
      <c r="Q62" s="141">
        <f t="shared" si="5"/>
        <v>-80</v>
      </c>
      <c r="R62" s="142">
        <f t="shared" si="10"/>
        <v>29</v>
      </c>
      <c r="S62" s="98"/>
      <c r="T62" s="98"/>
      <c r="U62" s="141">
        <f t="shared" si="6"/>
        <v>-148.11475476146694</v>
      </c>
      <c r="V62" s="98">
        <f t="shared" si="11"/>
        <v>-51</v>
      </c>
      <c r="W62" s="431" t="s">
        <v>125</v>
      </c>
      <c r="X62" s="432"/>
      <c r="Y62" s="433"/>
      <c r="Z62" s="79">
        <v>45</v>
      </c>
      <c r="AA62" s="79">
        <f t="shared" si="15"/>
        <v>-5.1240796045615724</v>
      </c>
      <c r="AB62" s="78">
        <f t="shared" si="12"/>
        <v>-57.57787054138835</v>
      </c>
      <c r="AC62" s="98"/>
      <c r="AD62" s="86">
        <v>54</v>
      </c>
      <c r="AE62" s="89">
        <f t="shared" si="0"/>
        <v>47.022820183397855</v>
      </c>
      <c r="AF62" s="88">
        <f t="shared" si="1"/>
        <v>64.721359549995796</v>
      </c>
      <c r="AG62" s="98"/>
      <c r="AH62" s="108">
        <v>43</v>
      </c>
      <c r="AI62" s="111">
        <f t="shared" si="13"/>
        <v>-13.178122678822113</v>
      </c>
      <c r="AJ62" s="110">
        <f t="shared" si="14"/>
        <v>-83.99762764485213</v>
      </c>
      <c r="AK62" s="98"/>
      <c r="AL62" s="98"/>
      <c r="AM62" s="98"/>
      <c r="AN62" s="98"/>
      <c r="AO62" s="98"/>
      <c r="AP62" s="98"/>
      <c r="AQ62" s="141">
        <f t="shared" si="20"/>
        <v>-117.34286151252014</v>
      </c>
      <c r="AR62" s="142">
        <f t="shared" si="21"/>
        <v>-21.369114215097106</v>
      </c>
      <c r="AS62" s="98"/>
      <c r="AT62" s="142"/>
      <c r="AU62" s="98"/>
      <c r="AV62" s="141">
        <f t="shared" si="22"/>
        <v>-105.62357711491939</v>
      </c>
      <c r="AW62" s="142">
        <f t="shared" si="23"/>
        <v>-21.369114215097106</v>
      </c>
      <c r="AX62" s="98"/>
      <c r="AY62" s="98"/>
      <c r="AZ62" s="142"/>
      <c r="BA62" s="142"/>
      <c r="BC62" s="141"/>
      <c r="BD62" s="235">
        <v>37</v>
      </c>
      <c r="BE62" s="238">
        <f t="shared" si="24"/>
        <v>-15.155707780684271</v>
      </c>
      <c r="BF62" s="237">
        <f t="shared" si="26"/>
        <v>-83.553348601443872</v>
      </c>
      <c r="BG62" s="98"/>
      <c r="BH62" s="235">
        <f t="shared" si="34"/>
        <v>-113.89775866579467</v>
      </c>
      <c r="BI62" s="237">
        <f t="shared" si="32"/>
        <v>-26.53984824372705</v>
      </c>
      <c r="BJ62" s="98"/>
      <c r="BK62" s="98"/>
      <c r="BL62" s="98"/>
      <c r="BM62" s="238">
        <f t="shared" si="35"/>
        <v>-101.28695546519779</v>
      </c>
      <c r="BN62" s="237">
        <f t="shared" si="33"/>
        <v>-40.53984824372705</v>
      </c>
      <c r="BO62" s="98"/>
      <c r="BP62" s="98"/>
      <c r="BQ62" s="98"/>
      <c r="BR62" s="98"/>
      <c r="BS62" s="163">
        <f t="shared" si="29"/>
        <v>56.469728579505166</v>
      </c>
      <c r="BT62" s="170">
        <v>-164</v>
      </c>
      <c r="BU62" s="98"/>
      <c r="BV62" s="98"/>
      <c r="BW62" s="98"/>
      <c r="BX62" s="98"/>
      <c r="BY62" s="98"/>
      <c r="BZ62" s="98"/>
      <c r="CA62" s="142"/>
      <c r="CB62" s="141"/>
      <c r="CC62" s="251">
        <f t="shared" si="28"/>
        <v>-164.15655905007114</v>
      </c>
      <c r="CD62" s="252">
        <f t="shared" si="30"/>
        <v>3.4601517562729498</v>
      </c>
      <c r="CE62" s="98"/>
      <c r="CF62" s="98"/>
      <c r="CG62" s="98"/>
      <c r="CH62" s="246">
        <f t="shared" si="27"/>
        <v>-113.11236030478378</v>
      </c>
      <c r="CI62" s="252">
        <f t="shared" si="31"/>
        <v>-70.53984824372705</v>
      </c>
      <c r="CJ62" s="98"/>
      <c r="CK62" s="98"/>
      <c r="CL62" s="98"/>
      <c r="CM62" s="98"/>
      <c r="CN62" s="163">
        <f t="shared" si="25"/>
        <v>56.469728579505166</v>
      </c>
      <c r="CO62" s="170">
        <v>-164</v>
      </c>
      <c r="CP62" s="98"/>
      <c r="CQ62" s="98"/>
      <c r="CR62" s="98"/>
      <c r="CS62" s="98"/>
      <c r="CT62" s="98"/>
      <c r="CU62" s="98"/>
      <c r="CV62" s="142"/>
      <c r="CW62" s="168"/>
    </row>
    <row r="63" spans="2:101" ht="25.8" x14ac:dyDescent="0.3">
      <c r="B63" s="141"/>
      <c r="C63" s="141">
        <f t="shared" si="2"/>
        <v>22.969569409654504</v>
      </c>
      <c r="D63" s="142">
        <f t="shared" si="7"/>
        <v>-23</v>
      </c>
      <c r="E63" s="98"/>
      <c r="F63" s="98"/>
      <c r="G63" s="141">
        <f t="shared" si="3"/>
        <v>-99.177600326286168</v>
      </c>
      <c r="H63" s="142">
        <f t="shared" si="8"/>
        <v>-3</v>
      </c>
      <c r="I63" s="98"/>
      <c r="J63" s="98"/>
      <c r="K63" s="98"/>
      <c r="L63" s="232"/>
      <c r="M63" s="141">
        <f t="shared" si="4"/>
        <v>-10</v>
      </c>
      <c r="N63" s="142">
        <f t="shared" si="9"/>
        <v>48</v>
      </c>
      <c r="O63" s="98"/>
      <c r="P63" s="224"/>
      <c r="Q63" s="141">
        <f t="shared" si="5"/>
        <v>-80</v>
      </c>
      <c r="R63" s="142">
        <f t="shared" si="10"/>
        <v>28</v>
      </c>
      <c r="S63" s="98"/>
      <c r="T63" s="98"/>
      <c r="U63" s="141">
        <f t="shared" si="6"/>
        <v>-151.01896563914278</v>
      </c>
      <c r="V63" s="98">
        <f t="shared" si="11"/>
        <v>-52</v>
      </c>
      <c r="W63" s="434" t="s">
        <v>129</v>
      </c>
      <c r="X63" s="435"/>
      <c r="Y63" s="436"/>
      <c r="Z63" s="79">
        <v>46</v>
      </c>
      <c r="AA63" s="79">
        <f t="shared" si="15"/>
        <v>-5.5188147199832223</v>
      </c>
      <c r="AB63" s="78">
        <f t="shared" si="12"/>
        <v>-57.189965423807848</v>
      </c>
      <c r="AC63" s="98"/>
      <c r="AD63" s="86">
        <v>55</v>
      </c>
      <c r="AE63" s="89">
        <f t="shared" si="0"/>
        <v>45.886114908083691</v>
      </c>
      <c r="AF63" s="88">
        <f t="shared" si="1"/>
        <v>65.532163543119339</v>
      </c>
      <c r="AG63" s="98"/>
      <c r="AH63" s="108">
        <v>44</v>
      </c>
      <c r="AI63" s="111">
        <f t="shared" si="13"/>
        <v>-13.559079638904947</v>
      </c>
      <c r="AJ63" s="110">
        <f t="shared" si="14"/>
        <v>-83.596182771729389</v>
      </c>
      <c r="AK63" s="98"/>
      <c r="AL63" s="98"/>
      <c r="AM63" s="98"/>
      <c r="AN63" s="98"/>
      <c r="AO63" s="98"/>
      <c r="AP63" s="98"/>
      <c r="AQ63" s="141">
        <f t="shared" si="20"/>
        <v>-116.56157588601343</v>
      </c>
      <c r="AR63" s="142">
        <f t="shared" si="21"/>
        <v>-22.369114215097106</v>
      </c>
      <c r="AS63" s="98"/>
      <c r="AT63" s="142"/>
      <c r="AU63" s="98"/>
      <c r="AV63" s="141">
        <f t="shared" si="22"/>
        <v>-105.62357711491939</v>
      </c>
      <c r="AW63" s="142">
        <f t="shared" si="23"/>
        <v>-22.369114215097106</v>
      </c>
      <c r="AX63" s="98"/>
      <c r="AY63" s="98"/>
      <c r="AZ63" s="142"/>
      <c r="BA63" s="142"/>
      <c r="BC63" s="141"/>
      <c r="BD63" s="235">
        <v>38</v>
      </c>
      <c r="BE63" s="238">
        <f t="shared" si="24"/>
        <v>-15.400283700902879</v>
      </c>
      <c r="BF63" s="237">
        <f t="shared" si="26"/>
        <v>-83.234611056628992</v>
      </c>
      <c r="BG63" s="98"/>
      <c r="BH63" s="235">
        <f t="shared" si="34"/>
        <v>-116.25361103161842</v>
      </c>
      <c r="BI63" s="237">
        <f t="shared" si="32"/>
        <v>-25.53984824372705</v>
      </c>
      <c r="BJ63" s="98"/>
      <c r="BK63" s="98"/>
      <c r="BL63" s="98"/>
      <c r="BM63" s="238">
        <f t="shared" si="35"/>
        <v>-101.84126451665057</v>
      </c>
      <c r="BN63" s="237">
        <f t="shared" si="33"/>
        <v>-41.53984824372705</v>
      </c>
      <c r="BO63" s="98"/>
      <c r="BP63" s="98"/>
      <c r="BQ63" s="98"/>
      <c r="BR63" s="98"/>
      <c r="BS63" s="163">
        <f t="shared" si="29"/>
        <v>56.125400966215501</v>
      </c>
      <c r="BT63" s="170">
        <v>-163</v>
      </c>
      <c r="BU63" s="98"/>
      <c r="BV63" s="98"/>
      <c r="BW63" s="98"/>
      <c r="BX63" s="98"/>
      <c r="BY63" s="98"/>
      <c r="BZ63" s="98"/>
      <c r="CA63" s="142"/>
      <c r="CB63" s="141"/>
      <c r="CC63" s="251">
        <f t="shared" si="28"/>
        <v>-165.96060680534256</v>
      </c>
      <c r="CD63" s="252">
        <f t="shared" si="30"/>
        <v>4.4601517562729498</v>
      </c>
      <c r="CE63" s="98"/>
      <c r="CF63" s="98"/>
      <c r="CG63" s="98"/>
      <c r="CH63" s="246">
        <f t="shared" si="27"/>
        <v>-113.53683512099339</v>
      </c>
      <c r="CI63" s="252">
        <f t="shared" si="31"/>
        <v>-71.53984824372705</v>
      </c>
      <c r="CJ63" s="98"/>
      <c r="CK63" s="98"/>
      <c r="CL63" s="98"/>
      <c r="CM63" s="98"/>
      <c r="CN63" s="163">
        <f t="shared" si="25"/>
        <v>56.125400966215501</v>
      </c>
      <c r="CO63" s="170">
        <v>-163</v>
      </c>
      <c r="CP63" s="98"/>
      <c r="CQ63" s="98"/>
      <c r="CR63" s="98"/>
      <c r="CS63" s="98"/>
      <c r="CT63" s="98"/>
      <c r="CU63" s="98"/>
      <c r="CV63" s="142"/>
      <c r="CW63" s="168"/>
    </row>
    <row r="64" spans="2:101" ht="25.8" x14ac:dyDescent="0.3">
      <c r="B64" s="141"/>
      <c r="C64" s="141">
        <f t="shared" si="2"/>
        <v>23.750855036161223</v>
      </c>
      <c r="D64" s="142">
        <f t="shared" si="7"/>
        <v>-24</v>
      </c>
      <c r="E64" s="98"/>
      <c r="F64" s="98"/>
      <c r="G64" s="141">
        <f t="shared" si="3"/>
        <v>-98.396314699779438</v>
      </c>
      <c r="H64" s="142">
        <f t="shared" si="8"/>
        <v>-4</v>
      </c>
      <c r="I64" s="98"/>
      <c r="J64" s="98"/>
      <c r="K64" s="98"/>
      <c r="L64" s="232"/>
      <c r="M64" s="141">
        <f t="shared" si="4"/>
        <v>-10</v>
      </c>
      <c r="N64" s="142">
        <f t="shared" si="9"/>
        <v>47</v>
      </c>
      <c r="O64" s="98"/>
      <c r="P64" s="224"/>
      <c r="Q64" s="141">
        <f t="shared" si="5"/>
        <v>-80</v>
      </c>
      <c r="R64" s="142">
        <f t="shared" si="10"/>
        <v>27</v>
      </c>
      <c r="S64" s="98"/>
      <c r="T64" s="98"/>
      <c r="U64" s="141">
        <f t="shared" si="6"/>
        <v>-153.92317651681861</v>
      </c>
      <c r="V64" s="98">
        <f t="shared" si="11"/>
        <v>-53</v>
      </c>
      <c r="W64" s="425" t="s">
        <v>131</v>
      </c>
      <c r="X64" s="426"/>
      <c r="Y64" s="427"/>
      <c r="Z64" s="79">
        <v>47</v>
      </c>
      <c r="AA64" s="79">
        <f t="shared" si="15"/>
        <v>-5.9202595931059676</v>
      </c>
      <c r="AB64" s="78">
        <f t="shared" si="12"/>
        <v>-56.809008463725007</v>
      </c>
      <c r="AC64" s="98"/>
      <c r="AD64" s="86">
        <v>56</v>
      </c>
      <c r="AE64" s="89">
        <f t="shared" si="0"/>
        <v>44.73543227765974</v>
      </c>
      <c r="AF64" s="88">
        <f t="shared" si="1"/>
        <v>66.323005804403337</v>
      </c>
      <c r="AG64" s="98"/>
      <c r="AH64" s="108">
        <v>45</v>
      </c>
      <c r="AI64" s="111">
        <f t="shared" si="13"/>
        <v>-13.946984756485456</v>
      </c>
      <c r="AJ64" s="110">
        <f t="shared" si="14"/>
        <v>-83.201447656307735</v>
      </c>
      <c r="AK64" s="98"/>
      <c r="AL64" s="98"/>
      <c r="AM64" s="98"/>
      <c r="AN64" s="98"/>
      <c r="AO64" s="98"/>
      <c r="AP64" s="98"/>
      <c r="AQ64" s="141">
        <f t="shared" si="20"/>
        <v>-115.78029025950671</v>
      </c>
      <c r="AR64" s="142">
        <f t="shared" si="21"/>
        <v>-23.369114215097106</v>
      </c>
      <c r="AS64" s="98"/>
      <c r="AT64" s="142"/>
      <c r="AU64" s="98"/>
      <c r="AV64" s="141">
        <f t="shared" si="22"/>
        <v>-105.62357711491939</v>
      </c>
      <c r="AW64" s="142">
        <f t="shared" si="23"/>
        <v>-23.369114215097106</v>
      </c>
      <c r="AX64" s="98"/>
      <c r="AY64" s="98"/>
      <c r="AZ64" s="142"/>
      <c r="BA64" s="142"/>
      <c r="BC64" s="141"/>
      <c r="BD64" s="235">
        <v>39</v>
      </c>
      <c r="BE64" s="238">
        <f t="shared" si="24"/>
        <v>-15.650385108203139</v>
      </c>
      <c r="BF64" s="237">
        <f t="shared" si="26"/>
        <v>-82.92019049545047</v>
      </c>
      <c r="BG64" s="98"/>
      <c r="BH64" s="235">
        <f t="shared" si="34"/>
        <v>-118.60946339744218</v>
      </c>
      <c r="BI64" s="237">
        <f t="shared" si="32"/>
        <v>-24.53984824372705</v>
      </c>
      <c r="BJ64" s="98"/>
      <c r="BK64" s="98"/>
      <c r="BL64" s="98"/>
      <c r="BM64" s="238">
        <f t="shared" si="35"/>
        <v>-102.39557356810333</v>
      </c>
      <c r="BN64" s="237">
        <f t="shared" si="33"/>
        <v>-42.53984824372705</v>
      </c>
      <c r="BO64" s="98"/>
      <c r="BP64" s="98"/>
      <c r="BQ64" s="98"/>
      <c r="BR64" s="98"/>
      <c r="BS64" s="163">
        <f t="shared" si="29"/>
        <v>55.781073352925837</v>
      </c>
      <c r="BT64" s="170">
        <v>-162</v>
      </c>
      <c r="BU64" s="98"/>
      <c r="BV64" s="98"/>
      <c r="BW64" s="98"/>
      <c r="BX64" s="98"/>
      <c r="BY64" s="98"/>
      <c r="BZ64" s="98"/>
      <c r="CA64" s="142"/>
      <c r="CB64" s="141"/>
      <c r="CC64" s="251">
        <f t="shared" si="28"/>
        <v>-167.76465456061399</v>
      </c>
      <c r="CD64" s="252">
        <f t="shared" si="30"/>
        <v>5.4601517562729498</v>
      </c>
      <c r="CE64" s="98"/>
      <c r="CF64" s="98"/>
      <c r="CG64" s="98"/>
      <c r="CH64" s="246">
        <f t="shared" si="27"/>
        <v>-113.96130993720298</v>
      </c>
      <c r="CI64" s="252">
        <f t="shared" si="31"/>
        <v>-72.53984824372705</v>
      </c>
      <c r="CJ64" s="98"/>
      <c r="CK64" s="98"/>
      <c r="CL64" s="98"/>
      <c r="CM64" s="98"/>
      <c r="CN64" s="163">
        <f t="shared" si="25"/>
        <v>55.781073352925837</v>
      </c>
      <c r="CO64" s="170">
        <v>-162</v>
      </c>
      <c r="CP64" s="98"/>
      <c r="CQ64" s="98"/>
      <c r="CR64" s="98"/>
      <c r="CS64" s="98"/>
      <c r="CT64" s="98"/>
      <c r="CU64" s="98"/>
      <c r="CV64" s="142"/>
      <c r="CW64" s="168"/>
    </row>
    <row r="65" spans="2:101" ht="25.8" x14ac:dyDescent="0.3">
      <c r="B65" s="141"/>
      <c r="C65" s="141">
        <f t="shared" si="2"/>
        <v>24.532140662667942</v>
      </c>
      <c r="D65" s="142">
        <f t="shared" si="7"/>
        <v>-25</v>
      </c>
      <c r="E65" s="98"/>
      <c r="F65" s="98"/>
      <c r="G65" s="141">
        <f t="shared" si="3"/>
        <v>-97.615029073272723</v>
      </c>
      <c r="H65" s="142">
        <f t="shared" si="8"/>
        <v>-5</v>
      </c>
      <c r="I65" s="98"/>
      <c r="J65" s="98"/>
      <c r="K65" s="98"/>
      <c r="L65" s="232"/>
      <c r="M65" s="141">
        <f t="shared" si="4"/>
        <v>-10</v>
      </c>
      <c r="N65" s="142">
        <f t="shared" si="9"/>
        <v>46</v>
      </c>
      <c r="O65" s="98"/>
      <c r="P65" s="224"/>
      <c r="Q65" s="141">
        <f t="shared" si="5"/>
        <v>-80</v>
      </c>
      <c r="R65" s="142">
        <f t="shared" si="10"/>
        <v>26</v>
      </c>
      <c r="S65" s="98"/>
      <c r="T65" s="98"/>
      <c r="U65" s="141">
        <f t="shared" si="6"/>
        <v>-156.82738739449442</v>
      </c>
      <c r="V65" s="98">
        <f t="shared" si="11"/>
        <v>-54</v>
      </c>
      <c r="W65" s="437" t="s">
        <v>134</v>
      </c>
      <c r="X65" s="438"/>
      <c r="Y65" s="439"/>
      <c r="Z65" s="79">
        <v>48</v>
      </c>
      <c r="AA65" s="79">
        <f t="shared" si="15"/>
        <v>-6.3282919399325692</v>
      </c>
      <c r="AB65" s="78">
        <f t="shared" si="12"/>
        <v>-56.43511570432031</v>
      </c>
      <c r="AC65" s="98"/>
      <c r="AD65" s="86">
        <v>57</v>
      </c>
      <c r="AE65" s="89">
        <f t="shared" si="0"/>
        <v>43.571122801202179</v>
      </c>
      <c r="AF65" s="88">
        <f t="shared" si="1"/>
        <v>67.093645435633917</v>
      </c>
      <c r="AG65" s="98"/>
      <c r="AH65" s="108">
        <v>46</v>
      </c>
      <c r="AI65" s="111">
        <f t="shared" si="13"/>
        <v>-14.341719871907106</v>
      </c>
      <c r="AJ65" s="110">
        <f t="shared" si="14"/>
        <v>-82.813542538727233</v>
      </c>
      <c r="AK65" s="98"/>
      <c r="AL65" s="98"/>
      <c r="AM65" s="98"/>
      <c r="AN65" s="98"/>
      <c r="AO65" s="98"/>
      <c r="AP65" s="98"/>
      <c r="AQ65" s="141">
        <f t="shared" si="20"/>
        <v>-114.999004633</v>
      </c>
      <c r="AR65" s="142">
        <f t="shared" si="21"/>
        <v>-24.369114215097106</v>
      </c>
      <c r="AS65" s="98"/>
      <c r="AT65" s="142"/>
      <c r="AU65" s="98"/>
      <c r="AV65" s="141">
        <f t="shared" si="22"/>
        <v>-105.62357711491939</v>
      </c>
      <c r="AW65" s="142">
        <f t="shared" si="23"/>
        <v>-24.369114215097106</v>
      </c>
      <c r="AX65" s="98"/>
      <c r="AY65" s="98"/>
      <c r="AZ65" s="142"/>
      <c r="BA65" s="142"/>
      <c r="BC65" s="141"/>
      <c r="BD65" s="235">
        <v>40</v>
      </c>
      <c r="BE65" s="238">
        <f t="shared" si="24"/>
        <v>-15.905935819273598</v>
      </c>
      <c r="BF65" s="237">
        <f t="shared" si="26"/>
        <v>-82.610182693457077</v>
      </c>
      <c r="BG65" s="98"/>
      <c r="BH65" s="235">
        <f t="shared" si="34"/>
        <v>-120.96531576326593</v>
      </c>
      <c r="BI65" s="237">
        <f t="shared" si="32"/>
        <v>-23.53984824372705</v>
      </c>
      <c r="BJ65" s="98"/>
      <c r="BK65" s="98"/>
      <c r="BL65" s="98"/>
      <c r="BM65" s="238">
        <f t="shared" si="35"/>
        <v>-102.94988261955609</v>
      </c>
      <c r="BN65" s="237">
        <f t="shared" si="33"/>
        <v>-43.53984824372705</v>
      </c>
      <c r="BO65" s="98"/>
      <c r="BP65" s="98"/>
      <c r="BQ65" s="98"/>
      <c r="BR65" s="98"/>
      <c r="BS65" s="163">
        <f t="shared" si="29"/>
        <v>55.436745739636173</v>
      </c>
      <c r="BT65" s="170">
        <v>-161</v>
      </c>
      <c r="BU65" s="98"/>
      <c r="BV65" s="98"/>
      <c r="BW65" s="98"/>
      <c r="BX65" s="98"/>
      <c r="BY65" s="98"/>
      <c r="BZ65" s="98"/>
      <c r="CA65" s="142"/>
      <c r="CB65" s="141"/>
      <c r="CC65" s="251">
        <f t="shared" si="28"/>
        <v>-169.56870231588542</v>
      </c>
      <c r="CD65" s="252">
        <f t="shared" si="30"/>
        <v>6.4601517562729498</v>
      </c>
      <c r="CE65" s="98"/>
      <c r="CF65" s="98"/>
      <c r="CG65" s="98"/>
      <c r="CH65" s="246">
        <f t="shared" si="27"/>
        <v>-114.38578475341259</v>
      </c>
      <c r="CI65" s="252">
        <f t="shared" si="31"/>
        <v>-73.53984824372705</v>
      </c>
      <c r="CJ65" s="98"/>
      <c r="CK65" s="98"/>
      <c r="CL65" s="98"/>
      <c r="CM65" s="98"/>
      <c r="CN65" s="163">
        <f t="shared" si="25"/>
        <v>55.436745739636173</v>
      </c>
      <c r="CO65" s="170">
        <v>-161</v>
      </c>
      <c r="CP65" s="98"/>
      <c r="CQ65" s="98"/>
      <c r="CR65" s="98"/>
      <c r="CS65" s="98"/>
      <c r="CT65" s="98"/>
      <c r="CU65" s="98"/>
      <c r="CV65" s="142"/>
      <c r="CW65" s="168"/>
    </row>
    <row r="66" spans="2:101" ht="25.8" x14ac:dyDescent="0.5">
      <c r="B66" s="141"/>
      <c r="C66" s="141">
        <f t="shared" si="2"/>
        <v>25.313426289174657</v>
      </c>
      <c r="D66" s="142">
        <f t="shared" si="7"/>
        <v>-26</v>
      </c>
      <c r="E66" s="98"/>
      <c r="F66" s="98"/>
      <c r="G66" s="141">
        <f t="shared" si="3"/>
        <v>-96.833743446766007</v>
      </c>
      <c r="H66" s="142">
        <f t="shared" si="8"/>
        <v>-6</v>
      </c>
      <c r="I66" s="98"/>
      <c r="J66" s="98"/>
      <c r="K66" s="98"/>
      <c r="L66" s="232"/>
      <c r="M66" s="141">
        <f t="shared" si="4"/>
        <v>-10</v>
      </c>
      <c r="N66" s="142">
        <f t="shared" si="9"/>
        <v>45</v>
      </c>
      <c r="O66" s="98"/>
      <c r="P66" s="224"/>
      <c r="Q66" s="141">
        <f t="shared" si="5"/>
        <v>-80</v>
      </c>
      <c r="R66" s="142">
        <f t="shared" si="10"/>
        <v>25</v>
      </c>
      <c r="S66" s="98"/>
      <c r="T66" s="98"/>
      <c r="U66" s="141">
        <f t="shared" si="6"/>
        <v>-159.73159827217023</v>
      </c>
      <c r="V66" s="98">
        <f t="shared" si="11"/>
        <v>-55</v>
      </c>
      <c r="W66" s="443" t="s">
        <v>132</v>
      </c>
      <c r="X66" s="444"/>
      <c r="Y66" s="445"/>
      <c r="Z66" s="79">
        <v>49</v>
      </c>
      <c r="AA66" s="79">
        <f t="shared" si="15"/>
        <v>-6.7427874698574897</v>
      </c>
      <c r="AB66" s="78">
        <f t="shared" si="12"/>
        <v>-56.06840103695022</v>
      </c>
      <c r="AC66" s="98"/>
      <c r="AD66" s="86">
        <v>58</v>
      </c>
      <c r="AE66" s="89">
        <f t="shared" si="0"/>
        <v>42.393541138656389</v>
      </c>
      <c r="AF66" s="88">
        <f t="shared" si="1"/>
        <v>67.843847692514075</v>
      </c>
      <c r="AG66" s="98"/>
      <c r="AH66" s="108">
        <v>47</v>
      </c>
      <c r="AI66" s="111">
        <f t="shared" si="13"/>
        <v>-14.743164745029851</v>
      </c>
      <c r="AJ66" s="110">
        <f t="shared" si="14"/>
        <v>-82.432585578644392</v>
      </c>
      <c r="AK66" s="98"/>
      <c r="AL66" s="98"/>
      <c r="AM66" s="98"/>
      <c r="AN66" s="98"/>
      <c r="AO66" s="98"/>
      <c r="AP66" s="98"/>
      <c r="AQ66" s="141">
        <f t="shared" si="20"/>
        <v>-114.21771900649327</v>
      </c>
      <c r="AR66" s="142">
        <f t="shared" si="21"/>
        <v>-25.369114215097106</v>
      </c>
      <c r="AS66" s="98"/>
      <c r="AT66" s="142"/>
      <c r="AU66" s="98"/>
      <c r="AV66" s="141">
        <f t="shared" si="22"/>
        <v>-105.62357711491939</v>
      </c>
      <c r="AW66" s="142">
        <f t="shared" si="23"/>
        <v>-25.369114215097106</v>
      </c>
      <c r="AX66" s="98"/>
      <c r="AY66" s="98"/>
      <c r="AZ66" s="142"/>
      <c r="BA66" s="142"/>
      <c r="BC66" s="141"/>
      <c r="BD66" s="235">
        <v>41</v>
      </c>
      <c r="BE66" s="238">
        <f t="shared" si="24"/>
        <v>-16.16685799089209</v>
      </c>
      <c r="BF66" s="237">
        <f t="shared" si="26"/>
        <v>-82.304682082028421</v>
      </c>
      <c r="BG66" s="98"/>
      <c r="BH66" s="235">
        <f t="shared" si="34"/>
        <v>-123.3211681290897</v>
      </c>
      <c r="BI66" s="237">
        <f t="shared" si="32"/>
        <v>-22.53984824372705</v>
      </c>
      <c r="BJ66" s="98"/>
      <c r="BK66" s="98"/>
      <c r="BL66" s="98"/>
      <c r="BM66" s="238">
        <f t="shared" si="35"/>
        <v>-103.50419167100887</v>
      </c>
      <c r="BN66" s="237">
        <f t="shared" si="33"/>
        <v>-44.53984824372705</v>
      </c>
      <c r="BO66" s="98"/>
      <c r="BP66" s="98"/>
      <c r="BQ66" s="98"/>
      <c r="BR66" s="98"/>
      <c r="BS66" s="163">
        <f t="shared" si="29"/>
        <v>55.092418126346502</v>
      </c>
      <c r="BT66" s="170">
        <v>-160</v>
      </c>
      <c r="BU66" s="98"/>
      <c r="BV66" s="98"/>
      <c r="BW66" s="98"/>
      <c r="BX66" s="98"/>
      <c r="BY66" s="98"/>
      <c r="BZ66" s="98"/>
      <c r="CA66" s="142"/>
      <c r="CB66" s="141"/>
      <c r="CC66" s="251">
        <f t="shared" si="28"/>
        <v>-171.37275007115684</v>
      </c>
      <c r="CD66" s="252">
        <f t="shared" si="30"/>
        <v>7.4601517562729498</v>
      </c>
      <c r="CE66" s="98"/>
      <c r="CF66" s="98"/>
      <c r="CG66" s="98"/>
      <c r="CH66" s="246">
        <f t="shared" si="27"/>
        <v>-114.81025956962219</v>
      </c>
      <c r="CI66" s="252">
        <f t="shared" si="31"/>
        <v>-74.53984824372705</v>
      </c>
      <c r="CJ66" s="98"/>
      <c r="CK66" s="98"/>
      <c r="CL66" s="98"/>
      <c r="CM66" s="98"/>
      <c r="CN66" s="163">
        <f t="shared" si="25"/>
        <v>55.092418126346502</v>
      </c>
      <c r="CO66" s="170">
        <v>-160</v>
      </c>
      <c r="CP66" s="98"/>
      <c r="CQ66" s="98"/>
      <c r="CR66" s="98"/>
      <c r="CS66" s="98"/>
      <c r="CT66" s="98"/>
      <c r="CU66" s="98"/>
      <c r="CV66" s="142"/>
      <c r="CW66" s="168"/>
    </row>
    <row r="67" spans="2:101" ht="26.4" thickBot="1" x14ac:dyDescent="0.35">
      <c r="B67" s="141"/>
      <c r="C67" s="141">
        <f t="shared" si="2"/>
        <v>26.094711915681376</v>
      </c>
      <c r="D67" s="142">
        <f t="shared" si="7"/>
        <v>-27</v>
      </c>
      <c r="E67" s="98"/>
      <c r="F67" s="98"/>
      <c r="G67" s="141">
        <f t="shared" si="3"/>
        <v>-96.052457820259292</v>
      </c>
      <c r="H67" s="142">
        <f t="shared" si="8"/>
        <v>-7</v>
      </c>
      <c r="I67" s="98"/>
      <c r="J67" s="98"/>
      <c r="K67" s="98"/>
      <c r="L67" s="232"/>
      <c r="M67" s="141">
        <f t="shared" si="4"/>
        <v>-10</v>
      </c>
      <c r="N67" s="142">
        <f t="shared" si="9"/>
        <v>44</v>
      </c>
      <c r="O67" s="98"/>
      <c r="P67" s="224"/>
      <c r="Q67" s="141">
        <f t="shared" si="5"/>
        <v>-80</v>
      </c>
      <c r="R67" s="142">
        <f t="shared" si="10"/>
        <v>24</v>
      </c>
      <c r="S67" s="98"/>
      <c r="T67" s="98"/>
      <c r="U67" s="141">
        <f t="shared" si="6"/>
        <v>-162.63580914984607</v>
      </c>
      <c r="V67" s="98">
        <f t="shared" si="11"/>
        <v>-56</v>
      </c>
      <c r="W67" s="440" t="s">
        <v>133</v>
      </c>
      <c r="X67" s="441"/>
      <c r="Y67" s="442"/>
      <c r="Z67" s="79">
        <v>50</v>
      </c>
      <c r="AA67" s="79">
        <f t="shared" si="15"/>
        <v>-7.1636199235270013</v>
      </c>
      <c r="AB67" s="78">
        <f t="shared" si="12"/>
        <v>-55.708976166454889</v>
      </c>
      <c r="AC67" s="98"/>
      <c r="AD67" s="86">
        <v>59</v>
      </c>
      <c r="AE67" s="89">
        <f t="shared" si="0"/>
        <v>41.203045992804348</v>
      </c>
      <c r="AF67" s="88">
        <f t="shared" si="1"/>
        <v>68.573384056168976</v>
      </c>
      <c r="AG67" s="98"/>
      <c r="AH67" s="108">
        <v>48</v>
      </c>
      <c r="AI67" s="111">
        <f t="shared" si="13"/>
        <v>-15.151197091856453</v>
      </c>
      <c r="AJ67" s="110">
        <f t="shared" si="14"/>
        <v>-82.058692819239695</v>
      </c>
      <c r="AK67" s="98"/>
      <c r="AL67" s="98"/>
      <c r="AM67" s="98"/>
      <c r="AN67" s="98"/>
      <c r="AO67" s="98"/>
      <c r="AP67" s="98"/>
      <c r="AQ67" s="141">
        <f t="shared" si="20"/>
        <v>-113.43643337998655</v>
      </c>
      <c r="AR67" s="142">
        <f t="shared" si="21"/>
        <v>-26.369114215097106</v>
      </c>
      <c r="AS67" s="98"/>
      <c r="AT67" s="142"/>
      <c r="AU67" s="98"/>
      <c r="AV67" s="141">
        <f t="shared" si="22"/>
        <v>-105.62357711491939</v>
      </c>
      <c r="AW67" s="142">
        <f t="shared" si="23"/>
        <v>-26.369114215097106</v>
      </c>
      <c r="AX67" s="98"/>
      <c r="AY67" s="98"/>
      <c r="AZ67" s="142"/>
      <c r="BA67" s="142"/>
      <c r="BC67" s="141"/>
      <c r="BD67" s="235">
        <v>42</v>
      </c>
      <c r="BE67" s="238">
        <f t="shared" si="24"/>
        <v>-16.433072143637538</v>
      </c>
      <c r="BF67" s="237">
        <f t="shared" si="26"/>
        <v>-82.003781719610188</v>
      </c>
      <c r="BG67" s="98"/>
      <c r="BH67" s="235">
        <f t="shared" si="34"/>
        <v>-125.67702049491345</v>
      </c>
      <c r="BI67" s="237">
        <f t="shared" si="32"/>
        <v>-21.53984824372705</v>
      </c>
      <c r="BJ67" s="98"/>
      <c r="BK67" s="98"/>
      <c r="BL67" s="98"/>
      <c r="BM67" s="238">
        <f t="shared" si="35"/>
        <v>-104.05850072246164</v>
      </c>
      <c r="BN67" s="237">
        <f t="shared" si="33"/>
        <v>-45.53984824372705</v>
      </c>
      <c r="BO67" s="98"/>
      <c r="BP67" s="98"/>
      <c r="BQ67" s="98"/>
      <c r="BR67" s="98"/>
      <c r="BS67" s="163">
        <f t="shared" si="29"/>
        <v>54.748090513056837</v>
      </c>
      <c r="BT67" s="170">
        <v>-159</v>
      </c>
      <c r="BU67" s="98"/>
      <c r="BV67" s="98"/>
      <c r="BW67" s="98"/>
      <c r="BX67" s="98"/>
      <c r="BY67" s="98"/>
      <c r="BZ67" s="98"/>
      <c r="CA67" s="142"/>
      <c r="CB67" s="141"/>
      <c r="CC67" s="251">
        <f t="shared" si="28"/>
        <v>-173.17679782642827</v>
      </c>
      <c r="CD67" s="252">
        <f t="shared" si="30"/>
        <v>8.4601517562729498</v>
      </c>
      <c r="CE67" s="98"/>
      <c r="CF67" s="98"/>
      <c r="CG67" s="98"/>
      <c r="CH67" s="246">
        <f t="shared" si="27"/>
        <v>-115.2347343858318</v>
      </c>
      <c r="CI67" s="252">
        <f t="shared" si="31"/>
        <v>-75.53984824372705</v>
      </c>
      <c r="CJ67" s="98"/>
      <c r="CK67" s="98"/>
      <c r="CL67" s="98"/>
      <c r="CM67" s="98"/>
      <c r="CN67" s="163">
        <f t="shared" si="25"/>
        <v>54.748090513056837</v>
      </c>
      <c r="CO67" s="170">
        <v>-159</v>
      </c>
      <c r="CP67" s="98"/>
      <c r="CQ67" s="98"/>
      <c r="CR67" s="98"/>
      <c r="CS67" s="98"/>
      <c r="CT67" s="98"/>
      <c r="CU67" s="98"/>
      <c r="CV67" s="142"/>
      <c r="CW67" s="168"/>
    </row>
    <row r="68" spans="2:101" ht="15" thickTop="1" x14ac:dyDescent="0.3">
      <c r="B68" s="141"/>
      <c r="C68" s="141">
        <f t="shared" si="2"/>
        <v>26.875997542188095</v>
      </c>
      <c r="D68" s="142">
        <f t="shared" si="7"/>
        <v>-28</v>
      </c>
      <c r="E68" s="98"/>
      <c r="F68" s="98"/>
      <c r="G68" s="141">
        <f t="shared" si="3"/>
        <v>-95.271172193752577</v>
      </c>
      <c r="H68" s="142">
        <f t="shared" si="8"/>
        <v>-8</v>
      </c>
      <c r="I68" s="98"/>
      <c r="J68" s="98"/>
      <c r="K68" s="98"/>
      <c r="L68" s="232"/>
      <c r="M68" s="141">
        <f t="shared" si="4"/>
        <v>-10</v>
      </c>
      <c r="N68" s="142">
        <f t="shared" si="9"/>
        <v>43</v>
      </c>
      <c r="O68" s="98"/>
      <c r="P68" s="224"/>
      <c r="Q68" s="141">
        <f t="shared" si="5"/>
        <v>-80</v>
      </c>
      <c r="R68" s="142">
        <f t="shared" si="10"/>
        <v>23</v>
      </c>
      <c r="S68" s="98"/>
      <c r="T68" s="98"/>
      <c r="U68" s="141">
        <f t="shared" si="6"/>
        <v>-165.5400200275219</v>
      </c>
      <c r="V68" s="142">
        <f t="shared" si="11"/>
        <v>-57</v>
      </c>
      <c r="W68" s="98"/>
      <c r="X68" s="98"/>
      <c r="Y68" s="98"/>
      <c r="Z68" s="76">
        <v>51</v>
      </c>
      <c r="AA68" s="79">
        <f t="shared" si="15"/>
        <v>-7.5906611112990277</v>
      </c>
      <c r="AB68" s="78">
        <f t="shared" si="12"/>
        <v>-55.356950577131698</v>
      </c>
      <c r="AC68" s="98"/>
      <c r="AD68" s="86">
        <v>60</v>
      </c>
      <c r="AE68" s="89">
        <f t="shared" si="0"/>
        <v>40.000000000000007</v>
      </c>
      <c r="AF68" s="88">
        <f t="shared" si="1"/>
        <v>69.282032302755084</v>
      </c>
      <c r="AG68" s="98"/>
      <c r="AH68" s="108">
        <v>49</v>
      </c>
      <c r="AI68" s="111">
        <f t="shared" si="13"/>
        <v>-15.565692621781373</v>
      </c>
      <c r="AJ68" s="110">
        <f t="shared" si="14"/>
        <v>-81.691978151869606</v>
      </c>
      <c r="AK68" s="98"/>
      <c r="AL68" s="98"/>
      <c r="AM68" s="98"/>
      <c r="AN68" s="98"/>
      <c r="AO68" s="98"/>
      <c r="AP68" s="98"/>
      <c r="AQ68" s="141">
        <f t="shared" si="20"/>
        <v>-112.65514775347984</v>
      </c>
      <c r="AR68" s="142">
        <f t="shared" si="21"/>
        <v>-27.369114215097106</v>
      </c>
      <c r="AS68" s="98"/>
      <c r="AT68" s="142"/>
      <c r="AU68" s="98"/>
      <c r="AV68" s="141">
        <f t="shared" si="22"/>
        <v>-105.62357711491939</v>
      </c>
      <c r="AW68" s="142">
        <f t="shared" si="23"/>
        <v>-27.369114215097106</v>
      </c>
      <c r="AX68" s="98"/>
      <c r="AY68" s="98"/>
      <c r="AZ68" s="142"/>
      <c r="BA68" s="142"/>
      <c r="BC68" s="141"/>
      <c r="BD68" s="235">
        <v>43</v>
      </c>
      <c r="BE68" s="238">
        <f t="shared" si="24"/>
        <v>-16.704497186100127</v>
      </c>
      <c r="BF68" s="237">
        <f t="shared" si="26"/>
        <v>-81.707573263367678</v>
      </c>
      <c r="BG68" s="98"/>
      <c r="BH68" s="235">
        <f t="shared" si="34"/>
        <v>-128.0328728607372</v>
      </c>
      <c r="BI68" s="237">
        <f t="shared" si="32"/>
        <v>-20.53984824372705</v>
      </c>
      <c r="BJ68" s="98"/>
      <c r="BK68" s="98"/>
      <c r="BL68" s="98"/>
      <c r="BM68" s="238">
        <f t="shared" si="35"/>
        <v>-104.61280977391441</v>
      </c>
      <c r="BN68" s="237">
        <f t="shared" si="33"/>
        <v>-46.53984824372705</v>
      </c>
      <c r="BO68" s="98"/>
      <c r="BP68" s="98"/>
      <c r="BQ68" s="98"/>
      <c r="BR68" s="98"/>
      <c r="BS68" s="163">
        <f t="shared" si="29"/>
        <v>54.403762899767173</v>
      </c>
      <c r="BT68" s="170">
        <v>-158</v>
      </c>
      <c r="BU68" s="98"/>
      <c r="BV68" s="98"/>
      <c r="BW68" s="98"/>
      <c r="BX68" s="98"/>
      <c r="BY68" s="98"/>
      <c r="BZ68" s="98"/>
      <c r="CA68" s="142"/>
      <c r="CB68" s="141"/>
      <c r="CC68" s="251">
        <f t="shared" si="28"/>
        <v>-174.9808455816997</v>
      </c>
      <c r="CD68" s="252">
        <f t="shared" si="30"/>
        <v>9.4601517562729498</v>
      </c>
      <c r="CE68" s="98"/>
      <c r="CF68" s="98"/>
      <c r="CG68" s="98"/>
      <c r="CH68" s="246">
        <f t="shared" si="27"/>
        <v>-115.65920920204141</v>
      </c>
      <c r="CI68" s="252">
        <f t="shared" si="31"/>
        <v>-76.53984824372705</v>
      </c>
      <c r="CJ68" s="98"/>
      <c r="CK68" s="98"/>
      <c r="CL68" s="98"/>
      <c r="CM68" s="98"/>
      <c r="CN68" s="163">
        <f t="shared" si="25"/>
        <v>54.403762899767173</v>
      </c>
      <c r="CO68" s="170">
        <v>-158</v>
      </c>
      <c r="CP68" s="98"/>
      <c r="CQ68" s="98"/>
      <c r="CR68" s="98"/>
      <c r="CS68" s="98"/>
      <c r="CT68" s="98"/>
      <c r="CU68" s="98"/>
      <c r="CV68" s="142"/>
      <c r="CW68" s="168"/>
    </row>
    <row r="69" spans="2:101" x14ac:dyDescent="0.3">
      <c r="B69" s="141"/>
      <c r="C69" s="141">
        <f t="shared" si="2"/>
        <v>27.657283168694811</v>
      </c>
      <c r="D69" s="142">
        <f t="shared" si="7"/>
        <v>-29</v>
      </c>
      <c r="E69" s="98"/>
      <c r="F69" s="98"/>
      <c r="G69" s="141">
        <f t="shared" si="3"/>
        <v>-94.489886567245861</v>
      </c>
      <c r="H69" s="142">
        <f t="shared" si="8"/>
        <v>-9</v>
      </c>
      <c r="I69" s="98"/>
      <c r="J69" s="98"/>
      <c r="K69" s="98"/>
      <c r="L69" s="232"/>
      <c r="M69" s="141">
        <f t="shared" si="4"/>
        <v>-10</v>
      </c>
      <c r="N69" s="142">
        <f t="shared" si="9"/>
        <v>42</v>
      </c>
      <c r="O69" s="98"/>
      <c r="P69" s="224"/>
      <c r="Q69" s="141">
        <f t="shared" si="5"/>
        <v>-80</v>
      </c>
      <c r="R69" s="142">
        <f t="shared" si="10"/>
        <v>22</v>
      </c>
      <c r="S69" s="98"/>
      <c r="T69" s="98"/>
      <c r="U69" s="141">
        <f t="shared" si="6"/>
        <v>-168.44423090519771</v>
      </c>
      <c r="V69" s="142">
        <f t="shared" si="11"/>
        <v>-58</v>
      </c>
      <c r="W69" s="98"/>
      <c r="X69" s="98"/>
      <c r="Y69" s="98"/>
      <c r="Z69" s="76">
        <v>52</v>
      </c>
      <c r="AA69" s="79">
        <f t="shared" si="15"/>
        <v>-8.0237809522909274</v>
      </c>
      <c r="AB69" s="78">
        <f t="shared" si="12"/>
        <v>-55.012431499385272</v>
      </c>
      <c r="AC69" s="98"/>
      <c r="AD69" s="86">
        <v>61</v>
      </c>
      <c r="AE69" s="89">
        <f t="shared" si="0"/>
        <v>38.784769619706971</v>
      </c>
      <c r="AF69" s="88">
        <f t="shared" si="1"/>
        <v>69.969576571151663</v>
      </c>
      <c r="AG69" s="98"/>
      <c r="AH69" s="108">
        <v>50</v>
      </c>
      <c r="AI69" s="111">
        <f t="shared" si="13"/>
        <v>-15.986525075450885</v>
      </c>
      <c r="AJ69" s="110">
        <f t="shared" si="14"/>
        <v>-81.332553281374274</v>
      </c>
      <c r="AK69" s="98"/>
      <c r="AL69" s="98"/>
      <c r="AM69" s="98"/>
      <c r="AN69" s="98"/>
      <c r="AO69" s="98"/>
      <c r="AP69" s="98"/>
      <c r="AQ69" s="141">
        <f t="shared" si="20"/>
        <v>-111.87386212697312</v>
      </c>
      <c r="AR69" s="142">
        <f t="shared" si="21"/>
        <v>-28.369114215097106</v>
      </c>
      <c r="AS69" s="98"/>
      <c r="AT69" s="142"/>
      <c r="AU69" s="98"/>
      <c r="AV69" s="141">
        <f t="shared" si="22"/>
        <v>-105.62357711491939</v>
      </c>
      <c r="AW69" s="142">
        <f t="shared" si="23"/>
        <v>-28.369114215097106</v>
      </c>
      <c r="AX69" s="98"/>
      <c r="AY69" s="98"/>
      <c r="AZ69" s="142"/>
      <c r="BA69" s="142"/>
      <c r="BC69" s="141"/>
      <c r="BD69" s="235">
        <v>44</v>
      </c>
      <c r="BE69" s="238">
        <f t="shared" si="24"/>
        <v>-16.981050439582582</v>
      </c>
      <c r="BF69" s="237">
        <f t="shared" si="26"/>
        <v>-81.416146941266078</v>
      </c>
      <c r="BG69" s="98"/>
      <c r="BH69" s="235">
        <f t="shared" si="34"/>
        <v>-130.38872522656095</v>
      </c>
      <c r="BI69" s="237">
        <f t="shared" si="32"/>
        <v>-19.53984824372705</v>
      </c>
      <c r="BJ69" s="98"/>
      <c r="BK69" s="98"/>
      <c r="BL69" s="98"/>
      <c r="BM69" s="238">
        <f t="shared" si="35"/>
        <v>-105.16711882536717</v>
      </c>
      <c r="BN69" s="237">
        <f t="shared" si="33"/>
        <v>-47.53984824372705</v>
      </c>
      <c r="BO69" s="98"/>
      <c r="BP69" s="98"/>
      <c r="BQ69" s="98"/>
      <c r="BR69" s="98"/>
      <c r="BS69" s="163">
        <f t="shared" si="29"/>
        <v>54.059435286477509</v>
      </c>
      <c r="BT69" s="170">
        <v>-157</v>
      </c>
      <c r="BU69" s="98"/>
      <c r="BV69" s="98"/>
      <c r="BW69" s="98"/>
      <c r="BX69" s="98"/>
      <c r="BY69" s="98"/>
      <c r="BZ69" s="98"/>
      <c r="CA69" s="142"/>
      <c r="CB69" s="141"/>
      <c r="CC69" s="251">
        <f t="shared" si="28"/>
        <v>-176.78489333697112</v>
      </c>
      <c r="CD69" s="252">
        <f t="shared" si="30"/>
        <v>10.46015175627295</v>
      </c>
      <c r="CE69" s="98"/>
      <c r="CF69" s="98"/>
      <c r="CG69" s="98"/>
      <c r="CH69" s="246">
        <f t="shared" si="27"/>
        <v>-116.08368401825101</v>
      </c>
      <c r="CI69" s="252">
        <f t="shared" si="31"/>
        <v>-77.53984824372705</v>
      </c>
      <c r="CJ69" s="98"/>
      <c r="CK69" s="98"/>
      <c r="CL69" s="98"/>
      <c r="CM69" s="98"/>
      <c r="CN69" s="163">
        <f t="shared" si="25"/>
        <v>54.059435286477509</v>
      </c>
      <c r="CO69" s="170">
        <v>-157</v>
      </c>
      <c r="CP69" s="98"/>
      <c r="CQ69" s="98"/>
      <c r="CR69" s="98"/>
      <c r="CS69" s="98"/>
      <c r="CT69" s="98"/>
      <c r="CU69" s="98"/>
      <c r="CV69" s="142"/>
      <c r="CW69" s="168"/>
    </row>
    <row r="70" spans="2:101" x14ac:dyDescent="0.3">
      <c r="B70" s="141"/>
      <c r="C70" s="141">
        <f t="shared" si="2"/>
        <v>28.43856879520153</v>
      </c>
      <c r="D70" s="142">
        <f t="shared" si="7"/>
        <v>-30</v>
      </c>
      <c r="E70" s="98"/>
      <c r="F70" s="98"/>
      <c r="G70" s="141">
        <f t="shared" si="3"/>
        <v>-93.708600940739132</v>
      </c>
      <c r="H70" s="142">
        <f t="shared" si="8"/>
        <v>-10</v>
      </c>
      <c r="I70" s="98"/>
      <c r="J70" s="98"/>
      <c r="K70" s="98"/>
      <c r="L70" s="232"/>
      <c r="M70" s="141">
        <f t="shared" si="4"/>
        <v>-10</v>
      </c>
      <c r="N70" s="142">
        <f t="shared" si="9"/>
        <v>41</v>
      </c>
      <c r="O70" s="98"/>
      <c r="P70" s="224"/>
      <c r="Q70" s="141">
        <f t="shared" si="5"/>
        <v>-80</v>
      </c>
      <c r="R70" s="142">
        <f t="shared" si="10"/>
        <v>21</v>
      </c>
      <c r="S70" s="98"/>
      <c r="T70" s="98"/>
      <c r="U70" s="141">
        <f t="shared" si="6"/>
        <v>-171.34844178287352</v>
      </c>
      <c r="V70" s="142">
        <f t="shared" si="11"/>
        <v>-59</v>
      </c>
      <c r="W70" s="98"/>
      <c r="X70" s="98"/>
      <c r="Y70" s="98"/>
      <c r="Z70" s="76">
        <v>53</v>
      </c>
      <c r="AA70" s="79">
        <f t="shared" si="15"/>
        <v>-8.462847514003407</v>
      </c>
      <c r="AB70" s="78">
        <f t="shared" si="12"/>
        <v>-54.675523877064158</v>
      </c>
      <c r="AC70" s="98"/>
      <c r="AD70" s="86">
        <v>62</v>
      </c>
      <c r="AE70" s="89">
        <f t="shared" si="0"/>
        <v>37.557725022871267</v>
      </c>
      <c r="AF70" s="88">
        <f t="shared" si="1"/>
        <v>70.635807428714145</v>
      </c>
      <c r="AG70" s="98"/>
      <c r="AH70" s="108">
        <v>51</v>
      </c>
      <c r="AI70" s="111">
        <f t="shared" si="13"/>
        <v>-16.413566263222911</v>
      </c>
      <c r="AJ70" s="110">
        <f t="shared" si="14"/>
        <v>-80.980527692051083</v>
      </c>
      <c r="AK70" s="98"/>
      <c r="AL70" s="98"/>
      <c r="AM70" s="98"/>
      <c r="AN70" s="98"/>
      <c r="AO70" s="98"/>
      <c r="AP70" s="98"/>
      <c r="AQ70" s="141">
        <f t="shared" si="20"/>
        <v>-111.09257650046641</v>
      </c>
      <c r="AR70" s="142">
        <f t="shared" si="21"/>
        <v>-29.369114215097106</v>
      </c>
      <c r="AS70" s="98"/>
      <c r="AT70" s="142"/>
      <c r="AU70" s="98"/>
      <c r="AV70" s="141">
        <f t="shared" si="22"/>
        <v>-105.62357711491939</v>
      </c>
      <c r="AW70" s="142">
        <f t="shared" si="23"/>
        <v>-29.369114215097106</v>
      </c>
      <c r="AX70" s="98"/>
      <c r="AY70" s="98"/>
      <c r="AZ70" s="142"/>
      <c r="BA70" s="142"/>
      <c r="BC70" s="141"/>
      <c r="BD70" s="235">
        <v>45</v>
      </c>
      <c r="BE70" s="238">
        <f t="shared" si="24"/>
        <v>-17.262647663284852</v>
      </c>
      <c r="BF70" s="237">
        <f t="shared" si="26"/>
        <v>-81.129591524586218</v>
      </c>
      <c r="BG70" s="98"/>
      <c r="BH70" s="235">
        <f t="shared" si="34"/>
        <v>-132.7445775923847</v>
      </c>
      <c r="BI70" s="237">
        <f t="shared" si="32"/>
        <v>-18.53984824372705</v>
      </c>
      <c r="BJ70" s="98"/>
      <c r="BK70" s="98"/>
      <c r="BL70" s="98"/>
      <c r="BM70" s="238">
        <f t="shared" si="35"/>
        <v>-105.72142787681994</v>
      </c>
      <c r="BN70" s="237">
        <f t="shared" si="33"/>
        <v>-48.53984824372705</v>
      </c>
      <c r="BO70" s="98"/>
      <c r="BP70" s="98"/>
      <c r="BQ70" s="98"/>
      <c r="BR70" s="98"/>
      <c r="BS70" s="163">
        <f t="shared" si="29"/>
        <v>53.715107673187845</v>
      </c>
      <c r="BT70" s="170">
        <v>-156</v>
      </c>
      <c r="BU70" s="98"/>
      <c r="BV70" s="98"/>
      <c r="BW70" s="98"/>
      <c r="BX70" s="98"/>
      <c r="BY70" s="98"/>
      <c r="BZ70" s="98"/>
      <c r="CA70" s="142"/>
      <c r="CB70" s="141"/>
      <c r="CC70" s="251">
        <f t="shared" si="28"/>
        <v>-178.58894109224255</v>
      </c>
      <c r="CD70" s="252">
        <f t="shared" si="30"/>
        <v>11.46015175627295</v>
      </c>
      <c r="CE70" s="98"/>
      <c r="CF70" s="98"/>
      <c r="CG70" s="98"/>
      <c r="CH70" s="246">
        <f t="shared" si="27"/>
        <v>-116.50815883446062</v>
      </c>
      <c r="CI70" s="252">
        <f t="shared" si="31"/>
        <v>-78.53984824372705</v>
      </c>
      <c r="CJ70" s="98"/>
      <c r="CK70" s="98"/>
      <c r="CL70" s="98"/>
      <c r="CM70" s="98"/>
      <c r="CN70" s="163">
        <f t="shared" si="25"/>
        <v>53.715107673187845</v>
      </c>
      <c r="CO70" s="170">
        <v>-156</v>
      </c>
      <c r="CP70" s="98"/>
      <c r="CQ70" s="98"/>
      <c r="CR70" s="98"/>
      <c r="CS70" s="98"/>
      <c r="CT70" s="98"/>
      <c r="CU70" s="98"/>
      <c r="CV70" s="142"/>
      <c r="CW70" s="168"/>
    </row>
    <row r="71" spans="2:101" x14ac:dyDescent="0.3">
      <c r="B71" s="141"/>
      <c r="C71" s="141">
        <f t="shared" si="2"/>
        <v>29.219854421708245</v>
      </c>
      <c r="D71" s="142">
        <f t="shared" si="7"/>
        <v>-31</v>
      </c>
      <c r="E71" s="98"/>
      <c r="F71" s="98"/>
      <c r="G71" s="141">
        <f t="shared" si="3"/>
        <v>-92.927315314232416</v>
      </c>
      <c r="H71" s="142">
        <f t="shared" si="8"/>
        <v>-11</v>
      </c>
      <c r="I71" s="98"/>
      <c r="J71" s="98"/>
      <c r="K71" s="98"/>
      <c r="L71" s="232"/>
      <c r="M71" s="141">
        <f t="shared" si="4"/>
        <v>-10</v>
      </c>
      <c r="N71" s="142">
        <f t="shared" si="9"/>
        <v>40</v>
      </c>
      <c r="O71" s="98"/>
      <c r="P71" s="224"/>
      <c r="Q71" s="141">
        <f t="shared" si="5"/>
        <v>-80</v>
      </c>
      <c r="R71" s="142">
        <f t="shared" si="10"/>
        <v>20</v>
      </c>
      <c r="S71" s="98"/>
      <c r="T71" s="98"/>
      <c r="U71" s="141">
        <f t="shared" si="6"/>
        <v>-174.25265266054936</v>
      </c>
      <c r="V71" s="142">
        <f t="shared" si="11"/>
        <v>-60</v>
      </c>
      <c r="W71" s="98"/>
      <c r="X71" s="98"/>
      <c r="Y71" s="98"/>
      <c r="Z71" s="76">
        <v>54</v>
      </c>
      <c r="AA71" s="79">
        <f t="shared" si="15"/>
        <v>-8.9077270525084451</v>
      </c>
      <c r="AB71" s="78">
        <f t="shared" si="12"/>
        <v>-54.346330335493789</v>
      </c>
      <c r="AC71" s="98"/>
      <c r="AD71" s="86">
        <v>63</v>
      </c>
      <c r="AE71" s="89">
        <f t="shared" si="0"/>
        <v>36.319239979163747</v>
      </c>
      <c r="AF71" s="88">
        <f t="shared" si="1"/>
        <v>71.28052193506943</v>
      </c>
      <c r="AG71" s="98"/>
      <c r="AH71" s="108">
        <v>52</v>
      </c>
      <c r="AI71" s="111">
        <f t="shared" si="13"/>
        <v>-16.846686104214811</v>
      </c>
      <c r="AJ71" s="110">
        <f t="shared" si="14"/>
        <v>-80.636008614304657</v>
      </c>
      <c r="AK71" s="98"/>
      <c r="AL71" s="98"/>
      <c r="AM71" s="98"/>
      <c r="AN71" s="98"/>
      <c r="AO71" s="98"/>
      <c r="AP71" s="98"/>
      <c r="AQ71" s="141">
        <f t="shared" si="20"/>
        <v>-110.31129087395969</v>
      </c>
      <c r="AR71" s="142">
        <f t="shared" si="21"/>
        <v>-30.369114215097106</v>
      </c>
      <c r="AS71" s="98"/>
      <c r="AT71" s="142"/>
      <c r="AU71" s="98"/>
      <c r="AV71" s="141">
        <f t="shared" si="22"/>
        <v>-105.62357711491939</v>
      </c>
      <c r="AW71" s="142">
        <f t="shared" si="23"/>
        <v>-30.369114215097106</v>
      </c>
      <c r="AX71" s="98"/>
      <c r="AY71" s="98"/>
      <c r="AZ71" s="142"/>
      <c r="BA71" s="142"/>
      <c r="BC71" s="141"/>
      <c r="BD71" s="235">
        <v>46</v>
      </c>
      <c r="BE71" s="238">
        <f t="shared" si="24"/>
        <v>-17.549203079964709</v>
      </c>
      <c r="BF71" s="237">
        <f t="shared" si="26"/>
        <v>-80.847994300883954</v>
      </c>
      <c r="BG71" s="98"/>
      <c r="BH71" s="235">
        <f t="shared" si="34"/>
        <v>-135.10042995820845</v>
      </c>
      <c r="BI71" s="237">
        <f t="shared" si="32"/>
        <v>-17.53984824372705</v>
      </c>
      <c r="BJ71" s="98"/>
      <c r="BK71" s="98"/>
      <c r="BL71" s="98"/>
      <c r="BM71" s="238">
        <f t="shared" si="35"/>
        <v>-106.27573692827271</v>
      </c>
      <c r="BN71" s="237">
        <f t="shared" si="33"/>
        <v>-49.53984824372705</v>
      </c>
      <c r="BO71" s="98"/>
      <c r="BP71" s="98"/>
      <c r="BQ71" s="98"/>
      <c r="BR71" s="98"/>
      <c r="BS71" s="163">
        <f t="shared" si="29"/>
        <v>53.370780059898173</v>
      </c>
      <c r="BT71" s="170">
        <v>-155</v>
      </c>
      <c r="BU71" s="98"/>
      <c r="BV71" s="98"/>
      <c r="BW71" s="98"/>
      <c r="BX71" s="98"/>
      <c r="BY71" s="98"/>
      <c r="BZ71" s="98"/>
      <c r="CA71" s="142"/>
      <c r="CB71" s="141"/>
      <c r="CC71" s="251">
        <f t="shared" si="28"/>
        <v>-180.39298884751398</v>
      </c>
      <c r="CD71" s="252">
        <f t="shared" si="30"/>
        <v>12.46015175627295</v>
      </c>
      <c r="CE71" s="98"/>
      <c r="CF71" s="98"/>
      <c r="CG71" s="98"/>
      <c r="CH71" s="246">
        <f t="shared" si="27"/>
        <v>-116.93263365067023</v>
      </c>
      <c r="CI71" s="252">
        <f t="shared" si="31"/>
        <v>-79.53984824372705</v>
      </c>
      <c r="CJ71" s="98"/>
      <c r="CK71" s="98"/>
      <c r="CL71" s="98"/>
      <c r="CM71" s="98"/>
      <c r="CN71" s="163">
        <f t="shared" si="25"/>
        <v>53.370780059898173</v>
      </c>
      <c r="CO71" s="170">
        <v>-155</v>
      </c>
      <c r="CP71" s="98"/>
      <c r="CQ71" s="98"/>
      <c r="CR71" s="98"/>
      <c r="CS71" s="98"/>
      <c r="CT71" s="98"/>
      <c r="CU71" s="98"/>
      <c r="CV71" s="142"/>
      <c r="CW71" s="168"/>
    </row>
    <row r="72" spans="2:101" x14ac:dyDescent="0.3">
      <c r="B72" s="141"/>
      <c r="C72" s="141">
        <f t="shared" si="2"/>
        <v>30.001140048214964</v>
      </c>
      <c r="D72" s="142">
        <f t="shared" si="7"/>
        <v>-32</v>
      </c>
      <c r="E72" s="98"/>
      <c r="F72" s="98"/>
      <c r="G72" s="141">
        <f t="shared" si="3"/>
        <v>-92.146029687725701</v>
      </c>
      <c r="H72" s="142">
        <f t="shared" si="8"/>
        <v>-12</v>
      </c>
      <c r="I72" s="98"/>
      <c r="J72" s="98"/>
      <c r="K72" s="98"/>
      <c r="L72" s="232"/>
      <c r="M72" s="141">
        <f t="shared" si="4"/>
        <v>-10</v>
      </c>
      <c r="N72" s="142">
        <f t="shared" si="9"/>
        <v>39</v>
      </c>
      <c r="O72" s="98"/>
      <c r="P72" s="224"/>
      <c r="Q72" s="141">
        <f t="shared" si="5"/>
        <v>-80</v>
      </c>
      <c r="R72" s="142">
        <f t="shared" si="10"/>
        <v>19</v>
      </c>
      <c r="S72" s="98"/>
      <c r="T72" s="98"/>
      <c r="U72" s="141">
        <f t="shared" si="6"/>
        <v>-177.1568635382252</v>
      </c>
      <c r="V72" s="142">
        <f t="shared" si="11"/>
        <v>-61</v>
      </c>
      <c r="W72" s="98"/>
      <c r="X72" s="98"/>
      <c r="Y72" s="98"/>
      <c r="Z72" s="76">
        <v>55</v>
      </c>
      <c r="AA72" s="79">
        <f t="shared" si="15"/>
        <v>-9.3582840531889566</v>
      </c>
      <c r="AB72" s="78">
        <f t="shared" si="12"/>
        <v>-54.024951150215919</v>
      </c>
      <c r="AC72" s="98"/>
      <c r="AD72" s="86">
        <v>64</v>
      </c>
      <c r="AE72" s="89">
        <f t="shared" si="0"/>
        <v>35.069691743126199</v>
      </c>
      <c r="AF72" s="88">
        <f t="shared" si="1"/>
        <v>71.903523703933359</v>
      </c>
      <c r="AG72" s="98"/>
      <c r="AH72" s="108">
        <v>53</v>
      </c>
      <c r="AI72" s="111">
        <f t="shared" si="13"/>
        <v>-17.285752665927291</v>
      </c>
      <c r="AJ72" s="110">
        <f t="shared" si="14"/>
        <v>-80.299100991983551</v>
      </c>
      <c r="AK72" s="98"/>
      <c r="AL72" s="98"/>
      <c r="AM72" s="98"/>
      <c r="AN72" s="98"/>
      <c r="AO72" s="98"/>
      <c r="AP72" s="98"/>
      <c r="AQ72" s="141">
        <f t="shared" si="20"/>
        <v>-109.53000524745298</v>
      </c>
      <c r="AR72" s="142">
        <f t="shared" si="21"/>
        <v>-31.369114215097106</v>
      </c>
      <c r="AS72" s="98"/>
      <c r="AT72" s="142"/>
      <c r="AU72" s="98"/>
      <c r="AV72" s="141">
        <f t="shared" si="22"/>
        <v>-105.62357711491939</v>
      </c>
      <c r="AW72" s="142">
        <f t="shared" si="23"/>
        <v>-31.369114215097106</v>
      </c>
      <c r="AX72" s="98"/>
      <c r="AY72" s="98"/>
      <c r="AZ72" s="142"/>
      <c r="BA72" s="142"/>
      <c r="BC72" s="141"/>
      <c r="BD72" s="235">
        <v>47</v>
      </c>
      <c r="BE72" s="238">
        <f t="shared" si="24"/>
        <v>-17.840629402066309</v>
      </c>
      <c r="BF72" s="237">
        <f t="shared" si="26"/>
        <v>-80.571441047401493</v>
      </c>
      <c r="BG72" s="98"/>
      <c r="BH72" s="235">
        <f t="shared" si="34"/>
        <v>-137.4562823240322</v>
      </c>
      <c r="BI72" s="237">
        <f t="shared" si="32"/>
        <v>-16.53984824372705</v>
      </c>
      <c r="BJ72" s="98"/>
      <c r="BK72" s="98"/>
      <c r="BL72" s="98"/>
      <c r="BM72" s="238">
        <f t="shared" si="35"/>
        <v>-106.83004597972548</v>
      </c>
      <c r="BN72" s="237">
        <f t="shared" si="33"/>
        <v>-50.53984824372705</v>
      </c>
      <c r="BO72" s="98"/>
      <c r="BP72" s="98"/>
      <c r="BQ72" s="98"/>
      <c r="BR72" s="98"/>
      <c r="BS72" s="163">
        <f t="shared" si="29"/>
        <v>53.026452446608509</v>
      </c>
      <c r="BT72" s="170">
        <v>-154</v>
      </c>
      <c r="BU72" s="98"/>
      <c r="BV72" s="98"/>
      <c r="BW72" s="98"/>
      <c r="BX72" s="98"/>
      <c r="BY72" s="98"/>
      <c r="BZ72" s="98"/>
      <c r="CA72" s="142"/>
      <c r="CB72" s="141"/>
      <c r="CC72" s="251">
        <f t="shared" si="28"/>
        <v>-182.1970366027854</v>
      </c>
      <c r="CD72" s="252">
        <f t="shared" si="30"/>
        <v>13.46015175627295</v>
      </c>
      <c r="CE72" s="98"/>
      <c r="CF72" s="98"/>
      <c r="CG72" s="98"/>
      <c r="CH72" s="246">
        <f t="shared" si="27"/>
        <v>-117.35710846687982</v>
      </c>
      <c r="CI72" s="252">
        <f t="shared" si="31"/>
        <v>-80.53984824372705</v>
      </c>
      <c r="CJ72" s="98"/>
      <c r="CK72" s="98"/>
      <c r="CL72" s="98"/>
      <c r="CM72" s="98"/>
      <c r="CN72" s="163">
        <f t="shared" si="25"/>
        <v>53.026452446608509</v>
      </c>
      <c r="CO72" s="170">
        <v>-154</v>
      </c>
      <c r="CP72" s="98"/>
      <c r="CQ72" s="98"/>
      <c r="CR72" s="98"/>
      <c r="CS72" s="98"/>
      <c r="CT72" s="98"/>
      <c r="CU72" s="98"/>
      <c r="CV72" s="142"/>
      <c r="CW72" s="168"/>
    </row>
    <row r="73" spans="2:101" x14ac:dyDescent="0.3">
      <c r="B73" s="141"/>
      <c r="C73" s="141">
        <f t="shared" si="2"/>
        <v>30.782425674721683</v>
      </c>
      <c r="D73" s="142">
        <f t="shared" si="7"/>
        <v>-33</v>
      </c>
      <c r="E73" s="98"/>
      <c r="F73" s="98"/>
      <c r="G73" s="141">
        <f t="shared" si="3"/>
        <v>-91.364744061218985</v>
      </c>
      <c r="H73" s="142">
        <f t="shared" si="8"/>
        <v>-13</v>
      </c>
      <c r="I73" s="98"/>
      <c r="J73" s="98"/>
      <c r="K73" s="98"/>
      <c r="L73" s="232"/>
      <c r="M73" s="141">
        <f t="shared" si="4"/>
        <v>-10</v>
      </c>
      <c r="N73" s="142">
        <f t="shared" si="9"/>
        <v>38</v>
      </c>
      <c r="O73" s="98"/>
      <c r="P73" s="224"/>
      <c r="Q73" s="141">
        <f t="shared" si="5"/>
        <v>-80</v>
      </c>
      <c r="R73" s="142">
        <f t="shared" si="10"/>
        <v>18</v>
      </c>
      <c r="S73" s="98"/>
      <c r="T73" s="98"/>
      <c r="U73" s="141">
        <f t="shared" si="6"/>
        <v>-180.061074415901</v>
      </c>
      <c r="V73" s="142">
        <f t="shared" si="11"/>
        <v>-62</v>
      </c>
      <c r="W73" s="98"/>
      <c r="X73" s="98"/>
      <c r="Y73" s="98"/>
      <c r="Z73" s="76">
        <v>56</v>
      </c>
      <c r="AA73" s="79">
        <f t="shared" si="15"/>
        <v>-9.8143812720178971</v>
      </c>
      <c r="AB73" s="78">
        <f t="shared" si="12"/>
        <v>-53.711484216443637</v>
      </c>
      <c r="AC73" s="98"/>
      <c r="AD73" s="86">
        <v>65</v>
      </c>
      <c r="AE73" s="89">
        <f t="shared" ref="AE73:AE136" si="36">$AF$2*COS($AD73*PI()/180)+$AF$3</f>
        <v>33.809460939255956</v>
      </c>
      <c r="AF73" s="88">
        <f t="shared" ref="AF73:AF136" si="37">$AF$2*SIN($AD73*PI()/180)+$AF$4</f>
        <v>72.50462296293199</v>
      </c>
      <c r="AG73" s="98"/>
      <c r="AH73" s="108">
        <v>54</v>
      </c>
      <c r="AI73" s="111">
        <f t="shared" si="13"/>
        <v>-17.730632204432329</v>
      </c>
      <c r="AJ73" s="110">
        <f t="shared" si="14"/>
        <v>-79.969907450413174</v>
      </c>
      <c r="AK73" s="98"/>
      <c r="AL73" s="98"/>
      <c r="AM73" s="98"/>
      <c r="AN73" s="98"/>
      <c r="AO73" s="98"/>
      <c r="AP73" s="98"/>
      <c r="AQ73" s="141">
        <f t="shared" si="20"/>
        <v>-108.74871962094625</v>
      </c>
      <c r="AR73" s="142">
        <f t="shared" si="21"/>
        <v>-32.369114215097106</v>
      </c>
      <c r="AS73" s="98"/>
      <c r="AT73" s="142"/>
      <c r="AU73" s="98"/>
      <c r="AV73" s="141">
        <f t="shared" si="22"/>
        <v>-105.62357711491939</v>
      </c>
      <c r="AW73" s="142">
        <f t="shared" si="23"/>
        <v>-32.369114215097106</v>
      </c>
      <c r="AX73" s="98"/>
      <c r="AY73" s="98"/>
      <c r="AZ73" s="142"/>
      <c r="BA73" s="142"/>
      <c r="BC73" s="141"/>
      <c r="BD73" s="235">
        <v>48</v>
      </c>
      <c r="BE73" s="238">
        <f t="shared" si="24"/>
        <v>-18.136837858308823</v>
      </c>
      <c r="BF73" s="237">
        <f t="shared" si="26"/>
        <v>-80.300016004938897</v>
      </c>
      <c r="BG73" s="98"/>
      <c r="BH73" s="235">
        <f t="shared" si="34"/>
        <v>-139.81213468985595</v>
      </c>
      <c r="BI73" s="237">
        <f t="shared" si="32"/>
        <v>-15.53984824372705</v>
      </c>
      <c r="BJ73" s="98"/>
      <c r="BK73" s="98"/>
      <c r="BL73" s="98"/>
      <c r="BM73" s="238">
        <f t="shared" si="35"/>
        <v>-107.38435503117825</v>
      </c>
      <c r="BN73" s="237">
        <f t="shared" si="33"/>
        <v>-51.53984824372705</v>
      </c>
      <c r="BO73" s="98"/>
      <c r="BP73" s="98"/>
      <c r="BQ73" s="98"/>
      <c r="BR73" s="98"/>
      <c r="BS73" s="163">
        <f t="shared" si="29"/>
        <v>52.682124833318845</v>
      </c>
      <c r="BT73" s="170">
        <v>-153</v>
      </c>
      <c r="BU73" s="98"/>
      <c r="BV73" s="98"/>
      <c r="BW73" s="98"/>
      <c r="BX73" s="98"/>
      <c r="BY73" s="98"/>
      <c r="BZ73" s="98"/>
      <c r="CA73" s="142"/>
      <c r="CB73" s="141"/>
      <c r="CC73" s="251">
        <f t="shared" si="28"/>
        <v>-184.00108435805683</v>
      </c>
      <c r="CD73" s="252">
        <f t="shared" si="30"/>
        <v>14.46015175627295</v>
      </c>
      <c r="CE73" s="98"/>
      <c r="CF73" s="98"/>
      <c r="CG73" s="98"/>
      <c r="CH73" s="246">
        <f t="shared" si="27"/>
        <v>-117.78158328308943</v>
      </c>
      <c r="CI73" s="252">
        <f t="shared" si="31"/>
        <v>-81.53984824372705</v>
      </c>
      <c r="CJ73" s="98"/>
      <c r="CK73" s="98"/>
      <c r="CL73" s="98"/>
      <c r="CM73" s="98"/>
      <c r="CN73" s="163">
        <f t="shared" si="25"/>
        <v>52.682124833318845</v>
      </c>
      <c r="CO73" s="170">
        <v>-153</v>
      </c>
      <c r="CP73" s="98"/>
      <c r="CQ73" s="98"/>
      <c r="CR73" s="98"/>
      <c r="CS73" s="98"/>
      <c r="CT73" s="98"/>
      <c r="CU73" s="98"/>
      <c r="CV73" s="142"/>
      <c r="CW73" s="168"/>
    </row>
    <row r="74" spans="2:101" x14ac:dyDescent="0.3">
      <c r="B74" s="141"/>
      <c r="C74" s="141">
        <f t="shared" si="2"/>
        <v>31.563711301228398</v>
      </c>
      <c r="D74" s="142">
        <f t="shared" si="7"/>
        <v>-34</v>
      </c>
      <c r="E74" s="98"/>
      <c r="F74" s="98"/>
      <c r="G74" s="141">
        <f t="shared" si="3"/>
        <v>-90.58345843471227</v>
      </c>
      <c r="H74" s="142">
        <f t="shared" si="8"/>
        <v>-14</v>
      </c>
      <c r="I74" s="98"/>
      <c r="J74" s="98"/>
      <c r="K74" s="98"/>
      <c r="L74" s="232"/>
      <c r="M74" s="141">
        <f t="shared" si="4"/>
        <v>-10</v>
      </c>
      <c r="N74" s="142">
        <f t="shared" si="9"/>
        <v>37</v>
      </c>
      <c r="O74" s="98"/>
      <c r="P74" s="224"/>
      <c r="Q74" s="141">
        <f t="shared" si="5"/>
        <v>-80</v>
      </c>
      <c r="R74" s="142">
        <f t="shared" si="10"/>
        <v>17</v>
      </c>
      <c r="S74" s="98"/>
      <c r="T74" s="98"/>
      <c r="U74" s="141">
        <f t="shared" si="6"/>
        <v>-182.96528529357681</v>
      </c>
      <c r="V74" s="142">
        <f t="shared" si="11"/>
        <v>-63</v>
      </c>
      <c r="W74" s="98"/>
      <c r="X74" s="98"/>
      <c r="Y74" s="98"/>
      <c r="Z74" s="76">
        <v>57</v>
      </c>
      <c r="AA74" s="79">
        <f t="shared" si="15"/>
        <v>-10.275879777364089</v>
      </c>
      <c r="AB74" s="78">
        <f t="shared" si="12"/>
        <v>-53.406025019241596</v>
      </c>
      <c r="AC74" s="98"/>
      <c r="AD74" s="86">
        <v>66</v>
      </c>
      <c r="AE74" s="89">
        <f t="shared" si="36"/>
        <v>32.538931446064019</v>
      </c>
      <c r="AF74" s="88">
        <f t="shared" si="37"/>
        <v>73.083636611408068</v>
      </c>
      <c r="AG74" s="98"/>
      <c r="AH74" s="108">
        <v>55</v>
      </c>
      <c r="AI74" s="111">
        <f t="shared" si="13"/>
        <v>-18.18118920511284</v>
      </c>
      <c r="AJ74" s="110">
        <f t="shared" si="14"/>
        <v>-79.648528265135297</v>
      </c>
      <c r="AK74" s="98"/>
      <c r="AL74" s="98"/>
      <c r="AM74" s="98"/>
      <c r="AN74" s="98"/>
      <c r="AO74" s="98"/>
      <c r="AP74" s="98"/>
      <c r="AQ74" s="141">
        <f t="shared" si="20"/>
        <v>-107.96743399443953</v>
      </c>
      <c r="AR74" s="142">
        <f t="shared" si="21"/>
        <v>-33.369114215097106</v>
      </c>
      <c r="AS74" s="98"/>
      <c r="AT74" s="142"/>
      <c r="AU74" s="98"/>
      <c r="AV74" s="141">
        <f t="shared" si="22"/>
        <v>-105.62357711491939</v>
      </c>
      <c r="AW74" s="142">
        <f>$AW75+$A$11</f>
        <v>-33.369114215097106</v>
      </c>
      <c r="AX74" s="98"/>
      <c r="AY74" s="98"/>
      <c r="AZ74" s="142"/>
      <c r="BA74" s="142"/>
      <c r="BC74" s="141"/>
      <c r="BD74" s="235">
        <v>49</v>
      </c>
      <c r="BE74" s="238">
        <f t="shared" si="24"/>
        <v>-18.437738220727049</v>
      </c>
      <c r="BF74" s="237">
        <f t="shared" si="26"/>
        <v>-80.033801852193463</v>
      </c>
      <c r="BG74" s="98"/>
      <c r="BH74" s="235">
        <f t="shared" si="34"/>
        <v>-142.16798705567973</v>
      </c>
      <c r="BI74" s="237">
        <f t="shared" si="32"/>
        <v>-14.53984824372705</v>
      </c>
      <c r="BJ74" s="98"/>
      <c r="BK74" s="98"/>
      <c r="BL74" s="98"/>
      <c r="BM74" s="238">
        <f t="shared" si="35"/>
        <v>-107.93866408263102</v>
      </c>
      <c r="BN74" s="237">
        <f t="shared" si="33"/>
        <v>-52.53984824372705</v>
      </c>
      <c r="BO74" s="98"/>
      <c r="BP74" s="98"/>
      <c r="BQ74" s="98"/>
      <c r="BR74" s="98"/>
      <c r="BS74" s="163">
        <f t="shared" si="29"/>
        <v>52.337797220029181</v>
      </c>
      <c r="BT74" s="170">
        <v>-152</v>
      </c>
      <c r="BU74" s="98"/>
      <c r="BV74" s="98"/>
      <c r="BW74" s="98"/>
      <c r="BX74" s="98"/>
      <c r="BY74" s="98"/>
      <c r="BZ74" s="98"/>
      <c r="CA74" s="142"/>
      <c r="CB74" s="141"/>
      <c r="CC74" s="251">
        <f t="shared" si="28"/>
        <v>-185.80513211332826</v>
      </c>
      <c r="CD74" s="252">
        <f t="shared" si="30"/>
        <v>15.46015175627295</v>
      </c>
      <c r="CE74" s="98"/>
      <c r="CF74" s="98"/>
      <c r="CG74" s="98"/>
      <c r="CH74" s="246">
        <f>$CI$19*CI74+$CL$19</f>
        <v>-118.20605809929904</v>
      </c>
      <c r="CI74" s="252">
        <f t="shared" si="31"/>
        <v>-82.53984824372705</v>
      </c>
      <c r="CJ74" s="98"/>
      <c r="CK74" s="98"/>
      <c r="CL74" s="98"/>
      <c r="CM74" s="98"/>
      <c r="CN74" s="163">
        <f t="shared" si="25"/>
        <v>52.337797220029181</v>
      </c>
      <c r="CO74" s="170">
        <v>-152</v>
      </c>
      <c r="CP74" s="98"/>
      <c r="CQ74" s="98"/>
      <c r="CR74" s="98"/>
      <c r="CS74" s="98"/>
      <c r="CT74" s="98"/>
      <c r="CU74" s="98"/>
      <c r="CV74" s="142"/>
      <c r="CW74" s="168"/>
    </row>
    <row r="75" spans="2:101" ht="15" thickBot="1" x14ac:dyDescent="0.35">
      <c r="B75" s="141"/>
      <c r="C75" s="141">
        <f t="shared" si="2"/>
        <v>32.344996927735117</v>
      </c>
      <c r="D75" s="142">
        <f t="shared" si="7"/>
        <v>-35</v>
      </c>
      <c r="E75" s="98"/>
      <c r="F75" s="98"/>
      <c r="G75" s="141">
        <f t="shared" si="3"/>
        <v>-89.802172808205555</v>
      </c>
      <c r="H75" s="142">
        <f t="shared" si="8"/>
        <v>-15</v>
      </c>
      <c r="I75" s="98"/>
      <c r="J75" s="98"/>
      <c r="K75" s="98"/>
      <c r="L75" s="232"/>
      <c r="M75" s="141">
        <f t="shared" si="4"/>
        <v>-10</v>
      </c>
      <c r="N75" s="142">
        <f t="shared" si="9"/>
        <v>36</v>
      </c>
      <c r="O75" s="98"/>
      <c r="P75" s="224"/>
      <c r="Q75" s="141">
        <f t="shared" si="5"/>
        <v>-80</v>
      </c>
      <c r="R75" s="142">
        <f t="shared" si="10"/>
        <v>16</v>
      </c>
      <c r="S75" s="98"/>
      <c r="T75" s="98"/>
      <c r="U75" s="141">
        <f t="shared" si="6"/>
        <v>-185.86949617125265</v>
      </c>
      <c r="V75" s="142">
        <f t="shared" si="11"/>
        <v>-64</v>
      </c>
      <c r="W75" s="98"/>
      <c r="X75" s="98"/>
      <c r="Y75" s="98"/>
      <c r="Z75" s="76">
        <v>58</v>
      </c>
      <c r="AA75" s="79">
        <f t="shared" si="15"/>
        <v>-10.742638992312187</v>
      </c>
      <c r="AB75" s="78">
        <f t="shared" si="12"/>
        <v>-53.108666604440316</v>
      </c>
      <c r="AC75" s="98"/>
      <c r="AD75" s="86">
        <v>67</v>
      </c>
      <c r="AE75" s="89">
        <f t="shared" si="36"/>
        <v>31.258490279141917</v>
      </c>
      <c r="AF75" s="88">
        <f t="shared" si="37"/>
        <v>73.640388276195225</v>
      </c>
      <c r="AG75" s="98"/>
      <c r="AH75" s="108">
        <v>56</v>
      </c>
      <c r="AI75" s="111">
        <f t="shared" si="13"/>
        <v>-18.637286423941781</v>
      </c>
      <c r="AJ75" s="110">
        <f t="shared" si="14"/>
        <v>-79.335061331363022</v>
      </c>
      <c r="AK75" s="98"/>
      <c r="AL75" s="98"/>
      <c r="AM75" s="98"/>
      <c r="AN75" s="98"/>
      <c r="AO75" s="98"/>
      <c r="AP75" s="98"/>
      <c r="AQ75" s="141">
        <f t="shared" si="20"/>
        <v>-107.18614836793282</v>
      </c>
      <c r="AR75" s="142">
        <f>$AR76+$A$11</f>
        <v>-34.369114215097106</v>
      </c>
      <c r="AS75" s="98"/>
      <c r="AT75" s="142"/>
      <c r="AU75" s="98"/>
      <c r="AV75" s="141">
        <f t="shared" si="22"/>
        <v>-105.62357711491939</v>
      </c>
      <c r="AW75" s="142">
        <f>$AW76+$A$11</f>
        <v>-34.369114215097106</v>
      </c>
      <c r="AX75" s="98"/>
      <c r="AY75" s="98"/>
      <c r="AZ75" s="142"/>
      <c r="BA75" s="142"/>
      <c r="BC75" s="141"/>
      <c r="BD75" s="235">
        <v>50</v>
      </c>
      <c r="BE75" s="238">
        <f t="shared" si="24"/>
        <v>-18.743238832155704</v>
      </c>
      <c r="BF75" s="237">
        <f t="shared" si="26"/>
        <v>-79.77287968057496</v>
      </c>
      <c r="BG75" s="98"/>
      <c r="BH75" s="235">
        <f t="shared" si="34"/>
        <v>-144.52383942150348</v>
      </c>
      <c r="BI75" s="237">
        <f t="shared" si="32"/>
        <v>-13.53984824372705</v>
      </c>
      <c r="BJ75" s="98"/>
      <c r="BK75" s="98"/>
      <c r="BL75" s="98"/>
      <c r="BM75" s="238">
        <f t="shared" si="35"/>
        <v>-108.49297313408378</v>
      </c>
      <c r="BN75" s="237">
        <f t="shared" si="33"/>
        <v>-53.53984824372705</v>
      </c>
      <c r="BO75" s="98"/>
      <c r="BP75" s="98"/>
      <c r="BQ75" s="98"/>
      <c r="BR75" s="98"/>
      <c r="BS75" s="163">
        <f t="shared" si="29"/>
        <v>51.993469606739517</v>
      </c>
      <c r="BT75" s="170">
        <v>-151</v>
      </c>
      <c r="BU75" s="98"/>
      <c r="BV75" s="98"/>
      <c r="BW75" s="98"/>
      <c r="BX75" s="98"/>
      <c r="BY75" s="98"/>
      <c r="BZ75" s="98"/>
      <c r="CA75" s="142"/>
      <c r="CB75" s="141"/>
      <c r="CC75" s="251">
        <f t="shared" si="28"/>
        <v>-187.60917986859968</v>
      </c>
      <c r="CD75" s="252">
        <f t="shared" si="30"/>
        <v>16.46015175627295</v>
      </c>
      <c r="CE75" s="98"/>
      <c r="CF75" s="98"/>
      <c r="CG75" s="98"/>
      <c r="CH75" s="246">
        <f t="shared" si="27"/>
        <v>-118.63053291550864</v>
      </c>
      <c r="CI75" s="252">
        <f t="shared" si="31"/>
        <v>-83.53984824372705</v>
      </c>
      <c r="CJ75" s="98"/>
      <c r="CK75" s="98"/>
      <c r="CL75" s="98"/>
      <c r="CM75" s="98"/>
      <c r="CN75" s="163">
        <f t="shared" si="25"/>
        <v>51.993469606739517</v>
      </c>
      <c r="CO75" s="170">
        <v>-151</v>
      </c>
      <c r="CP75" s="98"/>
      <c r="CQ75" s="98"/>
      <c r="CR75" s="98"/>
      <c r="CS75" s="98"/>
      <c r="CT75" s="98"/>
      <c r="CU75" s="98"/>
      <c r="CV75" s="142"/>
      <c r="CW75" s="168"/>
    </row>
    <row r="76" spans="2:101" ht="15" thickBot="1" x14ac:dyDescent="0.35">
      <c r="B76" s="141"/>
      <c r="C76" s="141">
        <f t="shared" si="2"/>
        <v>33.126282554241833</v>
      </c>
      <c r="D76" s="142">
        <f t="shared" si="7"/>
        <v>-36</v>
      </c>
      <c r="E76" s="98"/>
      <c r="F76" s="98"/>
      <c r="G76" s="141">
        <f t="shared" si="3"/>
        <v>-89.020887181698839</v>
      </c>
      <c r="H76" s="142">
        <f t="shared" si="8"/>
        <v>-16</v>
      </c>
      <c r="I76" s="98"/>
      <c r="J76" s="98"/>
      <c r="K76" s="98"/>
      <c r="L76" s="232"/>
      <c r="M76" s="141">
        <f t="shared" si="4"/>
        <v>-10</v>
      </c>
      <c r="N76" s="142">
        <f t="shared" si="9"/>
        <v>35</v>
      </c>
      <c r="O76" s="98"/>
      <c r="P76" s="224"/>
      <c r="Q76" s="141">
        <f t="shared" si="5"/>
        <v>-80</v>
      </c>
      <c r="R76" s="142">
        <f t="shared" si="10"/>
        <v>15</v>
      </c>
      <c r="S76" s="98"/>
      <c r="T76" s="98"/>
      <c r="U76" s="141">
        <f t="shared" si="6"/>
        <v>-188.77370704892849</v>
      </c>
      <c r="V76" s="142">
        <f t="shared" si="11"/>
        <v>-65</v>
      </c>
      <c r="W76" s="98"/>
      <c r="X76" s="98"/>
      <c r="Y76" s="98"/>
      <c r="Z76" s="76">
        <v>59</v>
      </c>
      <c r="AA76" s="79">
        <f t="shared" si="15"/>
        <v>-11.214516737483695</v>
      </c>
      <c r="AB76" s="78">
        <f t="shared" si="12"/>
        <v>-52.819499550293514</v>
      </c>
      <c r="AC76" s="98"/>
      <c r="AD76" s="86">
        <v>68</v>
      </c>
      <c r="AE76" s="89">
        <f t="shared" si="36"/>
        <v>29.968527473272957</v>
      </c>
      <c r="AF76" s="88">
        <f t="shared" si="37"/>
        <v>74.174708365342994</v>
      </c>
      <c r="AG76" s="98"/>
      <c r="AH76" s="108">
        <v>57</v>
      </c>
      <c r="AI76" s="111">
        <f t="shared" si="13"/>
        <v>-19.098784929287973</v>
      </c>
      <c r="AJ76" s="110">
        <f t="shared" si="14"/>
        <v>-79.029602134160982</v>
      </c>
      <c r="AK76" s="98"/>
      <c r="AL76" s="98"/>
      <c r="AM76" s="98"/>
      <c r="AN76" s="98"/>
      <c r="AO76" s="98"/>
      <c r="AP76" s="98"/>
      <c r="AQ76" s="141">
        <f t="shared" si="20"/>
        <v>-106.4048627414261</v>
      </c>
      <c r="AR76" s="142">
        <f>$AR77+$A$11</f>
        <v>-35.369114215097106</v>
      </c>
      <c r="AS76" s="98"/>
      <c r="AT76" s="142"/>
      <c r="AU76" s="98"/>
      <c r="AV76" s="141">
        <f t="shared" si="22"/>
        <v>-105.62357711491939</v>
      </c>
      <c r="AW76" s="140">
        <f>$AY19+$A$11</f>
        <v>-35.369114215097106</v>
      </c>
      <c r="AX76" s="98"/>
      <c r="AY76" s="98"/>
      <c r="AZ76" s="142"/>
      <c r="BA76" s="142"/>
      <c r="BC76" s="141"/>
      <c r="BD76" s="235">
        <v>51</v>
      </c>
      <c r="BE76" s="238">
        <f t="shared" si="24"/>
        <v>-19.053246634149097</v>
      </c>
      <c r="BF76" s="237">
        <f t="shared" si="26"/>
        <v>-79.517328969504504</v>
      </c>
      <c r="BG76" s="98"/>
      <c r="BH76" s="235">
        <f t="shared" si="34"/>
        <v>-146.87969178732723</v>
      </c>
      <c r="BI76" s="237">
        <f t="shared" si="32"/>
        <v>-12.53984824372705</v>
      </c>
      <c r="BJ76" s="98"/>
      <c r="BK76" s="98"/>
      <c r="BL76" s="98"/>
      <c r="BM76" s="238">
        <f t="shared" si="35"/>
        <v>-109.04728218553656</v>
      </c>
      <c r="BN76" s="237">
        <f t="shared" si="33"/>
        <v>-54.53984824372705</v>
      </c>
      <c r="BO76" s="98"/>
      <c r="BP76" s="98"/>
      <c r="BQ76" s="98"/>
      <c r="BR76" s="98"/>
      <c r="BS76" s="163">
        <f t="shared" si="29"/>
        <v>51.649141993449845</v>
      </c>
      <c r="BT76" s="170">
        <v>-150</v>
      </c>
      <c r="BU76" s="98"/>
      <c r="BV76" s="98"/>
      <c r="BW76" s="98"/>
      <c r="BX76" s="98"/>
      <c r="BY76" s="98"/>
      <c r="BZ76" s="98"/>
      <c r="CA76" s="142"/>
      <c r="CB76" s="141"/>
      <c r="CC76" s="251">
        <f t="shared" si="28"/>
        <v>-189.41322762387111</v>
      </c>
      <c r="CD76" s="252">
        <f t="shared" si="30"/>
        <v>17.46015175627295</v>
      </c>
      <c r="CE76" s="98"/>
      <c r="CF76" s="98"/>
      <c r="CG76" s="98"/>
      <c r="CH76" s="246">
        <f t="shared" si="27"/>
        <v>-119.05500773171823</v>
      </c>
      <c r="CI76" s="252">
        <f t="shared" si="31"/>
        <v>-84.53984824372705</v>
      </c>
      <c r="CJ76" s="98"/>
      <c r="CK76" s="98"/>
      <c r="CL76" s="98"/>
      <c r="CM76" s="98"/>
      <c r="CN76" s="163">
        <f t="shared" si="25"/>
        <v>51.649141993449845</v>
      </c>
      <c r="CO76" s="170">
        <v>-150</v>
      </c>
      <c r="CP76" s="98"/>
      <c r="CQ76" s="98"/>
      <c r="CR76" s="98"/>
      <c r="CS76" s="98"/>
      <c r="CT76" s="98"/>
      <c r="CU76" s="98"/>
      <c r="CV76" s="142"/>
      <c r="CW76" s="168"/>
    </row>
    <row r="77" spans="2:101" ht="15" thickBot="1" x14ac:dyDescent="0.35">
      <c r="B77" s="141"/>
      <c r="C77" s="141">
        <f t="shared" ref="C77:C140" si="38">$D$3*D77+$F$3</f>
        <v>33.907568180748555</v>
      </c>
      <c r="D77" s="142">
        <f t="shared" si="7"/>
        <v>-37</v>
      </c>
      <c r="E77" s="98"/>
      <c r="F77" s="98"/>
      <c r="G77" s="141">
        <f t="shared" ref="G77:G140" si="39">$H$3*H77+$J$3</f>
        <v>-88.23960155519211</v>
      </c>
      <c r="H77" s="142">
        <f t="shared" si="8"/>
        <v>-17</v>
      </c>
      <c r="I77" s="98"/>
      <c r="J77" s="98"/>
      <c r="K77" s="98"/>
      <c r="L77" s="232"/>
      <c r="M77" s="141">
        <f t="shared" ref="M77:M140" si="40">$M$3</f>
        <v>-10</v>
      </c>
      <c r="N77" s="142">
        <f t="shared" si="9"/>
        <v>34</v>
      </c>
      <c r="O77" s="98"/>
      <c r="P77" s="224"/>
      <c r="Q77" s="141">
        <f t="shared" ref="Q77:Q140" si="41">$Q$3</f>
        <v>-80</v>
      </c>
      <c r="R77" s="142">
        <f t="shared" si="10"/>
        <v>14</v>
      </c>
      <c r="S77" s="98"/>
      <c r="T77" s="98"/>
      <c r="U77" s="141">
        <f t="shared" ref="U77:U140" si="42">$AA$8*$V77+$AC$8</f>
        <v>-191.67791792660429</v>
      </c>
      <c r="V77" s="142">
        <f t="shared" si="11"/>
        <v>-66</v>
      </c>
      <c r="W77" s="98"/>
      <c r="X77" s="98"/>
      <c r="Y77" s="98"/>
      <c r="Z77" s="76">
        <v>60</v>
      </c>
      <c r="AA77" s="79">
        <f t="shared" si="15"/>
        <v>-11.691369274346272</v>
      </c>
      <c r="AB77" s="78">
        <f t="shared" si="12"/>
        <v>-52.538611939887119</v>
      </c>
      <c r="AC77" s="98"/>
      <c r="AD77" s="86">
        <v>69</v>
      </c>
      <c r="AE77" s="89">
        <f t="shared" si="36"/>
        <v>28.669435963624032</v>
      </c>
      <c r="AF77" s="88">
        <f t="shared" si="37"/>
        <v>74.686434119776138</v>
      </c>
      <c r="AG77" s="98"/>
      <c r="AH77" s="108">
        <v>58</v>
      </c>
      <c r="AI77" s="111">
        <f t="shared" si="13"/>
        <v>-19.565544144236071</v>
      </c>
      <c r="AJ77" s="110">
        <f t="shared" si="14"/>
        <v>-78.732243719359701</v>
      </c>
      <c r="AK77" s="98"/>
      <c r="AL77" s="98"/>
      <c r="AM77" s="98"/>
      <c r="AN77" s="98"/>
      <c r="AO77" s="98"/>
      <c r="AP77" s="98"/>
      <c r="AQ77" s="141">
        <f t="shared" si="20"/>
        <v>-105.62357711491939</v>
      </c>
      <c r="AR77" s="138">
        <f>$AS$19</f>
        <v>-36.369114215097106</v>
      </c>
      <c r="AS77" s="98"/>
      <c r="AT77" s="142"/>
      <c r="AU77" s="98"/>
      <c r="AV77" s="141">
        <f>$AV$19</f>
        <v>-105.62357711491939</v>
      </c>
      <c r="AW77" s="138">
        <f>$AY$19</f>
        <v>-36.369114215097106</v>
      </c>
      <c r="AX77" s="98"/>
      <c r="AY77" s="98"/>
      <c r="AZ77" s="142"/>
      <c r="BA77" s="142"/>
      <c r="BC77" s="141"/>
      <c r="BD77" s="235">
        <v>52</v>
      </c>
      <c r="BE77" s="238">
        <f t="shared" si="24"/>
        <v>-19.36766719532763</v>
      </c>
      <c r="BF77" s="237">
        <f t="shared" si="26"/>
        <v>-79.267227562204241</v>
      </c>
      <c r="BG77" s="98"/>
      <c r="BH77" s="235">
        <f t="shared" si="34"/>
        <v>-149.23554415315098</v>
      </c>
      <c r="BI77" s="237">
        <f t="shared" si="32"/>
        <v>-11.53984824372705</v>
      </c>
      <c r="BJ77" s="98"/>
      <c r="BK77" s="98"/>
      <c r="BL77" s="98"/>
      <c r="BM77" s="238">
        <f t="shared" si="35"/>
        <v>-109.60159123698932</v>
      </c>
      <c r="BN77" s="237">
        <f t="shared" si="33"/>
        <v>-55.53984824372705</v>
      </c>
      <c r="BO77" s="98"/>
      <c r="BP77" s="98"/>
      <c r="BQ77" s="98"/>
      <c r="BR77" s="98"/>
      <c r="BS77" s="163">
        <f t="shared" si="29"/>
        <v>51.304814380160181</v>
      </c>
      <c r="BT77" s="170">
        <v>-149</v>
      </c>
      <c r="BU77" s="98"/>
      <c r="BV77" s="98"/>
      <c r="BW77" s="98"/>
      <c r="BX77" s="98"/>
      <c r="BY77" s="98"/>
      <c r="BZ77" s="98"/>
      <c r="CA77" s="142"/>
      <c r="CB77" s="141"/>
      <c r="CC77" s="251">
        <f t="shared" si="28"/>
        <v>-191.21727537914254</v>
      </c>
      <c r="CD77" s="252">
        <f t="shared" si="30"/>
        <v>18.46015175627295</v>
      </c>
      <c r="CE77" s="98"/>
      <c r="CF77" s="98"/>
      <c r="CG77" s="98"/>
      <c r="CH77" s="246">
        <f t="shared" si="27"/>
        <v>-119.47948254792784</v>
      </c>
      <c r="CI77" s="252">
        <f t="shared" si="31"/>
        <v>-85.53984824372705</v>
      </c>
      <c r="CJ77" s="98"/>
      <c r="CK77" s="98"/>
      <c r="CL77" s="98"/>
      <c r="CM77" s="98"/>
      <c r="CN77" s="163">
        <f t="shared" si="25"/>
        <v>51.304814380160181</v>
      </c>
      <c r="CO77" s="170">
        <v>-149</v>
      </c>
      <c r="CP77" s="98"/>
      <c r="CQ77" s="98"/>
      <c r="CR77" s="98"/>
      <c r="CS77" s="98"/>
      <c r="CT77" s="98"/>
      <c r="CU77" s="98"/>
      <c r="CV77" s="142"/>
      <c r="CW77" s="168"/>
    </row>
    <row r="78" spans="2:101" x14ac:dyDescent="0.3">
      <c r="B78" s="141"/>
      <c r="C78" s="141">
        <f t="shared" si="38"/>
        <v>34.688853807255271</v>
      </c>
      <c r="D78" s="142">
        <f t="shared" ref="D78:D141" si="43">$D77-$A$11</f>
        <v>-38</v>
      </c>
      <c r="E78" s="98"/>
      <c r="F78" s="98"/>
      <c r="G78" s="141">
        <f t="shared" si="39"/>
        <v>-87.458315928685394</v>
      </c>
      <c r="H78" s="142">
        <f t="shared" ref="H78:H141" si="44">$H77-$A$11</f>
        <v>-18</v>
      </c>
      <c r="I78" s="98"/>
      <c r="J78" s="98"/>
      <c r="K78" s="98"/>
      <c r="L78" s="232"/>
      <c r="M78" s="141">
        <f t="shared" si="40"/>
        <v>-10</v>
      </c>
      <c r="N78" s="142">
        <f t="shared" ref="N78:N141" si="45">$N77-$A$11</f>
        <v>33</v>
      </c>
      <c r="O78" s="98"/>
      <c r="P78" s="224"/>
      <c r="Q78" s="141">
        <f t="shared" si="41"/>
        <v>-80</v>
      </c>
      <c r="R78" s="142">
        <f t="shared" ref="R78:R141" si="46">$R77-$A$11</f>
        <v>13</v>
      </c>
      <c r="S78" s="98"/>
      <c r="T78" s="98"/>
      <c r="U78" s="141">
        <f t="shared" si="42"/>
        <v>-194.5821288042801</v>
      </c>
      <c r="V78" s="142">
        <f t="shared" ref="V78:V141" si="47">$V77-$A$11</f>
        <v>-67</v>
      </c>
      <c r="W78" s="98"/>
      <c r="X78" s="98"/>
      <c r="Y78" s="98"/>
      <c r="Z78" s="76">
        <v>61</v>
      </c>
      <c r="AA78" s="79">
        <f t="shared" si="15"/>
        <v>-12.173051348997806</v>
      </c>
      <c r="AB78" s="78">
        <f t="shared" si="12"/>
        <v>-52.266089334308276</v>
      </c>
      <c r="AC78" s="98"/>
      <c r="AD78" s="86">
        <v>70</v>
      </c>
      <c r="AE78" s="89">
        <f t="shared" si="36"/>
        <v>27.361611466053507</v>
      </c>
      <c r="AF78" s="88">
        <f t="shared" si="37"/>
        <v>75.175409662872667</v>
      </c>
      <c r="AG78" s="98"/>
      <c r="AH78" s="108">
        <v>59</v>
      </c>
      <c r="AI78" s="111">
        <f t="shared" si="13"/>
        <v>-20.037421889407579</v>
      </c>
      <c r="AJ78" s="110">
        <f t="shared" si="14"/>
        <v>-78.443076665212899</v>
      </c>
      <c r="AK78" s="98"/>
      <c r="AL78" s="98"/>
      <c r="AM78" s="98"/>
      <c r="AN78" s="98"/>
      <c r="AO78" s="98"/>
      <c r="AP78" s="98"/>
      <c r="AQ78" s="141">
        <f t="shared" si="20"/>
        <v>-104.84229148841267</v>
      </c>
      <c r="AR78" s="142">
        <f t="shared" ref="AR78:AR141" si="48">$AR77-$A$11</f>
        <v>-37.369114215097106</v>
      </c>
      <c r="AS78" s="98"/>
      <c r="AT78" s="142"/>
      <c r="AU78" s="98"/>
      <c r="AV78" s="141">
        <f>$AV$19</f>
        <v>-105.62357711491939</v>
      </c>
      <c r="AW78" s="142">
        <f t="shared" ref="AW78:AW141" si="49">$AW77-$A$11</f>
        <v>-37.369114215097106</v>
      </c>
      <c r="AX78" s="98"/>
      <c r="AY78" s="98"/>
      <c r="AZ78" s="142"/>
      <c r="BA78" s="142"/>
      <c r="BC78" s="141"/>
      <c r="BD78" s="235">
        <v>53</v>
      </c>
      <c r="BE78" s="238">
        <f t="shared" si="24"/>
        <v>-19.686404740142507</v>
      </c>
      <c r="BF78" s="237">
        <f t="shared" si="26"/>
        <v>-79.022651641985632</v>
      </c>
      <c r="BG78" s="98"/>
      <c r="BH78" s="235">
        <f t="shared" si="34"/>
        <v>-151.59139651897473</v>
      </c>
      <c r="BI78" s="237">
        <f t="shared" si="32"/>
        <v>-10.53984824372705</v>
      </c>
      <c r="BJ78" s="98"/>
      <c r="BK78" s="98"/>
      <c r="BL78" s="98"/>
      <c r="BM78" s="238">
        <f t="shared" si="35"/>
        <v>-110.1559002884421</v>
      </c>
      <c r="BN78" s="237">
        <f t="shared" si="33"/>
        <v>-56.53984824372705</v>
      </c>
      <c r="BO78" s="98"/>
      <c r="BP78" s="98"/>
      <c r="BQ78" s="98"/>
      <c r="BR78" s="98"/>
      <c r="BS78" s="163">
        <f t="shared" si="29"/>
        <v>50.960486766870517</v>
      </c>
      <c r="BT78" s="170">
        <v>-148</v>
      </c>
      <c r="BU78" s="98"/>
      <c r="BV78" s="98"/>
      <c r="BW78" s="98"/>
      <c r="BX78" s="98"/>
      <c r="BY78" s="98"/>
      <c r="BZ78" s="98"/>
      <c r="CA78" s="142"/>
      <c r="CB78" s="141"/>
      <c r="CC78" s="251">
        <f t="shared" si="28"/>
        <v>-193.02132313441396</v>
      </c>
      <c r="CD78" s="252">
        <f t="shared" si="30"/>
        <v>19.46015175627295</v>
      </c>
      <c r="CE78" s="98"/>
      <c r="CF78" s="98"/>
      <c r="CG78" s="98"/>
      <c r="CH78" s="246">
        <f t="shared" si="27"/>
        <v>-119.90395736413745</v>
      </c>
      <c r="CI78" s="252">
        <f t="shared" si="31"/>
        <v>-86.53984824372705</v>
      </c>
      <c r="CJ78" s="98"/>
      <c r="CK78" s="98"/>
      <c r="CL78" s="98"/>
      <c r="CM78" s="98"/>
      <c r="CN78" s="163">
        <f t="shared" si="25"/>
        <v>50.960486766870517</v>
      </c>
      <c r="CO78" s="170">
        <v>-148</v>
      </c>
      <c r="CP78" s="98"/>
      <c r="CQ78" s="98"/>
      <c r="CR78" s="98"/>
      <c r="CS78" s="98"/>
      <c r="CT78" s="98"/>
      <c r="CU78" s="98"/>
      <c r="CV78" s="142"/>
      <c r="CW78" s="168"/>
    </row>
    <row r="79" spans="2:101" x14ac:dyDescent="0.3">
      <c r="B79" s="141"/>
      <c r="C79" s="141">
        <f t="shared" si="38"/>
        <v>35.470139433761986</v>
      </c>
      <c r="D79" s="142">
        <f t="shared" si="43"/>
        <v>-39</v>
      </c>
      <c r="E79" s="98"/>
      <c r="F79" s="98"/>
      <c r="G79" s="141">
        <f t="shared" si="39"/>
        <v>-86.677030302178679</v>
      </c>
      <c r="H79" s="142">
        <f t="shared" si="44"/>
        <v>-19</v>
      </c>
      <c r="I79" s="98"/>
      <c r="J79" s="98"/>
      <c r="K79" s="98"/>
      <c r="L79" s="232"/>
      <c r="M79" s="141">
        <f t="shared" si="40"/>
        <v>-10</v>
      </c>
      <c r="N79" s="142">
        <f t="shared" si="45"/>
        <v>32</v>
      </c>
      <c r="O79" s="98"/>
      <c r="P79" s="224"/>
      <c r="Q79" s="141">
        <f t="shared" si="41"/>
        <v>-80</v>
      </c>
      <c r="R79" s="142">
        <f t="shared" si="46"/>
        <v>12</v>
      </c>
      <c r="S79" s="98"/>
      <c r="T79" s="98"/>
      <c r="U79" s="141">
        <f t="shared" si="42"/>
        <v>-197.48633968195594</v>
      </c>
      <c r="V79" s="142">
        <f t="shared" si="47"/>
        <v>-68</v>
      </c>
      <c r="W79" s="98"/>
      <c r="X79" s="98"/>
      <c r="Y79" s="98"/>
      <c r="Z79" s="76">
        <v>62</v>
      </c>
      <c r="AA79" s="79">
        <f t="shared" si="15"/>
        <v>-12.6594162364122</v>
      </c>
      <c r="AB79" s="78">
        <f t="shared" si="12"/>
        <v>-52.002014746582617</v>
      </c>
      <c r="AC79" s="98"/>
      <c r="AD79" s="86">
        <v>71</v>
      </c>
      <c r="AE79" s="89">
        <f t="shared" si="36"/>
        <v>26.04545235657254</v>
      </c>
      <c r="AF79" s="88">
        <f t="shared" si="37"/>
        <v>75.641486047945335</v>
      </c>
      <c r="AG79" s="98"/>
      <c r="AH79" s="108">
        <v>60</v>
      </c>
      <c r="AI79" s="111">
        <f t="shared" si="13"/>
        <v>-20.514274426270156</v>
      </c>
      <c r="AJ79" s="110">
        <f t="shared" si="14"/>
        <v>-78.162189054806504</v>
      </c>
      <c r="AK79" s="98"/>
      <c r="AL79" s="98"/>
      <c r="AM79" s="98"/>
      <c r="AN79" s="98"/>
      <c r="AO79" s="98"/>
      <c r="AP79" s="98"/>
      <c r="AQ79" s="141">
        <f t="shared" si="20"/>
        <v>-104.06100586190595</v>
      </c>
      <c r="AR79" s="142">
        <f t="shared" si="48"/>
        <v>-38.369114215097106</v>
      </c>
      <c r="AS79" s="98"/>
      <c r="AT79" s="142"/>
      <c r="AU79" s="98"/>
      <c r="AV79" s="141">
        <f t="shared" ref="AV79:AV142" si="50">$AV$19</f>
        <v>-105.62357711491939</v>
      </c>
      <c r="AW79" s="142">
        <f t="shared" si="49"/>
        <v>-38.369114215097106</v>
      </c>
      <c r="AX79" s="98"/>
      <c r="AY79" s="98"/>
      <c r="AZ79" s="142"/>
      <c r="BA79" s="142"/>
      <c r="BC79" s="141"/>
      <c r="BD79" s="235">
        <v>54</v>
      </c>
      <c r="BE79" s="238">
        <f t="shared" si="24"/>
        <v>-20.009362178049894</v>
      </c>
      <c r="BF79" s="237">
        <f t="shared" si="26"/>
        <v>-78.783675709043237</v>
      </c>
      <c r="BG79" s="98"/>
      <c r="BH79" s="235">
        <f t="shared" si="34"/>
        <v>-153.94724888479848</v>
      </c>
      <c r="BI79" s="237">
        <f t="shared" si="32"/>
        <v>-9.5398482437270502</v>
      </c>
      <c r="BJ79" s="98"/>
      <c r="BK79" s="98"/>
      <c r="BL79" s="98"/>
      <c r="BM79" s="238">
        <f t="shared" si="35"/>
        <v>-110.71020933989486</v>
      </c>
      <c r="BN79" s="237">
        <f t="shared" si="33"/>
        <v>-57.53984824372705</v>
      </c>
      <c r="BO79" s="98"/>
      <c r="BP79" s="98"/>
      <c r="BQ79" s="98"/>
      <c r="BR79" s="98"/>
      <c r="BS79" s="163">
        <f t="shared" si="29"/>
        <v>50.616159153580853</v>
      </c>
      <c r="BT79" s="170">
        <v>-147</v>
      </c>
      <c r="BU79" s="98"/>
      <c r="BV79" s="98"/>
      <c r="BW79" s="98"/>
      <c r="BX79" s="98"/>
      <c r="BY79" s="98"/>
      <c r="BZ79" s="98"/>
      <c r="CA79" s="142"/>
      <c r="CB79" s="141"/>
      <c r="CC79" s="251">
        <f t="shared" si="28"/>
        <v>-194.82537088968539</v>
      </c>
      <c r="CD79" s="252">
        <f t="shared" si="30"/>
        <v>20.46015175627295</v>
      </c>
      <c r="CE79" s="98"/>
      <c r="CF79" s="98"/>
      <c r="CG79" s="98"/>
      <c r="CH79" s="246">
        <f t="shared" si="27"/>
        <v>-120.32843218034705</v>
      </c>
      <c r="CI79" s="252">
        <f t="shared" si="31"/>
        <v>-87.53984824372705</v>
      </c>
      <c r="CJ79" s="98"/>
      <c r="CK79" s="98"/>
      <c r="CL79" s="98"/>
      <c r="CM79" s="98"/>
      <c r="CN79" s="163">
        <f t="shared" si="25"/>
        <v>50.616159153580853</v>
      </c>
      <c r="CO79" s="170">
        <v>-147</v>
      </c>
      <c r="CP79" s="98"/>
      <c r="CQ79" s="98"/>
      <c r="CR79" s="98"/>
      <c r="CS79" s="98"/>
      <c r="CT79" s="98"/>
      <c r="CU79" s="98"/>
      <c r="CV79" s="142"/>
      <c r="CW79" s="168"/>
    </row>
    <row r="80" spans="2:101" x14ac:dyDescent="0.3">
      <c r="B80" s="141"/>
      <c r="C80" s="141">
        <f t="shared" si="38"/>
        <v>36.251425060268701</v>
      </c>
      <c r="D80" s="142">
        <f t="shared" si="43"/>
        <v>-40</v>
      </c>
      <c r="E80" s="98"/>
      <c r="F80" s="98"/>
      <c r="G80" s="141">
        <f t="shared" si="39"/>
        <v>-85.895744675671963</v>
      </c>
      <c r="H80" s="142">
        <f t="shared" si="44"/>
        <v>-20</v>
      </c>
      <c r="I80" s="98"/>
      <c r="J80" s="98"/>
      <c r="K80" s="98"/>
      <c r="L80" s="232"/>
      <c r="M80" s="141">
        <f t="shared" si="40"/>
        <v>-10</v>
      </c>
      <c r="N80" s="142">
        <f t="shared" si="45"/>
        <v>31</v>
      </c>
      <c r="O80" s="98"/>
      <c r="P80" s="224"/>
      <c r="Q80" s="141">
        <f t="shared" si="41"/>
        <v>-80</v>
      </c>
      <c r="R80" s="142">
        <f t="shared" si="46"/>
        <v>11</v>
      </c>
      <c r="S80" s="98"/>
      <c r="T80" s="98"/>
      <c r="U80" s="141">
        <f t="shared" si="42"/>
        <v>-200.39055055963178</v>
      </c>
      <c r="V80" s="142">
        <f t="shared" si="47"/>
        <v>-69</v>
      </c>
      <c r="W80" s="98"/>
      <c r="X80" s="98"/>
      <c r="Y80" s="98"/>
      <c r="Z80" s="76">
        <v>63</v>
      </c>
      <c r="AA80" s="79">
        <f t="shared" si="15"/>
        <v>-13.15031578513323</v>
      </c>
      <c r="AB80" s="78">
        <f t="shared" si="12"/>
        <v>-51.74646861638773</v>
      </c>
      <c r="AC80" s="98"/>
      <c r="AD80" s="86">
        <v>72</v>
      </c>
      <c r="AE80" s="89">
        <f t="shared" si="36"/>
        <v>24.721359549995796</v>
      </c>
      <c r="AF80" s="88">
        <f t="shared" si="37"/>
        <v>76.084521303612277</v>
      </c>
      <c r="AG80" s="98"/>
      <c r="AH80" s="108">
        <v>61</v>
      </c>
      <c r="AI80" s="111">
        <f t="shared" si="13"/>
        <v>-20.99595650092169</v>
      </c>
      <c r="AJ80" s="110">
        <f t="shared" si="14"/>
        <v>-77.889666449227661</v>
      </c>
      <c r="AK80" s="98"/>
      <c r="AL80" s="98"/>
      <c r="AM80" s="98"/>
      <c r="AN80" s="98"/>
      <c r="AO80" s="98"/>
      <c r="AP80" s="98"/>
      <c r="AQ80" s="141">
        <f t="shared" si="20"/>
        <v>-103.27972023539922</v>
      </c>
      <c r="AR80" s="142">
        <f t="shared" si="48"/>
        <v>-39.369114215097106</v>
      </c>
      <c r="AS80" s="98"/>
      <c r="AT80" s="142"/>
      <c r="AU80" s="98"/>
      <c r="AV80" s="141">
        <f t="shared" si="50"/>
        <v>-105.62357711491939</v>
      </c>
      <c r="AW80" s="142">
        <f t="shared" si="49"/>
        <v>-39.369114215097106</v>
      </c>
      <c r="AX80" s="98"/>
      <c r="AY80" s="98"/>
      <c r="AZ80" s="142"/>
      <c r="BA80" s="142"/>
      <c r="BC80" s="141"/>
      <c r="BD80" s="235">
        <v>55</v>
      </c>
      <c r="BE80" s="238">
        <f t="shared" si="24"/>
        <v>-20.33644113308565</v>
      </c>
      <c r="BF80" s="237">
        <f t="shared" si="26"/>
        <v>-78.550372557761236</v>
      </c>
      <c r="BG80" s="98"/>
      <c r="BH80" s="235">
        <f t="shared" si="34"/>
        <v>-156.30310125062223</v>
      </c>
      <c r="BI80" s="237">
        <f t="shared" si="32"/>
        <v>-8.5398482437270502</v>
      </c>
      <c r="BJ80" s="98"/>
      <c r="BK80" s="98"/>
      <c r="BL80" s="98"/>
      <c r="BM80" s="238">
        <f t="shared" si="35"/>
        <v>-111.26451839134762</v>
      </c>
      <c r="BN80" s="237">
        <f t="shared" si="33"/>
        <v>-58.53984824372705</v>
      </c>
      <c r="BO80" s="98"/>
      <c r="BP80" s="98"/>
      <c r="BQ80" s="98"/>
      <c r="BR80" s="98"/>
      <c r="BS80" s="163">
        <f t="shared" si="29"/>
        <v>50.271831540291188</v>
      </c>
      <c r="BT80" s="170">
        <v>-146</v>
      </c>
      <c r="BU80" s="98"/>
      <c r="BV80" s="98"/>
      <c r="BW80" s="98"/>
      <c r="BX80" s="98"/>
      <c r="BY80" s="98"/>
      <c r="BZ80" s="98"/>
      <c r="CA80" s="142"/>
      <c r="CB80" s="141"/>
      <c r="CC80" s="251">
        <f t="shared" si="28"/>
        <v>-196.62941864495681</v>
      </c>
      <c r="CD80" s="252">
        <f t="shared" si="30"/>
        <v>21.46015175627295</v>
      </c>
      <c r="CE80" s="98"/>
      <c r="CF80" s="98"/>
      <c r="CG80" s="98"/>
      <c r="CH80" s="246">
        <f t="shared" si="27"/>
        <v>-120.75290699655666</v>
      </c>
      <c r="CI80" s="252">
        <f t="shared" si="31"/>
        <v>-88.53984824372705</v>
      </c>
      <c r="CJ80" s="98"/>
      <c r="CK80" s="98"/>
      <c r="CL80" s="98"/>
      <c r="CM80" s="98"/>
      <c r="CN80" s="163">
        <f t="shared" si="25"/>
        <v>50.271831540291188</v>
      </c>
      <c r="CO80" s="170">
        <v>-146</v>
      </c>
      <c r="CP80" s="98"/>
      <c r="CQ80" s="98"/>
      <c r="CR80" s="98"/>
      <c r="CS80" s="98"/>
      <c r="CT80" s="98"/>
      <c r="CU80" s="98"/>
      <c r="CV80" s="142"/>
      <c r="CW80" s="168"/>
    </row>
    <row r="81" spans="2:101" x14ac:dyDescent="0.3">
      <c r="B81" s="141"/>
      <c r="C81" s="141">
        <f t="shared" si="38"/>
        <v>37.032710686775424</v>
      </c>
      <c r="D81" s="142">
        <f t="shared" si="43"/>
        <v>-41</v>
      </c>
      <c r="E81" s="98"/>
      <c r="F81" s="98"/>
      <c r="G81" s="141">
        <f t="shared" si="39"/>
        <v>-85.114459049165248</v>
      </c>
      <c r="H81" s="142">
        <f t="shared" si="44"/>
        <v>-21</v>
      </c>
      <c r="I81" s="98"/>
      <c r="J81" s="98"/>
      <c r="K81" s="98"/>
      <c r="L81" s="232"/>
      <c r="M81" s="141">
        <f t="shared" si="40"/>
        <v>-10</v>
      </c>
      <c r="N81" s="142">
        <f t="shared" si="45"/>
        <v>30</v>
      </c>
      <c r="O81" s="98"/>
      <c r="P81" s="224"/>
      <c r="Q81" s="141">
        <f t="shared" si="41"/>
        <v>-80</v>
      </c>
      <c r="R81" s="142">
        <f t="shared" si="46"/>
        <v>10</v>
      </c>
      <c r="S81" s="98"/>
      <c r="T81" s="98"/>
      <c r="U81" s="141">
        <f t="shared" si="42"/>
        <v>-203.29476143730759</v>
      </c>
      <c r="V81" s="142">
        <f t="shared" si="47"/>
        <v>-70</v>
      </c>
      <c r="W81" s="98"/>
      <c r="X81" s="98"/>
      <c r="Y81" s="98"/>
      <c r="Z81" s="76">
        <v>64</v>
      </c>
      <c r="AA81" s="79">
        <f t="shared" si="15"/>
        <v>-13.645600462402895</v>
      </c>
      <c r="AB81" s="78">
        <f t="shared" si="12"/>
        <v>-51.499528785550396</v>
      </c>
      <c r="AC81" s="98"/>
      <c r="AD81" s="86">
        <v>73</v>
      </c>
      <c r="AE81" s="89">
        <f t="shared" si="36"/>
        <v>23.389736377818942</v>
      </c>
      <c r="AF81" s="88">
        <f t="shared" si="37"/>
        <v>76.50438047704283</v>
      </c>
      <c r="AG81" s="98"/>
      <c r="AH81" s="108">
        <v>62</v>
      </c>
      <c r="AI81" s="111">
        <f t="shared" si="13"/>
        <v>-21.482321388336082</v>
      </c>
      <c r="AJ81" s="110">
        <f t="shared" si="14"/>
        <v>-77.625591861502002</v>
      </c>
      <c r="AK81" s="98"/>
      <c r="AL81" s="98"/>
      <c r="AM81" s="98"/>
      <c r="AN81" s="98"/>
      <c r="AO81" s="98"/>
      <c r="AP81" s="98"/>
      <c r="AQ81" s="141">
        <f t="shared" si="20"/>
        <v>-102.49843460889251</v>
      </c>
      <c r="AR81" s="142">
        <f t="shared" si="48"/>
        <v>-40.369114215097106</v>
      </c>
      <c r="AS81" s="98"/>
      <c r="AT81" s="142"/>
      <c r="AU81" s="98"/>
      <c r="AV81" s="141">
        <f t="shared" si="50"/>
        <v>-105.62357711491939</v>
      </c>
      <c r="AW81" s="142">
        <f t="shared" si="49"/>
        <v>-40.369114215097106</v>
      </c>
      <c r="AX81" s="98"/>
      <c r="AY81" s="98"/>
      <c r="AZ81" s="142"/>
      <c r="BA81" s="142"/>
      <c r="BC81" s="141"/>
      <c r="BD81" s="235">
        <v>56</v>
      </c>
      <c r="BE81" s="238">
        <f t="shared" si="24"/>
        <v>-20.667541973831582</v>
      </c>
      <c r="BF81" s="237">
        <f t="shared" si="26"/>
        <v>-78.322813254539568</v>
      </c>
      <c r="BG81" s="98"/>
      <c r="BH81" s="235">
        <f t="shared" si="34"/>
        <v>-158.65895361644601</v>
      </c>
      <c r="BI81" s="237">
        <f t="shared" si="32"/>
        <v>-7.5398482437270502</v>
      </c>
      <c r="BJ81" s="98"/>
      <c r="BK81" s="98"/>
      <c r="BL81" s="98"/>
      <c r="BM81" s="238">
        <f t="shared" si="35"/>
        <v>-111.8188274428004</v>
      </c>
      <c r="BN81" s="237">
        <f t="shared" si="33"/>
        <v>-59.53984824372705</v>
      </c>
      <c r="BO81" s="98"/>
      <c r="BP81" s="98"/>
      <c r="BQ81" s="98"/>
      <c r="BR81" s="98"/>
      <c r="BS81" s="163">
        <f t="shared" si="29"/>
        <v>49.927503927001517</v>
      </c>
      <c r="BT81" s="170">
        <v>-145</v>
      </c>
      <c r="BU81" s="98"/>
      <c r="BV81" s="98"/>
      <c r="BW81" s="98"/>
      <c r="BX81" s="98"/>
      <c r="BY81" s="98"/>
      <c r="BZ81" s="98"/>
      <c r="CA81" s="142"/>
      <c r="CB81" s="141"/>
      <c r="CC81" s="251">
        <f t="shared" si="28"/>
        <v>-198.43346640022824</v>
      </c>
      <c r="CD81" s="252">
        <f t="shared" si="30"/>
        <v>22.46015175627295</v>
      </c>
      <c r="CE81" s="98"/>
      <c r="CF81" s="98"/>
      <c r="CG81" s="98"/>
      <c r="CH81" s="246">
        <f t="shared" si="27"/>
        <v>-121.17738181276627</v>
      </c>
      <c r="CI81" s="252">
        <f t="shared" si="31"/>
        <v>-89.53984824372705</v>
      </c>
      <c r="CJ81" s="98"/>
      <c r="CK81" s="98"/>
      <c r="CL81" s="98"/>
      <c r="CM81" s="98"/>
      <c r="CN81" s="163">
        <f t="shared" si="25"/>
        <v>49.927503927001517</v>
      </c>
      <c r="CO81" s="170">
        <v>-145</v>
      </c>
      <c r="CP81" s="98"/>
      <c r="CQ81" s="98"/>
      <c r="CR81" s="98"/>
      <c r="CS81" s="98"/>
      <c r="CT81" s="98"/>
      <c r="CU81" s="98"/>
      <c r="CV81" s="142"/>
      <c r="CW81" s="168"/>
    </row>
    <row r="82" spans="2:101" x14ac:dyDescent="0.3">
      <c r="B82" s="141"/>
      <c r="C82" s="141">
        <f t="shared" si="38"/>
        <v>37.813996313282139</v>
      </c>
      <c r="D82" s="142">
        <f t="shared" si="43"/>
        <v>-42</v>
      </c>
      <c r="E82" s="98"/>
      <c r="F82" s="98"/>
      <c r="G82" s="141">
        <f t="shared" si="39"/>
        <v>-84.333173422658518</v>
      </c>
      <c r="H82" s="142">
        <f t="shared" si="44"/>
        <v>-22</v>
      </c>
      <c r="I82" s="98"/>
      <c r="J82" s="98"/>
      <c r="K82" s="98"/>
      <c r="L82" s="232"/>
      <c r="M82" s="141">
        <f t="shared" si="40"/>
        <v>-10</v>
      </c>
      <c r="N82" s="142">
        <f t="shared" si="45"/>
        <v>29</v>
      </c>
      <c r="O82" s="98"/>
      <c r="P82" s="224"/>
      <c r="Q82" s="141">
        <f t="shared" si="41"/>
        <v>-80</v>
      </c>
      <c r="R82" s="142">
        <f t="shared" si="46"/>
        <v>9</v>
      </c>
      <c r="S82" s="98"/>
      <c r="T82" s="98"/>
      <c r="U82" s="141">
        <f t="shared" si="42"/>
        <v>-206.19897231498339</v>
      </c>
      <c r="V82" s="142">
        <f t="shared" si="47"/>
        <v>-71</v>
      </c>
      <c r="W82" s="98"/>
      <c r="X82" s="98"/>
      <c r="Y82" s="98"/>
      <c r="Z82" s="76">
        <v>65</v>
      </c>
      <c r="AA82" s="79">
        <f t="shared" si="15"/>
        <v>-14.145119399710577</v>
      </c>
      <c r="AB82" s="78">
        <f t="shared" ref="AB82:AB145" si="51">$AB$11*SIN($Z82*PI()/180)+$AB$13</f>
        <v>-51.261270474335248</v>
      </c>
      <c r="AC82" s="98"/>
      <c r="AD82" s="86">
        <v>74</v>
      </c>
      <c r="AE82" s="89">
        <f t="shared" si="36"/>
        <v>22.050988465359932</v>
      </c>
      <c r="AF82" s="88">
        <f t="shared" si="37"/>
        <v>76.900935675065512</v>
      </c>
      <c r="AG82" s="98"/>
      <c r="AH82" s="108">
        <v>63</v>
      </c>
      <c r="AI82" s="111">
        <f t="shared" si="13"/>
        <v>-21.973220937057114</v>
      </c>
      <c r="AJ82" s="110">
        <f t="shared" si="14"/>
        <v>-77.370045731307115</v>
      </c>
      <c r="AK82" s="98"/>
      <c r="AL82" s="98"/>
      <c r="AM82" s="98"/>
      <c r="AN82" s="98"/>
      <c r="AO82" s="98"/>
      <c r="AP82" s="98"/>
      <c r="AQ82" s="141">
        <f t="shared" si="20"/>
        <v>-101.71714898238579</v>
      </c>
      <c r="AR82" s="142">
        <f t="shared" si="48"/>
        <v>-41.369114215097106</v>
      </c>
      <c r="AS82" s="98"/>
      <c r="AT82" s="142"/>
      <c r="AU82" s="98"/>
      <c r="AV82" s="141">
        <f t="shared" si="50"/>
        <v>-105.62357711491939</v>
      </c>
      <c r="AW82" s="142">
        <f t="shared" si="49"/>
        <v>-41.369114215097106</v>
      </c>
      <c r="AX82" s="98"/>
      <c r="AY82" s="98"/>
      <c r="AZ82" s="142"/>
      <c r="BA82" s="142"/>
      <c r="BC82" s="141"/>
      <c r="BD82" s="235">
        <v>57</v>
      </c>
      <c r="BE82" s="238">
        <f t="shared" si="24"/>
        <v>-21.002563843764158</v>
      </c>
      <c r="BF82" s="237">
        <f t="shared" si="26"/>
        <v>-78.101067116146424</v>
      </c>
      <c r="BG82" s="98"/>
      <c r="BH82" s="235">
        <f t="shared" si="34"/>
        <v>-161.01480598226976</v>
      </c>
      <c r="BI82" s="237">
        <f t="shared" si="32"/>
        <v>-6.5398482437270502</v>
      </c>
      <c r="BJ82" s="98"/>
      <c r="BK82" s="98"/>
      <c r="BL82" s="98"/>
      <c r="BM82" s="238">
        <f t="shared" si="35"/>
        <v>-112.37313649425317</v>
      </c>
      <c r="BN82" s="237">
        <f t="shared" si="33"/>
        <v>-60.53984824372705</v>
      </c>
      <c r="BO82" s="98"/>
      <c r="BP82" s="98"/>
      <c r="BQ82" s="98"/>
      <c r="BR82" s="98"/>
      <c r="BS82" s="163">
        <f t="shared" si="29"/>
        <v>49.583176313711853</v>
      </c>
      <c r="BT82" s="170">
        <v>-144</v>
      </c>
      <c r="BU82" s="98"/>
      <c r="BV82" s="98"/>
      <c r="BW82" s="98"/>
      <c r="BX82" s="98"/>
      <c r="BY82" s="98"/>
      <c r="BZ82" s="98"/>
      <c r="CA82" s="142"/>
      <c r="CB82" s="141"/>
      <c r="CC82" s="251">
        <f t="shared" si="28"/>
        <v>-200.23751415549967</v>
      </c>
      <c r="CD82" s="252">
        <f t="shared" si="30"/>
        <v>23.46015175627295</v>
      </c>
      <c r="CE82" s="98"/>
      <c r="CF82" s="98"/>
      <c r="CG82" s="98"/>
      <c r="CH82" s="246">
        <f t="shared" si="27"/>
        <v>-121.60185662897587</v>
      </c>
      <c r="CI82" s="252">
        <f t="shared" si="31"/>
        <v>-90.53984824372705</v>
      </c>
      <c r="CJ82" s="98"/>
      <c r="CK82" s="98"/>
      <c r="CL82" s="98"/>
      <c r="CM82" s="98"/>
      <c r="CN82" s="163">
        <f t="shared" si="25"/>
        <v>49.583176313711853</v>
      </c>
      <c r="CO82" s="170">
        <v>-144</v>
      </c>
      <c r="CP82" s="98"/>
      <c r="CQ82" s="98"/>
      <c r="CR82" s="98"/>
      <c r="CS82" s="98"/>
      <c r="CT82" s="98"/>
      <c r="CU82" s="98"/>
      <c r="CV82" s="142"/>
      <c r="CW82" s="168"/>
    </row>
    <row r="83" spans="2:101" x14ac:dyDescent="0.3">
      <c r="B83" s="141"/>
      <c r="C83" s="141">
        <f t="shared" si="38"/>
        <v>38.595281939788855</v>
      </c>
      <c r="D83" s="142">
        <f t="shared" si="43"/>
        <v>-43</v>
      </c>
      <c r="E83" s="98"/>
      <c r="F83" s="98"/>
      <c r="G83" s="141">
        <f t="shared" si="39"/>
        <v>-83.551887796151817</v>
      </c>
      <c r="H83" s="142">
        <f t="shared" si="44"/>
        <v>-23</v>
      </c>
      <c r="I83" s="98"/>
      <c r="J83" s="98"/>
      <c r="K83" s="98"/>
      <c r="L83" s="232"/>
      <c r="M83" s="141">
        <f t="shared" si="40"/>
        <v>-10</v>
      </c>
      <c r="N83" s="142">
        <f t="shared" si="45"/>
        <v>28</v>
      </c>
      <c r="O83" s="98"/>
      <c r="P83" s="224"/>
      <c r="Q83" s="141">
        <f t="shared" si="41"/>
        <v>-80</v>
      </c>
      <c r="R83" s="142">
        <f t="shared" si="46"/>
        <v>8</v>
      </c>
      <c r="S83" s="98"/>
      <c r="T83" s="98"/>
      <c r="U83" s="141">
        <f t="shared" si="42"/>
        <v>-209.10318319265923</v>
      </c>
      <c r="V83" s="142">
        <f t="shared" si="47"/>
        <v>-72</v>
      </c>
      <c r="W83" s="98"/>
      <c r="X83" s="98"/>
      <c r="Y83" s="98"/>
      <c r="Z83" s="76">
        <v>66</v>
      </c>
      <c r="AA83" s="79">
        <f t="shared" si="15"/>
        <v>-14.64872043874902</v>
      </c>
      <c r="AB83" s="78">
        <f t="shared" si="51"/>
        <v>-51.031766258531938</v>
      </c>
      <c r="AC83" s="98"/>
      <c r="AD83" s="86">
        <v>75</v>
      </c>
      <c r="AE83" s="89">
        <f t="shared" si="36"/>
        <v>20.705523608201659</v>
      </c>
      <c r="AF83" s="88">
        <f t="shared" si="37"/>
        <v>77.274066103125463</v>
      </c>
      <c r="AG83" s="98"/>
      <c r="AH83" s="108">
        <v>64</v>
      </c>
      <c r="AI83" s="111">
        <f t="shared" ref="AI83:AI146" si="52">$AJ$13*COS($AH83*PI()/180)+$AJ$14</f>
        <v>-22.46850561432678</v>
      </c>
      <c r="AJ83" s="110">
        <f t="shared" ref="AJ83:AJ146" si="53">$AJ$13*SIN($AH83*PI()/180)+$AJ$15</f>
        <v>-77.123105900469781</v>
      </c>
      <c r="AK83" s="98"/>
      <c r="AL83" s="98"/>
      <c r="AM83" s="98"/>
      <c r="AN83" s="98"/>
      <c r="AO83" s="98"/>
      <c r="AP83" s="98"/>
      <c r="AQ83" s="141">
        <f t="shared" si="20"/>
        <v>-100.93586335587908</v>
      </c>
      <c r="AR83" s="142">
        <f t="shared" si="48"/>
        <v>-42.369114215097106</v>
      </c>
      <c r="AS83" s="98"/>
      <c r="AT83" s="142"/>
      <c r="AU83" s="98"/>
      <c r="AV83" s="141">
        <f t="shared" si="50"/>
        <v>-105.62357711491939</v>
      </c>
      <c r="AW83" s="142">
        <f t="shared" si="49"/>
        <v>-42.369114215097106</v>
      </c>
      <c r="AX83" s="98"/>
      <c r="AY83" s="98"/>
      <c r="AZ83" s="142"/>
      <c r="BA83" s="142"/>
      <c r="BC83" s="141"/>
      <c r="BD83" s="235">
        <v>58</v>
      </c>
      <c r="BE83" s="238">
        <f t="shared" si="24"/>
        <v>-21.341404691976365</v>
      </c>
      <c r="BF83" s="237">
        <f t="shared" si="26"/>
        <v>-77.885201688603644</v>
      </c>
      <c r="BG83" s="98"/>
      <c r="BH83" s="235">
        <f t="shared" si="34"/>
        <v>-163.37065834809351</v>
      </c>
      <c r="BI83" s="237">
        <f t="shared" si="32"/>
        <v>-5.5398482437270502</v>
      </c>
      <c r="BJ83" s="98"/>
      <c r="BK83" s="98"/>
      <c r="BL83" s="98"/>
      <c r="BM83" s="238">
        <f t="shared" si="35"/>
        <v>-112.92744554570594</v>
      </c>
      <c r="BN83" s="237">
        <f t="shared" si="33"/>
        <v>-61.53984824372705</v>
      </c>
      <c r="BO83" s="98"/>
      <c r="BP83" s="98"/>
      <c r="BQ83" s="98"/>
      <c r="BR83" s="98"/>
      <c r="BS83" s="163">
        <f t="shared" si="29"/>
        <v>49.238848700422189</v>
      </c>
      <c r="BT83" s="170">
        <v>-143</v>
      </c>
      <c r="BU83" s="98"/>
      <c r="BV83" s="98"/>
      <c r="BW83" s="98"/>
      <c r="BX83" s="98"/>
      <c r="BY83" s="98"/>
      <c r="BZ83" s="98"/>
      <c r="CA83" s="142"/>
      <c r="CB83" s="141"/>
      <c r="CC83" s="251">
        <f t="shared" si="28"/>
        <v>-202.04156191077107</v>
      </c>
      <c r="CD83" s="252">
        <f t="shared" si="30"/>
        <v>24.46015175627295</v>
      </c>
      <c r="CE83" s="98"/>
      <c r="CF83" s="98"/>
      <c r="CG83" s="98"/>
      <c r="CH83" s="246">
        <f t="shared" si="27"/>
        <v>-122.02633144518548</v>
      </c>
      <c r="CI83" s="252">
        <f t="shared" si="31"/>
        <v>-91.53984824372705</v>
      </c>
      <c r="CJ83" s="98"/>
      <c r="CK83" s="98"/>
      <c r="CL83" s="98"/>
      <c r="CM83" s="98"/>
      <c r="CN83" s="163">
        <f t="shared" si="25"/>
        <v>49.238848700422189</v>
      </c>
      <c r="CO83" s="170">
        <v>-143</v>
      </c>
      <c r="CP83" s="98"/>
      <c r="CQ83" s="98"/>
      <c r="CR83" s="98"/>
      <c r="CS83" s="98"/>
      <c r="CT83" s="98"/>
      <c r="CU83" s="98"/>
      <c r="CV83" s="142"/>
      <c r="CW83" s="168"/>
    </row>
    <row r="84" spans="2:101" x14ac:dyDescent="0.3">
      <c r="B84" s="141"/>
      <c r="C84" s="141">
        <f t="shared" si="38"/>
        <v>39.376567566295577</v>
      </c>
      <c r="D84" s="142">
        <f t="shared" si="43"/>
        <v>-44</v>
      </c>
      <c r="E84" s="98"/>
      <c r="F84" s="98"/>
      <c r="G84" s="141">
        <f t="shared" si="39"/>
        <v>-82.770602169645088</v>
      </c>
      <c r="H84" s="142">
        <f t="shared" si="44"/>
        <v>-24</v>
      </c>
      <c r="I84" s="98"/>
      <c r="J84" s="98"/>
      <c r="K84" s="98"/>
      <c r="L84" s="232"/>
      <c r="M84" s="141">
        <f t="shared" si="40"/>
        <v>-10</v>
      </c>
      <c r="N84" s="142">
        <f t="shared" si="45"/>
        <v>27</v>
      </c>
      <c r="O84" s="98"/>
      <c r="P84" s="224"/>
      <c r="Q84" s="141">
        <f t="shared" si="41"/>
        <v>-80</v>
      </c>
      <c r="R84" s="142">
        <f t="shared" si="46"/>
        <v>7</v>
      </c>
      <c r="S84" s="98"/>
      <c r="T84" s="98"/>
      <c r="U84" s="141">
        <f t="shared" si="42"/>
        <v>-212.00739407033507</v>
      </c>
      <c r="V84" s="142">
        <f t="shared" si="47"/>
        <v>-73</v>
      </c>
      <c r="W84" s="98"/>
      <c r="X84" s="98"/>
      <c r="Y84" s="98"/>
      <c r="Z84" s="76">
        <v>67</v>
      </c>
      <c r="AA84" s="79">
        <f t="shared" ref="AA84:AA147" si="54">$AB$11*COS($Z84*PI()/180)+$AB$12</f>
        <v>-15.156250177763233</v>
      </c>
      <c r="AB84" s="78">
        <f t="shared" si="51"/>
        <v>-50.811086047347864</v>
      </c>
      <c r="AC84" s="98"/>
      <c r="AD84" s="86">
        <v>76</v>
      </c>
      <c r="AE84" s="89">
        <f t="shared" si="36"/>
        <v>19.353751647973432</v>
      </c>
      <c r="AF84" s="88">
        <f t="shared" si="37"/>
        <v>77.623658102079716</v>
      </c>
      <c r="AG84" s="98"/>
      <c r="AH84" s="108">
        <v>65</v>
      </c>
      <c r="AI84" s="111">
        <f t="shared" si="52"/>
        <v>-22.968024551634461</v>
      </c>
      <c r="AJ84" s="110">
        <f t="shared" si="53"/>
        <v>-76.884847589254633</v>
      </c>
      <c r="AK84" s="98"/>
      <c r="AL84" s="98"/>
      <c r="AM84" s="98"/>
      <c r="AN84" s="98"/>
      <c r="AO84" s="98"/>
      <c r="AP84" s="98"/>
      <c r="AQ84" s="141">
        <f t="shared" si="20"/>
        <v>-100.15457772937236</v>
      </c>
      <c r="AR84" s="142">
        <f t="shared" si="48"/>
        <v>-43.369114215097106</v>
      </c>
      <c r="AS84" s="98"/>
      <c r="AT84" s="142"/>
      <c r="AU84" s="98"/>
      <c r="AV84" s="141">
        <f t="shared" si="50"/>
        <v>-105.62357711491939</v>
      </c>
      <c r="AW84" s="142">
        <f t="shared" si="49"/>
        <v>-43.369114215097106</v>
      </c>
      <c r="AX84" s="98"/>
      <c r="AY84" s="98"/>
      <c r="AZ84" s="142"/>
      <c r="BA84" s="142"/>
      <c r="BC84" s="141"/>
      <c r="BD84" s="235">
        <v>59</v>
      </c>
      <c r="BE84" s="238">
        <f t="shared" si="24"/>
        <v>-21.683961304263402</v>
      </c>
      <c r="BF84" s="237">
        <f t="shared" si="26"/>
        <v>-77.675282726611599</v>
      </c>
      <c r="BG84" s="98"/>
      <c r="BH84" s="235">
        <f t="shared" si="34"/>
        <v>-165.72651071391726</v>
      </c>
      <c r="BI84" s="237">
        <f t="shared" si="32"/>
        <v>-4.5398482437270502</v>
      </c>
      <c r="BJ84" s="98"/>
      <c r="BK84" s="98"/>
      <c r="BL84" s="98"/>
      <c r="BM84" s="238">
        <f t="shared" si="35"/>
        <v>-113.4817545971587</v>
      </c>
      <c r="BN84" s="237">
        <f t="shared" si="33"/>
        <v>-62.53984824372705</v>
      </c>
      <c r="BO84" s="98"/>
      <c r="BP84" s="98"/>
      <c r="BQ84" s="98"/>
      <c r="BR84" s="98"/>
      <c r="BS84" s="163">
        <f t="shared" si="29"/>
        <v>48.894521087132524</v>
      </c>
      <c r="BT84" s="170">
        <v>-142</v>
      </c>
      <c r="BU84" s="98"/>
      <c r="BV84" s="98"/>
      <c r="BW84" s="98"/>
      <c r="BX84" s="98"/>
      <c r="BY84" s="98"/>
      <c r="BZ84" s="98"/>
      <c r="CA84" s="142"/>
      <c r="CB84" s="141"/>
      <c r="CC84" s="251">
        <f t="shared" si="28"/>
        <v>-203.84560966604249</v>
      </c>
      <c r="CD84" s="252">
        <f t="shared" si="30"/>
        <v>25.46015175627295</v>
      </c>
      <c r="CE84" s="98"/>
      <c r="CF84" s="98"/>
      <c r="CG84" s="98"/>
      <c r="CH84" s="246">
        <f t="shared" si="27"/>
        <v>-122.45080626139509</v>
      </c>
      <c r="CI84" s="252">
        <f t="shared" si="31"/>
        <v>-92.53984824372705</v>
      </c>
      <c r="CJ84" s="98"/>
      <c r="CK84" s="98"/>
      <c r="CL84" s="98"/>
      <c r="CM84" s="98"/>
      <c r="CN84" s="163">
        <f t="shared" si="25"/>
        <v>48.894521087132524</v>
      </c>
      <c r="CO84" s="170">
        <v>-142</v>
      </c>
      <c r="CP84" s="98"/>
      <c r="CQ84" s="98"/>
      <c r="CR84" s="98"/>
      <c r="CS84" s="98"/>
      <c r="CT84" s="98"/>
      <c r="CU84" s="98"/>
      <c r="CV84" s="142"/>
      <c r="CW84" s="168"/>
    </row>
    <row r="85" spans="2:101" x14ac:dyDescent="0.3">
      <c r="B85" s="141"/>
      <c r="C85" s="141">
        <f t="shared" si="38"/>
        <v>40.157853192802293</v>
      </c>
      <c r="D85" s="142">
        <f t="shared" si="43"/>
        <v>-45</v>
      </c>
      <c r="E85" s="98"/>
      <c r="F85" s="98"/>
      <c r="G85" s="141">
        <f t="shared" si="39"/>
        <v>-81.989316543138372</v>
      </c>
      <c r="H85" s="142">
        <f t="shared" si="44"/>
        <v>-25</v>
      </c>
      <c r="I85" s="98"/>
      <c r="J85" s="98"/>
      <c r="K85" s="98"/>
      <c r="L85" s="232"/>
      <c r="M85" s="141">
        <f t="shared" si="40"/>
        <v>-10</v>
      </c>
      <c r="N85" s="142">
        <f t="shared" si="45"/>
        <v>26</v>
      </c>
      <c r="O85" s="98"/>
      <c r="P85" s="224"/>
      <c r="Q85" s="141">
        <f t="shared" si="41"/>
        <v>-80</v>
      </c>
      <c r="R85" s="142">
        <f t="shared" si="46"/>
        <v>6</v>
      </c>
      <c r="S85" s="98"/>
      <c r="T85" s="98"/>
      <c r="U85" s="141">
        <f t="shared" si="42"/>
        <v>-214.91160494801088</v>
      </c>
      <c r="V85" s="142">
        <f t="shared" si="47"/>
        <v>-74</v>
      </c>
      <c r="W85" s="98"/>
      <c r="X85" s="98"/>
      <c r="Y85" s="98"/>
      <c r="Z85" s="76">
        <v>68</v>
      </c>
      <c r="AA85" s="79">
        <f t="shared" si="54"/>
        <v>-15.667554018278183</v>
      </c>
      <c r="AB85" s="78">
        <f t="shared" si="51"/>
        <v>-50.599297062113124</v>
      </c>
      <c r="AC85" s="98"/>
      <c r="AD85" s="86">
        <v>77</v>
      </c>
      <c r="AE85" s="89">
        <f t="shared" si="36"/>
        <v>17.996084347509193</v>
      </c>
      <c r="AF85" s="88">
        <f t="shared" si="37"/>
        <v>77.949605182818814</v>
      </c>
      <c r="AG85" s="98"/>
      <c r="AH85" s="108">
        <v>66</v>
      </c>
      <c r="AI85" s="111">
        <f t="shared" si="52"/>
        <v>-23.471625590672904</v>
      </c>
      <c r="AJ85" s="110">
        <f t="shared" si="53"/>
        <v>-76.655343373451331</v>
      </c>
      <c r="AK85" s="98"/>
      <c r="AL85" s="98"/>
      <c r="AM85" s="98"/>
      <c r="AN85" s="98"/>
      <c r="AO85" s="98"/>
      <c r="AP85" s="98"/>
      <c r="AQ85" s="141">
        <f t="shared" si="20"/>
        <v>-99.373292102865634</v>
      </c>
      <c r="AR85" s="142">
        <f t="shared" si="48"/>
        <v>-44.369114215097106</v>
      </c>
      <c r="AS85" s="98"/>
      <c r="AT85" s="142"/>
      <c r="AU85" s="98"/>
      <c r="AV85" s="141">
        <f t="shared" si="50"/>
        <v>-105.62357711491939</v>
      </c>
      <c r="AW85" s="142">
        <f t="shared" si="49"/>
        <v>-44.369114215097106</v>
      </c>
      <c r="AX85" s="98"/>
      <c r="AY85" s="98"/>
      <c r="AZ85" s="142"/>
      <c r="BA85" s="142"/>
      <c r="BC85" s="141"/>
      <c r="BD85" s="235">
        <v>60</v>
      </c>
      <c r="BE85" s="238">
        <f t="shared" si="24"/>
        <v>-22.030129334562766</v>
      </c>
      <c r="BF85" s="237">
        <f t="shared" si="26"/>
        <v>-77.471374173519635</v>
      </c>
      <c r="BG85" s="98"/>
      <c r="BH85" s="235">
        <f t="shared" si="34"/>
        <v>-168.08236307974101</v>
      </c>
      <c r="BI85" s="237">
        <f t="shared" si="32"/>
        <v>-3.5398482437270502</v>
      </c>
      <c r="BJ85" s="98"/>
      <c r="BK85" s="98"/>
      <c r="BL85" s="98"/>
      <c r="BM85" s="238">
        <f t="shared" si="35"/>
        <v>-114.03606364861147</v>
      </c>
      <c r="BN85" s="237">
        <f t="shared" si="33"/>
        <v>-63.53984824372705</v>
      </c>
      <c r="BO85" s="98"/>
      <c r="BP85" s="98"/>
      <c r="BQ85" s="98"/>
      <c r="BR85" s="98"/>
      <c r="BS85" s="163">
        <f t="shared" si="29"/>
        <v>48.55019347384286</v>
      </c>
      <c r="BT85" s="170">
        <v>-141</v>
      </c>
      <c r="BU85" s="98"/>
      <c r="BV85" s="98"/>
      <c r="BW85" s="98"/>
      <c r="BX85" s="98"/>
      <c r="BY85" s="98"/>
      <c r="BZ85" s="98"/>
      <c r="CA85" s="142"/>
      <c r="CB85" s="141"/>
      <c r="CC85" s="251">
        <f t="shared" si="28"/>
        <v>-205.64965742131392</v>
      </c>
      <c r="CD85" s="252">
        <f t="shared" si="30"/>
        <v>26.46015175627295</v>
      </c>
      <c r="CE85" s="98"/>
      <c r="CF85" s="98"/>
      <c r="CG85" s="98"/>
      <c r="CH85" s="246">
        <f t="shared" si="27"/>
        <v>-122.87528107760468</v>
      </c>
      <c r="CI85" s="252">
        <f t="shared" si="31"/>
        <v>-93.53984824372705</v>
      </c>
      <c r="CJ85" s="98"/>
      <c r="CK85" s="98"/>
      <c r="CL85" s="98"/>
      <c r="CM85" s="98"/>
      <c r="CN85" s="163">
        <f t="shared" si="25"/>
        <v>48.55019347384286</v>
      </c>
      <c r="CO85" s="170">
        <v>-141</v>
      </c>
      <c r="CP85" s="98"/>
      <c r="CQ85" s="98"/>
      <c r="CR85" s="98"/>
      <c r="CS85" s="98"/>
      <c r="CT85" s="98"/>
      <c r="CU85" s="98"/>
      <c r="CV85" s="142"/>
      <c r="CW85" s="168"/>
    </row>
    <row r="86" spans="2:101" x14ac:dyDescent="0.3">
      <c r="B86" s="141"/>
      <c r="C86" s="141">
        <f t="shared" si="38"/>
        <v>40.939138819309008</v>
      </c>
      <c r="D86" s="142">
        <f t="shared" si="43"/>
        <v>-46</v>
      </c>
      <c r="E86" s="98"/>
      <c r="F86" s="98"/>
      <c r="G86" s="141">
        <f t="shared" si="39"/>
        <v>-81.208030916631657</v>
      </c>
      <c r="H86" s="142">
        <f t="shared" si="44"/>
        <v>-26</v>
      </c>
      <c r="I86" s="98"/>
      <c r="J86" s="98"/>
      <c r="K86" s="98"/>
      <c r="L86" s="232"/>
      <c r="M86" s="141">
        <f t="shared" si="40"/>
        <v>-10</v>
      </c>
      <c r="N86" s="142">
        <f t="shared" si="45"/>
        <v>25</v>
      </c>
      <c r="O86" s="98"/>
      <c r="P86" s="224"/>
      <c r="Q86" s="141">
        <f t="shared" si="41"/>
        <v>-80</v>
      </c>
      <c r="R86" s="142">
        <f t="shared" si="46"/>
        <v>5</v>
      </c>
      <c r="S86" s="98"/>
      <c r="T86" s="98"/>
      <c r="U86" s="141">
        <f t="shared" si="42"/>
        <v>-217.81581582568668</v>
      </c>
      <c r="V86" s="142">
        <f t="shared" si="47"/>
        <v>-75</v>
      </c>
      <c r="W86" s="98"/>
      <c r="X86" s="98"/>
      <c r="Y86" s="98"/>
      <c r="Z86" s="76">
        <v>69</v>
      </c>
      <c r="AA86" s="79">
        <f t="shared" si="54"/>
        <v>-16.18247621219091</v>
      </c>
      <c r="AB86" s="78">
        <f t="shared" si="51"/>
        <v>-50.396463815804267</v>
      </c>
      <c r="AC86" s="98"/>
      <c r="AD86" s="86">
        <v>78</v>
      </c>
      <c r="AE86" s="89">
        <f t="shared" si="36"/>
        <v>16.632935265420755</v>
      </c>
      <c r="AF86" s="88">
        <f t="shared" si="37"/>
        <v>78.251808058704441</v>
      </c>
      <c r="AG86" s="98"/>
      <c r="AH86" s="108">
        <v>67</v>
      </c>
      <c r="AI86" s="111">
        <f t="shared" si="52"/>
        <v>-23.979155329687117</v>
      </c>
      <c r="AJ86" s="110">
        <f t="shared" si="53"/>
        <v>-76.434663162267242</v>
      </c>
      <c r="AK86" s="98"/>
      <c r="AL86" s="98"/>
      <c r="AM86" s="98"/>
      <c r="AN86" s="98"/>
      <c r="AO86" s="98"/>
      <c r="AP86" s="98"/>
      <c r="AQ86" s="141">
        <f t="shared" si="20"/>
        <v>-98.592006476358932</v>
      </c>
      <c r="AR86" s="142">
        <f t="shared" si="48"/>
        <v>-45.369114215097106</v>
      </c>
      <c r="AS86" s="98"/>
      <c r="AT86" s="142"/>
      <c r="AU86" s="98"/>
      <c r="AV86" s="141">
        <f t="shared" si="50"/>
        <v>-105.62357711491939</v>
      </c>
      <c r="AW86" s="142">
        <f t="shared" si="49"/>
        <v>-45.369114215097106</v>
      </c>
      <c r="AX86" s="98"/>
      <c r="AY86" s="98"/>
      <c r="AZ86" s="142"/>
      <c r="BA86" s="142"/>
      <c r="BC86" s="141"/>
      <c r="BD86" s="235">
        <v>61</v>
      </c>
      <c r="BE86" s="238">
        <f t="shared" si="24"/>
        <v>-22.379803336739005</v>
      </c>
      <c r="BF86" s="237">
        <f t="shared" si="26"/>
        <v>-77.273538141848348</v>
      </c>
      <c r="BG86" s="98"/>
      <c r="BH86" s="235">
        <f t="shared" si="34"/>
        <v>-170.43821544556477</v>
      </c>
      <c r="BI86" s="237">
        <f t="shared" si="32"/>
        <v>-2.5398482437270502</v>
      </c>
      <c r="BJ86" s="98"/>
      <c r="BK86" s="98"/>
      <c r="BL86" s="98"/>
      <c r="BM86" s="238">
        <f t="shared" si="35"/>
        <v>-114.59037270006425</v>
      </c>
      <c r="BN86" s="237">
        <f t="shared" si="33"/>
        <v>-64.53984824372705</v>
      </c>
      <c r="BO86" s="98"/>
      <c r="BP86" s="98"/>
      <c r="BQ86" s="98"/>
      <c r="BR86" s="98"/>
      <c r="BS86" s="163">
        <f t="shared" si="29"/>
        <v>48.205865860553189</v>
      </c>
      <c r="BT86" s="170">
        <v>-140</v>
      </c>
      <c r="BU86" s="98"/>
      <c r="BV86" s="98"/>
      <c r="BW86" s="98"/>
      <c r="BX86" s="98"/>
      <c r="BY86" s="98"/>
      <c r="BZ86" s="98"/>
      <c r="CA86" s="142"/>
      <c r="CB86" s="141"/>
      <c r="CC86" s="251">
        <f t="shared" si="28"/>
        <v>-207.45370517658534</v>
      </c>
      <c r="CD86" s="252">
        <f t="shared" si="30"/>
        <v>27.46015175627295</v>
      </c>
      <c r="CE86" s="98"/>
      <c r="CF86" s="98"/>
      <c r="CG86" s="98"/>
      <c r="CH86" s="246">
        <f t="shared" si="27"/>
        <v>-123.29975589381428</v>
      </c>
      <c r="CI86" s="252">
        <f t="shared" si="31"/>
        <v>-94.53984824372705</v>
      </c>
      <c r="CJ86" s="98"/>
      <c r="CK86" s="98"/>
      <c r="CL86" s="98"/>
      <c r="CM86" s="98"/>
      <c r="CN86" s="163">
        <f t="shared" si="25"/>
        <v>48.205865860553189</v>
      </c>
      <c r="CO86" s="170">
        <v>-140</v>
      </c>
      <c r="CP86" s="98"/>
      <c r="CQ86" s="98"/>
      <c r="CR86" s="98"/>
      <c r="CS86" s="98"/>
      <c r="CT86" s="98"/>
      <c r="CU86" s="98"/>
      <c r="CV86" s="142"/>
      <c r="CW86" s="168"/>
    </row>
    <row r="87" spans="2:101" x14ac:dyDescent="0.3">
      <c r="B87" s="141"/>
      <c r="C87" s="141">
        <f t="shared" si="38"/>
        <v>41.720424445815731</v>
      </c>
      <c r="D87" s="142">
        <f t="shared" si="43"/>
        <v>-47</v>
      </c>
      <c r="E87" s="98"/>
      <c r="F87" s="98"/>
      <c r="G87" s="141">
        <f t="shared" si="39"/>
        <v>-80.426745290124941</v>
      </c>
      <c r="H87" s="142">
        <f t="shared" si="44"/>
        <v>-27</v>
      </c>
      <c r="I87" s="98"/>
      <c r="J87" s="98"/>
      <c r="K87" s="98"/>
      <c r="L87" s="232"/>
      <c r="M87" s="141">
        <f t="shared" si="40"/>
        <v>-10</v>
      </c>
      <c r="N87" s="142">
        <f t="shared" si="45"/>
        <v>24</v>
      </c>
      <c r="O87" s="98"/>
      <c r="P87" s="224"/>
      <c r="Q87" s="141">
        <f t="shared" si="41"/>
        <v>-80</v>
      </c>
      <c r="R87" s="142">
        <f t="shared" si="46"/>
        <v>4</v>
      </c>
      <c r="S87" s="98"/>
      <c r="T87" s="98"/>
      <c r="U87" s="141">
        <f t="shared" si="42"/>
        <v>-220.72002670336252</v>
      </c>
      <c r="V87" s="142">
        <f t="shared" si="47"/>
        <v>-76</v>
      </c>
      <c r="W87" s="98"/>
      <c r="X87" s="98"/>
      <c r="Y87" s="98"/>
      <c r="Z87" s="76">
        <v>70</v>
      </c>
      <c r="AA87" s="79">
        <f t="shared" si="54"/>
        <v>-16.700859909213001</v>
      </c>
      <c r="AB87" s="78">
        <f t="shared" si="51"/>
        <v>-50.202648093393023</v>
      </c>
      <c r="AC87" s="98"/>
      <c r="AD87" s="86">
        <v>79</v>
      </c>
      <c r="AE87" s="89">
        <f t="shared" si="36"/>
        <v>15.264719630123594</v>
      </c>
      <c r="AF87" s="88">
        <f t="shared" si="37"/>
        <v>78.530174675813115</v>
      </c>
      <c r="AG87" s="98"/>
      <c r="AH87" s="108">
        <v>68</v>
      </c>
      <c r="AI87" s="111">
        <f t="shared" si="52"/>
        <v>-24.490459170202065</v>
      </c>
      <c r="AJ87" s="110">
        <f t="shared" si="53"/>
        <v>-76.222874177032509</v>
      </c>
      <c r="AK87" s="98"/>
      <c r="AL87" s="98"/>
      <c r="AM87" s="98"/>
      <c r="AN87" s="98"/>
      <c r="AO87" s="98"/>
      <c r="AP87" s="98"/>
      <c r="AQ87" s="141">
        <f t="shared" si="20"/>
        <v>-97.810720849852203</v>
      </c>
      <c r="AR87" s="142">
        <f t="shared" si="48"/>
        <v>-46.369114215097106</v>
      </c>
      <c r="AS87" s="98"/>
      <c r="AT87" s="142"/>
      <c r="AU87" s="98"/>
      <c r="AV87" s="141">
        <f t="shared" si="50"/>
        <v>-105.62357711491939</v>
      </c>
      <c r="AW87" s="142">
        <f t="shared" si="49"/>
        <v>-46.369114215097106</v>
      </c>
      <c r="AX87" s="98"/>
      <c r="AY87" s="98"/>
      <c r="AZ87" s="142"/>
      <c r="BA87" s="142"/>
      <c r="BC87" s="141"/>
      <c r="BD87" s="235">
        <v>62</v>
      </c>
      <c r="BE87" s="238">
        <f t="shared" si="24"/>
        <v>-22.7328767967037</v>
      </c>
      <c r="BF87" s="237">
        <f t="shared" si="26"/>
        <v>-77.08183489436945</v>
      </c>
      <c r="BG87" s="98"/>
      <c r="BH87" s="235">
        <f t="shared" si="34"/>
        <v>-172.79406781138852</v>
      </c>
      <c r="BI87" s="237">
        <f t="shared" si="32"/>
        <v>-1.5398482437270502</v>
      </c>
      <c r="BJ87" s="98"/>
      <c r="BK87" s="98"/>
      <c r="BL87" s="98"/>
      <c r="BM87" s="238">
        <f t="shared" si="35"/>
        <v>-115.14468175151701</v>
      </c>
      <c r="BN87" s="237">
        <f t="shared" si="33"/>
        <v>-65.53984824372705</v>
      </c>
      <c r="BO87" s="98"/>
      <c r="BP87" s="98"/>
      <c r="BQ87" s="98"/>
      <c r="BR87" s="98"/>
      <c r="BS87" s="163">
        <f t="shared" si="29"/>
        <v>47.861538247263525</v>
      </c>
      <c r="BT87" s="170">
        <v>-139</v>
      </c>
      <c r="BU87" s="98"/>
      <c r="BV87" s="98"/>
      <c r="BW87" s="98"/>
      <c r="BX87" s="98"/>
      <c r="BY87" s="98"/>
      <c r="BZ87" s="98"/>
      <c r="CA87" s="142"/>
      <c r="CB87" s="141"/>
      <c r="CC87" s="251">
        <f t="shared" si="28"/>
        <v>-209.25775293185677</v>
      </c>
      <c r="CD87" s="252">
        <f t="shared" si="30"/>
        <v>28.46015175627295</v>
      </c>
      <c r="CE87" s="98"/>
      <c r="CF87" s="98"/>
      <c r="CG87" s="98"/>
      <c r="CH87" s="246">
        <f t="shared" si="27"/>
        <v>-123.72423071002389</v>
      </c>
      <c r="CI87" s="252">
        <f t="shared" si="31"/>
        <v>-95.53984824372705</v>
      </c>
      <c r="CJ87" s="98"/>
      <c r="CK87" s="98"/>
      <c r="CL87" s="98"/>
      <c r="CM87" s="98"/>
      <c r="CN87" s="163">
        <f t="shared" si="25"/>
        <v>47.861538247263525</v>
      </c>
      <c r="CO87" s="170">
        <v>-139</v>
      </c>
      <c r="CP87" s="98"/>
      <c r="CQ87" s="98"/>
      <c r="CR87" s="98"/>
      <c r="CS87" s="98"/>
      <c r="CT87" s="98"/>
      <c r="CU87" s="98"/>
      <c r="CV87" s="142"/>
      <c r="CW87" s="168"/>
    </row>
    <row r="88" spans="2:101" x14ac:dyDescent="0.3">
      <c r="B88" s="141"/>
      <c r="C88" s="141">
        <f t="shared" si="38"/>
        <v>42.501710072322446</v>
      </c>
      <c r="D88" s="142">
        <f t="shared" si="43"/>
        <v>-48</v>
      </c>
      <c r="E88" s="98"/>
      <c r="F88" s="98"/>
      <c r="G88" s="141">
        <f t="shared" si="39"/>
        <v>-79.645459663618226</v>
      </c>
      <c r="H88" s="142">
        <f t="shared" si="44"/>
        <v>-28</v>
      </c>
      <c r="I88" s="98"/>
      <c r="J88" s="98"/>
      <c r="K88" s="98"/>
      <c r="L88" s="232"/>
      <c r="M88" s="141">
        <f t="shared" si="40"/>
        <v>-10</v>
      </c>
      <c r="N88" s="142">
        <f t="shared" si="45"/>
        <v>23</v>
      </c>
      <c r="O88" s="98"/>
      <c r="P88" s="224"/>
      <c r="Q88" s="141">
        <f t="shared" si="41"/>
        <v>-80</v>
      </c>
      <c r="R88" s="142">
        <f t="shared" si="46"/>
        <v>3</v>
      </c>
      <c r="S88" s="98"/>
      <c r="T88" s="98"/>
      <c r="U88" s="141">
        <f t="shared" si="42"/>
        <v>-223.62423758103836</v>
      </c>
      <c r="V88" s="142">
        <f t="shared" si="47"/>
        <v>-77</v>
      </c>
      <c r="W88" s="98"/>
      <c r="X88" s="98"/>
      <c r="Y88" s="98"/>
      <c r="Z88" s="76">
        <v>71</v>
      </c>
      <c r="AA88" s="79">
        <f t="shared" si="54"/>
        <v>-17.222547204648649</v>
      </c>
      <c r="AB88" s="78">
        <f t="shared" si="51"/>
        <v>-50.01790893302595</v>
      </c>
      <c r="AC88" s="98"/>
      <c r="AD88" s="86">
        <v>80</v>
      </c>
      <c r="AE88" s="89">
        <f t="shared" si="36"/>
        <v>13.891854213354433</v>
      </c>
      <c r="AF88" s="88">
        <f t="shared" si="37"/>
        <v>78.784620240976636</v>
      </c>
      <c r="AG88" s="98"/>
      <c r="AH88" s="108">
        <v>69</v>
      </c>
      <c r="AI88" s="111">
        <f t="shared" si="52"/>
        <v>-25.005381364114793</v>
      </c>
      <c r="AJ88" s="110">
        <f t="shared" si="53"/>
        <v>-76.020040930723653</v>
      </c>
      <c r="AK88" s="98"/>
      <c r="AL88" s="98"/>
      <c r="AM88" s="98"/>
      <c r="AN88" s="98"/>
      <c r="AO88" s="98"/>
      <c r="AP88" s="98"/>
      <c r="AQ88" s="141">
        <f t="shared" si="20"/>
        <v>-97.029435223345487</v>
      </c>
      <c r="AR88" s="142">
        <f t="shared" si="48"/>
        <v>-47.369114215097106</v>
      </c>
      <c r="AS88" s="98"/>
      <c r="AT88" s="142"/>
      <c r="AU88" s="98"/>
      <c r="AV88" s="141">
        <f t="shared" si="50"/>
        <v>-105.62357711491939</v>
      </c>
      <c r="AW88" s="142">
        <f t="shared" si="49"/>
        <v>-47.369114215097106</v>
      </c>
      <c r="AX88" s="98"/>
      <c r="AY88" s="98"/>
      <c r="AZ88" s="142"/>
      <c r="BA88" s="142"/>
      <c r="BC88" s="141"/>
      <c r="BD88" s="235">
        <v>63</v>
      </c>
      <c r="BE88" s="238">
        <f t="shared" si="24"/>
        <v>-23.089242164860639</v>
      </c>
      <c r="BF88" s="237">
        <f t="shared" si="26"/>
        <v>-76.896322825749209</v>
      </c>
      <c r="BG88" s="98"/>
      <c r="BH88" s="235">
        <f t="shared" si="34"/>
        <v>-175.14992017721227</v>
      </c>
      <c r="BI88" s="237">
        <f t="shared" si="32"/>
        <v>-0.5398482437270502</v>
      </c>
      <c r="BJ88" s="98"/>
      <c r="BK88" s="98"/>
      <c r="BL88" s="98"/>
      <c r="BM88" s="238">
        <f t="shared" si="35"/>
        <v>-115.69899080296977</v>
      </c>
      <c r="BN88" s="237">
        <f t="shared" si="33"/>
        <v>-66.53984824372705</v>
      </c>
      <c r="BO88" s="98"/>
      <c r="BP88" s="98"/>
      <c r="BQ88" s="98"/>
      <c r="BR88" s="98"/>
      <c r="BS88" s="163">
        <f t="shared" si="29"/>
        <v>47.51721063397386</v>
      </c>
      <c r="BT88" s="170">
        <v>-138</v>
      </c>
      <c r="BU88" s="98"/>
      <c r="BV88" s="98"/>
      <c r="BW88" s="98"/>
      <c r="BX88" s="98"/>
      <c r="BY88" s="98"/>
      <c r="BZ88" s="98"/>
      <c r="CA88" s="142"/>
      <c r="CB88" s="141"/>
      <c r="CC88" s="251">
        <f t="shared" si="28"/>
        <v>-211.0618006871282</v>
      </c>
      <c r="CD88" s="252">
        <f t="shared" si="30"/>
        <v>29.46015175627295</v>
      </c>
      <c r="CE88" s="98"/>
      <c r="CF88" s="98"/>
      <c r="CG88" s="98"/>
      <c r="CH88" s="246">
        <f t="shared" si="27"/>
        <v>-124.1487055262335</v>
      </c>
      <c r="CI88" s="252">
        <f t="shared" si="31"/>
        <v>-96.53984824372705</v>
      </c>
      <c r="CJ88" s="98"/>
      <c r="CK88" s="98"/>
      <c r="CL88" s="98"/>
      <c r="CM88" s="98"/>
      <c r="CN88" s="163">
        <f t="shared" si="25"/>
        <v>47.51721063397386</v>
      </c>
      <c r="CO88" s="170">
        <v>-138</v>
      </c>
      <c r="CP88" s="98"/>
      <c r="CQ88" s="98"/>
      <c r="CR88" s="98"/>
      <c r="CS88" s="98"/>
      <c r="CT88" s="98"/>
      <c r="CU88" s="98"/>
      <c r="CV88" s="142"/>
      <c r="CW88" s="168"/>
    </row>
    <row r="89" spans="2:101" x14ac:dyDescent="0.3">
      <c r="B89" s="141"/>
      <c r="C89" s="141">
        <f t="shared" si="38"/>
        <v>43.282995698829161</v>
      </c>
      <c r="D89" s="142">
        <f t="shared" si="43"/>
        <v>-49</v>
      </c>
      <c r="E89" s="98"/>
      <c r="F89" s="98"/>
      <c r="G89" s="141">
        <f t="shared" si="39"/>
        <v>-78.864174037111496</v>
      </c>
      <c r="H89" s="142">
        <f t="shared" si="44"/>
        <v>-29</v>
      </c>
      <c r="I89" s="98"/>
      <c r="J89" s="98"/>
      <c r="K89" s="98"/>
      <c r="L89" s="232"/>
      <c r="M89" s="141">
        <f t="shared" si="40"/>
        <v>-10</v>
      </c>
      <c r="N89" s="142">
        <f t="shared" si="45"/>
        <v>22</v>
      </c>
      <c r="O89" s="98"/>
      <c r="P89" s="224"/>
      <c r="Q89" s="141">
        <f t="shared" si="41"/>
        <v>-80</v>
      </c>
      <c r="R89" s="142">
        <f t="shared" si="46"/>
        <v>2</v>
      </c>
      <c r="S89" s="98"/>
      <c r="T89" s="98"/>
      <c r="U89" s="141">
        <f t="shared" si="42"/>
        <v>-226.52844845871417</v>
      </c>
      <c r="V89" s="142">
        <f t="shared" si="47"/>
        <v>-78</v>
      </c>
      <c r="W89" s="98"/>
      <c r="X89" s="98"/>
      <c r="Y89" s="98"/>
      <c r="Z89" s="76">
        <v>72</v>
      </c>
      <c r="AA89" s="79">
        <f t="shared" si="54"/>
        <v>-17.747379187493962</v>
      </c>
      <c r="AB89" s="78">
        <f t="shared" si="51"/>
        <v>-49.84230260804091</v>
      </c>
      <c r="AC89" s="98"/>
      <c r="AD89" s="86">
        <v>81</v>
      </c>
      <c r="AE89" s="89">
        <f t="shared" si="36"/>
        <v>12.514757203218474</v>
      </c>
      <c r="AF89" s="88">
        <f t="shared" si="37"/>
        <v>79.015067247611029</v>
      </c>
      <c r="AG89" s="98"/>
      <c r="AH89" s="108">
        <v>70</v>
      </c>
      <c r="AI89" s="111">
        <f t="shared" si="52"/>
        <v>-25.523765061136885</v>
      </c>
      <c r="AJ89" s="110">
        <f t="shared" si="53"/>
        <v>-75.826225208312408</v>
      </c>
      <c r="AK89" s="98"/>
      <c r="AL89" s="98"/>
      <c r="AM89" s="98"/>
      <c r="AN89" s="98"/>
      <c r="AO89" s="98"/>
      <c r="AP89" s="98"/>
      <c r="AQ89" s="141">
        <f t="shared" si="20"/>
        <v>-96.248149596838772</v>
      </c>
      <c r="AR89" s="142">
        <f t="shared" si="48"/>
        <v>-48.369114215097106</v>
      </c>
      <c r="AS89" s="98"/>
      <c r="AT89" s="142"/>
      <c r="AU89" s="98"/>
      <c r="AV89" s="141">
        <f t="shared" si="50"/>
        <v>-105.62357711491939</v>
      </c>
      <c r="AW89" s="142">
        <f t="shared" si="49"/>
        <v>-48.369114215097106</v>
      </c>
      <c r="AX89" s="98"/>
      <c r="AY89" s="98"/>
      <c r="AZ89" s="142"/>
      <c r="BA89" s="142"/>
      <c r="BC89" s="141"/>
      <c r="BD89" s="235">
        <v>64</v>
      </c>
      <c r="BE89" s="238">
        <f t="shared" si="24"/>
        <v>-23.448790888866498</v>
      </c>
      <c r="BF89" s="237">
        <f t="shared" si="26"/>
        <v>-76.717058444760809</v>
      </c>
      <c r="BG89" s="98"/>
      <c r="BH89" s="235">
        <f t="shared" si="34"/>
        <v>-177.50577254303604</v>
      </c>
      <c r="BI89" s="237">
        <f t="shared" si="32"/>
        <v>0.4601517562729498</v>
      </c>
      <c r="BJ89" s="98"/>
      <c r="BK89" s="98"/>
      <c r="BL89" s="98"/>
      <c r="BM89" s="238">
        <f t="shared" si="35"/>
        <v>-116.25329985442255</v>
      </c>
      <c r="BN89" s="237">
        <f t="shared" si="33"/>
        <v>-67.53984824372705</v>
      </c>
      <c r="BO89" s="98"/>
      <c r="BP89" s="98"/>
      <c r="BQ89" s="98"/>
      <c r="BR89" s="98"/>
      <c r="BS89" s="163">
        <f t="shared" si="29"/>
        <v>47.172883020684196</v>
      </c>
      <c r="BT89" s="170">
        <v>-137</v>
      </c>
      <c r="BU89" s="98"/>
      <c r="BV89" s="98"/>
      <c r="BW89" s="98"/>
      <c r="BX89" s="98"/>
      <c r="BY89" s="98"/>
      <c r="BZ89" s="98"/>
      <c r="CA89" s="142"/>
      <c r="CB89" s="141"/>
      <c r="CC89" s="251">
        <f t="shared" si="28"/>
        <v>-212.86584844239962</v>
      </c>
      <c r="CD89" s="252">
        <f t="shared" si="30"/>
        <v>30.46015175627295</v>
      </c>
      <c r="CE89" s="98"/>
      <c r="CF89" s="98"/>
      <c r="CG89" s="98"/>
      <c r="CH89" s="246">
        <f t="shared" si="27"/>
        <v>-124.5731803424431</v>
      </c>
      <c r="CI89" s="252">
        <f t="shared" si="31"/>
        <v>-97.53984824372705</v>
      </c>
      <c r="CJ89" s="98"/>
      <c r="CK89" s="98"/>
      <c r="CL89" s="98"/>
      <c r="CM89" s="98"/>
      <c r="CN89" s="163">
        <f t="shared" si="25"/>
        <v>47.172883020684196</v>
      </c>
      <c r="CO89" s="170">
        <v>-137</v>
      </c>
      <c r="CP89" s="98"/>
      <c r="CQ89" s="98"/>
      <c r="CR89" s="98"/>
      <c r="CS89" s="98"/>
      <c r="CT89" s="98"/>
      <c r="CU89" s="98"/>
      <c r="CV89" s="142"/>
      <c r="CW89" s="168"/>
    </row>
    <row r="90" spans="2:101" x14ac:dyDescent="0.3">
      <c r="B90" s="141"/>
      <c r="C90" s="141">
        <f t="shared" si="38"/>
        <v>44.064281325335884</v>
      </c>
      <c r="D90" s="142">
        <f t="shared" si="43"/>
        <v>-50</v>
      </c>
      <c r="E90" s="98"/>
      <c r="F90" s="98"/>
      <c r="G90" s="141">
        <f t="shared" si="39"/>
        <v>-78.082888410604781</v>
      </c>
      <c r="H90" s="142">
        <f t="shared" si="44"/>
        <v>-30</v>
      </c>
      <c r="I90" s="98"/>
      <c r="J90" s="98"/>
      <c r="K90" s="98"/>
      <c r="L90" s="232"/>
      <c r="M90" s="141">
        <f t="shared" si="40"/>
        <v>-10</v>
      </c>
      <c r="N90" s="142">
        <f t="shared" si="45"/>
        <v>21</v>
      </c>
      <c r="O90" s="98"/>
      <c r="P90" s="224"/>
      <c r="Q90" s="141">
        <f t="shared" si="41"/>
        <v>-80</v>
      </c>
      <c r="R90" s="142">
        <f t="shared" si="46"/>
        <v>1</v>
      </c>
      <c r="S90" s="98"/>
      <c r="T90" s="98"/>
      <c r="U90" s="141">
        <f t="shared" si="42"/>
        <v>-229.43265933638997</v>
      </c>
      <c r="V90" s="142">
        <f t="shared" si="47"/>
        <v>-79</v>
      </c>
      <c r="W90" s="98"/>
      <c r="X90" s="98"/>
      <c r="Y90" s="98"/>
      <c r="Z90" s="76">
        <v>73</v>
      </c>
      <c r="AA90" s="79">
        <f t="shared" si="54"/>
        <v>-18.275195988842803</v>
      </c>
      <c r="AB90" s="78">
        <f t="shared" si="51"/>
        <v>-49.675882609825649</v>
      </c>
      <c r="AC90" s="98"/>
      <c r="AD90" s="86">
        <v>82</v>
      </c>
      <c r="AE90" s="89">
        <f t="shared" si="36"/>
        <v>11.133848076805254</v>
      </c>
      <c r="AF90" s="88">
        <f t="shared" si="37"/>
        <v>79.221445499325625</v>
      </c>
      <c r="AG90" s="98"/>
      <c r="AH90" s="108">
        <v>71</v>
      </c>
      <c r="AI90" s="111">
        <f t="shared" si="52"/>
        <v>-26.045452356572532</v>
      </c>
      <c r="AJ90" s="110">
        <f t="shared" si="53"/>
        <v>-75.641486047945335</v>
      </c>
      <c r="AK90" s="98"/>
      <c r="AL90" s="98"/>
      <c r="AM90" s="98"/>
      <c r="AN90" s="98"/>
      <c r="AO90" s="98"/>
      <c r="AP90" s="98"/>
      <c r="AQ90" s="141">
        <f t="shared" ref="AQ90:AQ153" si="55">$AR$19*$AR90+$AT$19</f>
        <v>-95.466863970332057</v>
      </c>
      <c r="AR90" s="142">
        <f t="shared" si="48"/>
        <v>-49.369114215097106</v>
      </c>
      <c r="AS90" s="98"/>
      <c r="AT90" s="142"/>
      <c r="AU90" s="98"/>
      <c r="AV90" s="141">
        <f t="shared" si="50"/>
        <v>-105.62357711491939</v>
      </c>
      <c r="AW90" s="142">
        <f t="shared" si="49"/>
        <v>-49.369114215097106</v>
      </c>
      <c r="AX90" s="98"/>
      <c r="AY90" s="98"/>
      <c r="AZ90" s="142"/>
      <c r="BA90" s="142"/>
      <c r="BC90" s="141"/>
      <c r="BD90" s="235">
        <v>65</v>
      </c>
      <c r="BE90" s="238">
        <f t="shared" ref="BE90:BE153" si="56">$BF$19*COS($BD90*PI()/180)+$BF$20</f>
        <v>-23.811413446696911</v>
      </c>
      <c r="BF90" s="237">
        <f t="shared" si="26"/>
        <v>-76.544096357071282</v>
      </c>
      <c r="BG90" s="98"/>
      <c r="BH90" s="235">
        <f t="shared" si="34"/>
        <v>-179.8616249088598</v>
      </c>
      <c r="BI90" s="237">
        <f t="shared" si="32"/>
        <v>1.4601517562729498</v>
      </c>
      <c r="BJ90" s="98"/>
      <c r="BK90" s="98"/>
      <c r="BL90" s="98"/>
      <c r="BM90" s="238">
        <f t="shared" si="35"/>
        <v>-116.80760890587531</v>
      </c>
      <c r="BN90" s="237">
        <f t="shared" si="33"/>
        <v>-68.53984824372705</v>
      </c>
      <c r="BO90" s="98"/>
      <c r="BP90" s="98"/>
      <c r="BQ90" s="98"/>
      <c r="BR90" s="98"/>
      <c r="BS90" s="163">
        <f t="shared" si="29"/>
        <v>46.828555407394532</v>
      </c>
      <c r="BT90" s="170">
        <v>-136</v>
      </c>
      <c r="BU90" s="98"/>
      <c r="BV90" s="98"/>
      <c r="BW90" s="98"/>
      <c r="BX90" s="98"/>
      <c r="BY90" s="98"/>
      <c r="BZ90" s="98"/>
      <c r="CA90" s="142"/>
      <c r="CB90" s="141"/>
      <c r="CC90" s="251">
        <f t="shared" si="28"/>
        <v>-214.66989619767105</v>
      </c>
      <c r="CD90" s="252">
        <f t="shared" si="30"/>
        <v>31.46015175627295</v>
      </c>
      <c r="CE90" s="98"/>
      <c r="CF90" s="98"/>
      <c r="CG90" s="98"/>
      <c r="CH90" s="246">
        <f t="shared" si="27"/>
        <v>-124.99765515865271</v>
      </c>
      <c r="CI90" s="252">
        <f t="shared" si="31"/>
        <v>-98.53984824372705</v>
      </c>
      <c r="CJ90" s="98"/>
      <c r="CK90" s="98"/>
      <c r="CL90" s="98"/>
      <c r="CM90" s="98"/>
      <c r="CN90" s="163">
        <f t="shared" ref="CN90:CN153" si="57">$CO$19*$CO90+$CQ$19</f>
        <v>46.828555407394532</v>
      </c>
      <c r="CO90" s="170">
        <v>-136</v>
      </c>
      <c r="CP90" s="98"/>
      <c r="CQ90" s="98"/>
      <c r="CR90" s="98"/>
      <c r="CS90" s="98"/>
      <c r="CT90" s="98"/>
      <c r="CU90" s="98"/>
      <c r="CV90" s="142"/>
      <c r="CW90" s="168"/>
    </row>
    <row r="91" spans="2:101" x14ac:dyDescent="0.3">
      <c r="B91" s="141"/>
      <c r="C91" s="141">
        <f t="shared" si="38"/>
        <v>44.845566951842599</v>
      </c>
      <c r="D91" s="142">
        <f t="shared" si="43"/>
        <v>-51</v>
      </c>
      <c r="E91" s="98"/>
      <c r="F91" s="98"/>
      <c r="G91" s="141">
        <f t="shared" si="39"/>
        <v>-77.301602784098066</v>
      </c>
      <c r="H91" s="142">
        <f t="shared" si="44"/>
        <v>-31</v>
      </c>
      <c r="I91" s="98"/>
      <c r="J91" s="98"/>
      <c r="K91" s="98"/>
      <c r="L91" s="232"/>
      <c r="M91" s="141">
        <f t="shared" si="40"/>
        <v>-10</v>
      </c>
      <c r="N91" s="142">
        <f t="shared" si="45"/>
        <v>20</v>
      </c>
      <c r="O91" s="98"/>
      <c r="P91" s="224"/>
      <c r="Q91" s="141">
        <f t="shared" si="41"/>
        <v>-80</v>
      </c>
      <c r="R91" s="142">
        <f t="shared" si="46"/>
        <v>0</v>
      </c>
      <c r="S91" s="98"/>
      <c r="T91" s="98"/>
      <c r="U91" s="141">
        <f t="shared" si="42"/>
        <v>-232.33687021406581</v>
      </c>
      <c r="V91" s="142">
        <f t="shared" si="47"/>
        <v>-80</v>
      </c>
      <c r="W91" s="98"/>
      <c r="X91" s="98"/>
      <c r="Y91" s="98"/>
      <c r="Z91" s="76">
        <v>74</v>
      </c>
      <c r="AA91" s="79">
        <f t="shared" si="54"/>
        <v>-18.805836830584404</v>
      </c>
      <c r="AB91" s="78">
        <f t="shared" si="51"/>
        <v>-49.518699631523745</v>
      </c>
      <c r="AC91" s="98"/>
      <c r="AD91" s="86">
        <v>83</v>
      </c>
      <c r="AE91" s="89">
        <f t="shared" si="36"/>
        <v>9.7495474724117983</v>
      </c>
      <c r="AF91" s="88">
        <f t="shared" si="37"/>
        <v>79.40369213130576</v>
      </c>
      <c r="AG91" s="98"/>
      <c r="AH91" s="108">
        <v>72</v>
      </c>
      <c r="AI91" s="111">
        <f t="shared" si="52"/>
        <v>-26.570284339417846</v>
      </c>
      <c r="AJ91" s="110">
        <f t="shared" si="53"/>
        <v>-75.465879722960295</v>
      </c>
      <c r="AK91" s="98"/>
      <c r="AL91" s="98"/>
      <c r="AM91" s="98"/>
      <c r="AN91" s="98"/>
      <c r="AO91" s="98"/>
      <c r="AP91" s="98"/>
      <c r="AQ91" s="141">
        <f t="shared" si="55"/>
        <v>-94.685578343825341</v>
      </c>
      <c r="AR91" s="142">
        <f t="shared" si="48"/>
        <v>-50.369114215097106</v>
      </c>
      <c r="AS91" s="98"/>
      <c r="AT91" s="142"/>
      <c r="AU91" s="98"/>
      <c r="AV91" s="141">
        <f t="shared" si="50"/>
        <v>-105.62357711491939</v>
      </c>
      <c r="AW91" s="142">
        <f t="shared" si="49"/>
        <v>-50.369114215097106</v>
      </c>
      <c r="AX91" s="98"/>
      <c r="AY91" s="98"/>
      <c r="AZ91" s="142"/>
      <c r="BA91" s="142"/>
      <c r="BC91" s="141"/>
      <c r="BD91" s="235">
        <v>66</v>
      </c>
      <c r="BE91" s="238">
        <f t="shared" si="56"/>
        <v>-24.176999380007963</v>
      </c>
      <c r="BF91" s="237">
        <f t="shared" ref="BF91:BF154" si="58">$BF$19*SIN($BD91*PI()/180)+$BF$21</f>
        <v>-76.377489248608043</v>
      </c>
      <c r="BG91" s="98"/>
      <c r="BH91" s="235">
        <f t="shared" si="34"/>
        <v>-182.21747727468355</v>
      </c>
      <c r="BI91" s="237">
        <f t="shared" si="32"/>
        <v>2.4601517562729498</v>
      </c>
      <c r="BJ91" s="98"/>
      <c r="BK91" s="98"/>
      <c r="BL91" s="98"/>
      <c r="BM91" s="238">
        <f t="shared" si="35"/>
        <v>-117.36191795732807</v>
      </c>
      <c r="BN91" s="237">
        <f t="shared" si="33"/>
        <v>-69.53984824372705</v>
      </c>
      <c r="BO91" s="98"/>
      <c r="BP91" s="98"/>
      <c r="BQ91" s="98"/>
      <c r="BR91" s="98"/>
      <c r="BS91" s="163">
        <f t="shared" si="29"/>
        <v>46.484227794104861</v>
      </c>
      <c r="BT91" s="170">
        <v>-135</v>
      </c>
      <c r="BU91" s="98"/>
      <c r="BV91" s="98"/>
      <c r="BW91" s="98"/>
      <c r="BX91" s="98"/>
      <c r="BY91" s="98"/>
      <c r="BZ91" s="98"/>
      <c r="CA91" s="142"/>
      <c r="CB91" s="141"/>
      <c r="CC91" s="251">
        <f t="shared" si="28"/>
        <v>-216.47394395294248</v>
      </c>
      <c r="CD91" s="252">
        <f t="shared" si="30"/>
        <v>32.46015175627295</v>
      </c>
      <c r="CE91" s="98"/>
      <c r="CF91" s="98"/>
      <c r="CG91" s="98"/>
      <c r="CH91" s="246">
        <f t="shared" ref="CH91:CH154" si="59">$CI$19*CI91+$CL$19</f>
        <v>-125.42212997486232</v>
      </c>
      <c r="CI91" s="252">
        <f t="shared" si="31"/>
        <v>-99.53984824372705</v>
      </c>
      <c r="CJ91" s="98"/>
      <c r="CK91" s="98"/>
      <c r="CL91" s="98"/>
      <c r="CM91" s="98"/>
      <c r="CN91" s="163">
        <f t="shared" si="57"/>
        <v>46.484227794104861</v>
      </c>
      <c r="CO91" s="170">
        <v>-135</v>
      </c>
      <c r="CP91" s="98"/>
      <c r="CQ91" s="98"/>
      <c r="CR91" s="98"/>
      <c r="CS91" s="98"/>
      <c r="CT91" s="98"/>
      <c r="CU91" s="98"/>
      <c r="CV91" s="142"/>
      <c r="CW91" s="168"/>
    </row>
    <row r="92" spans="2:101" x14ac:dyDescent="0.3">
      <c r="B92" s="141"/>
      <c r="C92" s="141">
        <f t="shared" si="38"/>
        <v>45.626852578349315</v>
      </c>
      <c r="D92" s="142">
        <f t="shared" si="43"/>
        <v>-52</v>
      </c>
      <c r="E92" s="98"/>
      <c r="F92" s="98"/>
      <c r="G92" s="141">
        <f t="shared" si="39"/>
        <v>-76.52031715759135</v>
      </c>
      <c r="H92" s="142">
        <f t="shared" si="44"/>
        <v>-32</v>
      </c>
      <c r="I92" s="98"/>
      <c r="J92" s="98"/>
      <c r="K92" s="98"/>
      <c r="L92" s="232"/>
      <c r="M92" s="141">
        <f t="shared" si="40"/>
        <v>-10</v>
      </c>
      <c r="N92" s="142">
        <f t="shared" si="45"/>
        <v>19</v>
      </c>
      <c r="O92" s="98"/>
      <c r="P92" s="224"/>
      <c r="Q92" s="141">
        <f t="shared" si="41"/>
        <v>-80</v>
      </c>
      <c r="R92" s="142">
        <f t="shared" si="46"/>
        <v>-1</v>
      </c>
      <c r="S92" s="98"/>
      <c r="T92" s="98"/>
      <c r="U92" s="141">
        <f t="shared" si="42"/>
        <v>-235.24108109174165</v>
      </c>
      <c r="V92" s="142">
        <f t="shared" si="47"/>
        <v>-81</v>
      </c>
      <c r="W92" s="98"/>
      <c r="X92" s="98"/>
      <c r="Y92" s="98"/>
      <c r="Z92" s="76">
        <v>75</v>
      </c>
      <c r="AA92" s="79">
        <f t="shared" si="54"/>
        <v>-19.339140074377937</v>
      </c>
      <c r="AB92" s="78">
        <f t="shared" si="51"/>
        <v>-49.370801552593065</v>
      </c>
      <c r="AC92" s="98"/>
      <c r="AD92" s="86">
        <v>84</v>
      </c>
      <c r="AE92" s="89">
        <f t="shared" si="36"/>
        <v>8.3622770614122768</v>
      </c>
      <c r="AF92" s="88">
        <f t="shared" si="37"/>
        <v>79.561751629461867</v>
      </c>
      <c r="AG92" s="98"/>
      <c r="AH92" s="108">
        <v>73</v>
      </c>
      <c r="AI92" s="111">
        <f t="shared" si="52"/>
        <v>-27.098101140766687</v>
      </c>
      <c r="AJ92" s="110">
        <f t="shared" si="53"/>
        <v>-75.299459724745034</v>
      </c>
      <c r="AK92" s="98"/>
      <c r="AL92" s="98"/>
      <c r="AM92" s="98"/>
      <c r="AN92" s="98"/>
      <c r="AO92" s="98"/>
      <c r="AP92" s="98"/>
      <c r="AQ92" s="141">
        <f t="shared" si="55"/>
        <v>-93.904292717318611</v>
      </c>
      <c r="AR92" s="142">
        <f t="shared" si="48"/>
        <v>-51.369114215097106</v>
      </c>
      <c r="AS92" s="98"/>
      <c r="AT92" s="142"/>
      <c r="AU92" s="98"/>
      <c r="AV92" s="141">
        <f t="shared" si="50"/>
        <v>-105.62357711491939</v>
      </c>
      <c r="AW92" s="142">
        <f t="shared" si="49"/>
        <v>-51.369114215097106</v>
      </c>
      <c r="AX92" s="98"/>
      <c r="AY92" s="98"/>
      <c r="AZ92" s="142"/>
      <c r="BA92" s="142"/>
      <c r="BC92" s="141"/>
      <c r="BD92" s="235">
        <v>67</v>
      </c>
      <c r="BE92" s="238">
        <f t="shared" si="56"/>
        <v>-24.545437327782857</v>
      </c>
      <c r="BF92" s="237">
        <f t="shared" si="58"/>
        <v>-76.217287869510315</v>
      </c>
      <c r="BG92" s="98"/>
      <c r="BH92" s="235">
        <f t="shared" si="34"/>
        <v>-184.5733296405073</v>
      </c>
      <c r="BI92" s="237">
        <f t="shared" si="32"/>
        <v>3.4601517562729498</v>
      </c>
      <c r="BJ92" s="98"/>
      <c r="BK92" s="98"/>
      <c r="BL92" s="98"/>
      <c r="BM92" s="238">
        <f t="shared" si="35"/>
        <v>-117.91622700878085</v>
      </c>
      <c r="BN92" s="237">
        <f t="shared" si="33"/>
        <v>-70.53984824372705</v>
      </c>
      <c r="BO92" s="98"/>
      <c r="BP92" s="98"/>
      <c r="BQ92" s="98"/>
      <c r="BR92" s="98"/>
      <c r="BS92" s="163">
        <f t="shared" si="29"/>
        <v>46.139900180815197</v>
      </c>
      <c r="BT92" s="170">
        <v>-134</v>
      </c>
      <c r="BU92" s="98"/>
      <c r="BV92" s="98"/>
      <c r="BW92" s="98"/>
      <c r="BX92" s="98"/>
      <c r="BY92" s="98"/>
      <c r="BZ92" s="98"/>
      <c r="CA92" s="142"/>
      <c r="CB92" s="141"/>
      <c r="CC92" s="251">
        <f t="shared" ref="CC92:CC155" si="60">$CD$19*CD92+$CF$19</f>
        <v>-218.2779917082139</v>
      </c>
      <c r="CD92" s="252">
        <f t="shared" si="30"/>
        <v>33.46015175627295</v>
      </c>
      <c r="CE92" s="98"/>
      <c r="CF92" s="98"/>
      <c r="CG92" s="98"/>
      <c r="CH92" s="246">
        <f t="shared" si="59"/>
        <v>-125.84660479107191</v>
      </c>
      <c r="CI92" s="252">
        <f t="shared" si="31"/>
        <v>-100.53984824372705</v>
      </c>
      <c r="CJ92" s="98"/>
      <c r="CK92" s="98"/>
      <c r="CL92" s="98"/>
      <c r="CM92" s="98"/>
      <c r="CN92" s="163">
        <f t="shared" si="57"/>
        <v>46.139900180815197</v>
      </c>
      <c r="CO92" s="170">
        <v>-134</v>
      </c>
      <c r="CP92" s="98"/>
      <c r="CQ92" s="98"/>
      <c r="CR92" s="98"/>
      <c r="CS92" s="98"/>
      <c r="CT92" s="98"/>
      <c r="CU92" s="98"/>
      <c r="CV92" s="142"/>
      <c r="CW92" s="168"/>
    </row>
    <row r="93" spans="2:101" x14ac:dyDescent="0.3">
      <c r="B93" s="141"/>
      <c r="C93" s="141">
        <f t="shared" si="38"/>
        <v>46.408138204856037</v>
      </c>
      <c r="D93" s="142">
        <f t="shared" si="43"/>
        <v>-53</v>
      </c>
      <c r="E93" s="98"/>
      <c r="F93" s="98"/>
      <c r="G93" s="141">
        <f t="shared" si="39"/>
        <v>-75.739031531084635</v>
      </c>
      <c r="H93" s="142">
        <f t="shared" si="44"/>
        <v>-33</v>
      </c>
      <c r="I93" s="98"/>
      <c r="J93" s="98"/>
      <c r="K93" s="98"/>
      <c r="L93" s="232"/>
      <c r="M93" s="141">
        <f t="shared" si="40"/>
        <v>-10</v>
      </c>
      <c r="N93" s="142">
        <f t="shared" si="45"/>
        <v>18</v>
      </c>
      <c r="O93" s="98"/>
      <c r="P93" s="224"/>
      <c r="Q93" s="141">
        <f t="shared" si="41"/>
        <v>-80</v>
      </c>
      <c r="R93" s="142">
        <f t="shared" si="46"/>
        <v>-2</v>
      </c>
      <c r="S93" s="98"/>
      <c r="T93" s="98"/>
      <c r="U93" s="141">
        <f t="shared" si="42"/>
        <v>-238.14529196941746</v>
      </c>
      <c r="V93" s="142">
        <f t="shared" si="47"/>
        <v>-82</v>
      </c>
      <c r="W93" s="98"/>
      <c r="X93" s="98"/>
      <c r="Y93" s="98"/>
      <c r="Z93" s="76">
        <v>76</v>
      </c>
      <c r="AA93" s="79">
        <f t="shared" si="54"/>
        <v>-19.874943270889116</v>
      </c>
      <c r="AB93" s="78">
        <f t="shared" si="51"/>
        <v>-49.232233424221178</v>
      </c>
      <c r="AC93" s="98"/>
      <c r="AD93" s="86">
        <v>85</v>
      </c>
      <c r="AE93" s="89">
        <f t="shared" si="36"/>
        <v>6.972459419812651</v>
      </c>
      <c r="AF93" s="88">
        <f t="shared" si="37"/>
        <v>79.69557584733964</v>
      </c>
      <c r="AG93" s="98"/>
      <c r="AH93" s="108">
        <v>74</v>
      </c>
      <c r="AI93" s="111">
        <f t="shared" si="52"/>
        <v>-27.628741982508288</v>
      </c>
      <c r="AJ93" s="110">
        <f t="shared" si="53"/>
        <v>-75.14227674644313</v>
      </c>
      <c r="AK93" s="98"/>
      <c r="AL93" s="98"/>
      <c r="AM93" s="98"/>
      <c r="AN93" s="98"/>
      <c r="AO93" s="98"/>
      <c r="AP93" s="98"/>
      <c r="AQ93" s="141">
        <f t="shared" si="55"/>
        <v>-93.12300709081191</v>
      </c>
      <c r="AR93" s="142">
        <f t="shared" si="48"/>
        <v>-52.369114215097106</v>
      </c>
      <c r="AS93" s="98"/>
      <c r="AT93" s="142"/>
      <c r="AU93" s="98"/>
      <c r="AV93" s="141">
        <f t="shared" si="50"/>
        <v>-105.62357711491939</v>
      </c>
      <c r="AW93" s="142">
        <f t="shared" si="49"/>
        <v>-52.369114215097106</v>
      </c>
      <c r="AX93" s="98"/>
      <c r="AY93" s="98"/>
      <c r="AZ93" s="142"/>
      <c r="BA93" s="142"/>
      <c r="BC93" s="141"/>
      <c r="BD93" s="235">
        <v>68</v>
      </c>
      <c r="BE93" s="238">
        <f t="shared" si="56"/>
        <v>-24.916615060253573</v>
      </c>
      <c r="BF93" s="237">
        <f t="shared" si="58"/>
        <v>-76.063541018670051</v>
      </c>
      <c r="BG93" s="98"/>
      <c r="BH93" s="235">
        <f t="shared" si="34"/>
        <v>-186.92918200633105</v>
      </c>
      <c r="BI93" s="237">
        <f t="shared" si="32"/>
        <v>4.4601517562729498</v>
      </c>
      <c r="BJ93" s="98"/>
      <c r="BK93" s="98"/>
      <c r="BL93" s="98"/>
      <c r="BM93" s="238">
        <f t="shared" si="35"/>
        <v>-118.47053606023363</v>
      </c>
      <c r="BN93" s="237">
        <f t="shared" si="33"/>
        <v>-71.53984824372705</v>
      </c>
      <c r="BO93" s="98"/>
      <c r="BP93" s="98"/>
      <c r="BQ93" s="98"/>
      <c r="BR93" s="98"/>
      <c r="BS93" s="163">
        <f t="shared" ref="BS93:BS156" si="61">$BT$19*$BT93+$BV$19</f>
        <v>45.795572567525532</v>
      </c>
      <c r="BT93" s="170">
        <v>-133</v>
      </c>
      <c r="BU93" s="98"/>
      <c r="BV93" s="98"/>
      <c r="BW93" s="98"/>
      <c r="BX93" s="98"/>
      <c r="BY93" s="98"/>
      <c r="BZ93" s="98"/>
      <c r="CA93" s="142"/>
      <c r="CB93" s="141"/>
      <c r="CC93" s="251">
        <f t="shared" si="60"/>
        <v>-220.08203946348533</v>
      </c>
      <c r="CD93" s="252">
        <f t="shared" ref="CD93:CD156" si="62">IF($CD92=$CD91-$A$11,$CD92-$A$11,$CD92+$A$11)</f>
        <v>34.46015175627295</v>
      </c>
      <c r="CE93" s="98"/>
      <c r="CF93" s="98"/>
      <c r="CG93" s="98"/>
      <c r="CH93" s="246">
        <f t="shared" si="59"/>
        <v>-126.27107960728152</v>
      </c>
      <c r="CI93" s="252">
        <f t="shared" ref="CI93:CI156" si="63">IF($CI92=$CI91-$A$11,$CI92-$A$11,$CI92+$A$11)</f>
        <v>-101.53984824372705</v>
      </c>
      <c r="CJ93" s="98"/>
      <c r="CK93" s="98"/>
      <c r="CL93" s="98"/>
      <c r="CM93" s="98"/>
      <c r="CN93" s="163">
        <f t="shared" si="57"/>
        <v>45.795572567525532</v>
      </c>
      <c r="CO93" s="170">
        <v>-133</v>
      </c>
      <c r="CP93" s="98"/>
      <c r="CQ93" s="98"/>
      <c r="CR93" s="98"/>
      <c r="CS93" s="98"/>
      <c r="CT93" s="98"/>
      <c r="CU93" s="98"/>
      <c r="CV93" s="142"/>
      <c r="CW93" s="168"/>
    </row>
    <row r="94" spans="2:101" x14ac:dyDescent="0.3">
      <c r="B94" s="141"/>
      <c r="C94" s="141">
        <f t="shared" si="38"/>
        <v>47.189423831362753</v>
      </c>
      <c r="D94" s="142">
        <f t="shared" si="43"/>
        <v>-54</v>
      </c>
      <c r="E94" s="98"/>
      <c r="F94" s="98"/>
      <c r="G94" s="141">
        <f t="shared" si="39"/>
        <v>-74.957745904577919</v>
      </c>
      <c r="H94" s="142">
        <f t="shared" si="44"/>
        <v>-34</v>
      </c>
      <c r="I94" s="98"/>
      <c r="J94" s="98"/>
      <c r="K94" s="98"/>
      <c r="L94" s="232"/>
      <c r="M94" s="141">
        <f t="shared" si="40"/>
        <v>-10</v>
      </c>
      <c r="N94" s="142">
        <f t="shared" si="45"/>
        <v>17</v>
      </c>
      <c r="O94" s="98"/>
      <c r="P94" s="224"/>
      <c r="Q94" s="141">
        <f t="shared" si="41"/>
        <v>-80</v>
      </c>
      <c r="R94" s="142">
        <f t="shared" si="46"/>
        <v>-3</v>
      </c>
      <c r="S94" s="98"/>
      <c r="T94" s="98"/>
      <c r="U94" s="141">
        <f t="shared" si="42"/>
        <v>-241.04950284709327</v>
      </c>
      <c r="V94" s="142">
        <f t="shared" si="47"/>
        <v>-83</v>
      </c>
      <c r="W94" s="98"/>
      <c r="X94" s="98"/>
      <c r="Y94" s="98"/>
      <c r="Z94" s="76">
        <v>77</v>
      </c>
      <c r="AA94" s="79">
        <f t="shared" si="54"/>
        <v>-20.413083209273857</v>
      </c>
      <c r="AB94" s="78">
        <f t="shared" si="51"/>
        <v>-49.103037455602319</v>
      </c>
      <c r="AC94" s="98"/>
      <c r="AD94" s="86">
        <v>86</v>
      </c>
      <c r="AE94" s="89">
        <f t="shared" si="36"/>
        <v>5.5805178995300366</v>
      </c>
      <c r="AF94" s="88">
        <f t="shared" si="37"/>
        <v>79.805124020785939</v>
      </c>
      <c r="AG94" s="98"/>
      <c r="AH94" s="108">
        <v>75</v>
      </c>
      <c r="AI94" s="111">
        <f t="shared" si="52"/>
        <v>-28.162045226301821</v>
      </c>
      <c r="AJ94" s="110">
        <f t="shared" si="53"/>
        <v>-74.99437866751245</v>
      </c>
      <c r="AK94" s="98"/>
      <c r="AL94" s="98"/>
      <c r="AM94" s="98"/>
      <c r="AN94" s="98"/>
      <c r="AO94" s="98"/>
      <c r="AP94" s="98"/>
      <c r="AQ94" s="141">
        <f t="shared" si="55"/>
        <v>-92.341721464305181</v>
      </c>
      <c r="AR94" s="142">
        <f t="shared" si="48"/>
        <v>-53.369114215097106</v>
      </c>
      <c r="AS94" s="98"/>
      <c r="AT94" s="142"/>
      <c r="AU94" s="98"/>
      <c r="AV94" s="141">
        <f t="shared" si="50"/>
        <v>-105.62357711491939</v>
      </c>
      <c r="AW94" s="142">
        <f t="shared" si="49"/>
        <v>-53.369114215097106</v>
      </c>
      <c r="AX94" s="98"/>
      <c r="AY94" s="98"/>
      <c r="AZ94" s="142"/>
      <c r="BA94" s="142"/>
      <c r="BC94" s="141"/>
      <c r="BD94" s="235">
        <v>69</v>
      </c>
      <c r="BE94" s="238">
        <f t="shared" si="56"/>
        <v>-25.290419513087098</v>
      </c>
      <c r="BF94" s="237">
        <f t="shared" si="58"/>
        <v>-75.916295528867408</v>
      </c>
      <c r="BG94" s="98"/>
      <c r="BH94" s="235">
        <f t="shared" si="34"/>
        <v>-189.2850343721548</v>
      </c>
      <c r="BI94" s="237">
        <f t="shared" si="32"/>
        <v>5.4601517562729498</v>
      </c>
      <c r="BJ94" s="98"/>
      <c r="BK94" s="98"/>
      <c r="BL94" s="98"/>
      <c r="BM94" s="238">
        <f t="shared" si="35"/>
        <v>-119.02484511168639</v>
      </c>
      <c r="BN94" s="237">
        <f t="shared" si="33"/>
        <v>-72.53984824372705</v>
      </c>
      <c r="BO94" s="98"/>
      <c r="BP94" s="98"/>
      <c r="BQ94" s="98"/>
      <c r="BR94" s="98"/>
      <c r="BS94" s="163">
        <f t="shared" si="61"/>
        <v>45.451244954235868</v>
      </c>
      <c r="BT94" s="170">
        <v>-132</v>
      </c>
      <c r="BU94" s="98"/>
      <c r="BV94" s="98"/>
      <c r="BW94" s="98"/>
      <c r="BX94" s="98"/>
      <c r="BY94" s="98"/>
      <c r="BZ94" s="98"/>
      <c r="CA94" s="142"/>
      <c r="CB94" s="141"/>
      <c r="CC94" s="251">
        <f t="shared" si="60"/>
        <v>-221.88608721875676</v>
      </c>
      <c r="CD94" s="252">
        <f t="shared" si="62"/>
        <v>35.46015175627295</v>
      </c>
      <c r="CE94" s="98"/>
      <c r="CF94" s="98"/>
      <c r="CG94" s="98"/>
      <c r="CH94" s="246">
        <f t="shared" si="59"/>
        <v>-126.69555442349113</v>
      </c>
      <c r="CI94" s="252">
        <f t="shared" si="63"/>
        <v>-102.53984824372705</v>
      </c>
      <c r="CJ94" s="98"/>
      <c r="CK94" s="98"/>
      <c r="CL94" s="98"/>
      <c r="CM94" s="98"/>
      <c r="CN94" s="163">
        <f t="shared" si="57"/>
        <v>45.451244954235868</v>
      </c>
      <c r="CO94" s="170">
        <v>-132</v>
      </c>
      <c r="CP94" s="98"/>
      <c r="CQ94" s="98"/>
      <c r="CR94" s="98"/>
      <c r="CS94" s="98"/>
      <c r="CT94" s="98"/>
      <c r="CU94" s="98"/>
      <c r="CV94" s="142"/>
      <c r="CW94" s="168"/>
    </row>
    <row r="95" spans="2:101" x14ac:dyDescent="0.3">
      <c r="B95" s="141"/>
      <c r="C95" s="141">
        <f t="shared" si="38"/>
        <v>47.970709457869468</v>
      </c>
      <c r="D95" s="142">
        <f t="shared" si="43"/>
        <v>-55</v>
      </c>
      <c r="E95" s="98"/>
      <c r="F95" s="98"/>
      <c r="G95" s="141">
        <f t="shared" si="39"/>
        <v>-74.176460278071204</v>
      </c>
      <c r="H95" s="142">
        <f t="shared" si="44"/>
        <v>-35</v>
      </c>
      <c r="I95" s="98"/>
      <c r="J95" s="98"/>
      <c r="K95" s="98"/>
      <c r="L95" s="232"/>
      <c r="M95" s="141">
        <f t="shared" si="40"/>
        <v>-10</v>
      </c>
      <c r="N95" s="142">
        <f t="shared" si="45"/>
        <v>16</v>
      </c>
      <c r="O95" s="98"/>
      <c r="P95" s="224"/>
      <c r="Q95" s="141">
        <f t="shared" si="41"/>
        <v>-80</v>
      </c>
      <c r="R95" s="142">
        <f t="shared" si="46"/>
        <v>-4</v>
      </c>
      <c r="S95" s="98"/>
      <c r="T95" s="98"/>
      <c r="U95" s="141">
        <f t="shared" si="42"/>
        <v>-243.9537137247691</v>
      </c>
      <c r="V95" s="142">
        <f t="shared" si="47"/>
        <v>-84</v>
      </c>
      <c r="W95" s="98"/>
      <c r="X95" s="98"/>
      <c r="Y95" s="98"/>
      <c r="Z95" s="76">
        <v>78</v>
      </c>
      <c r="AA95" s="79">
        <f t="shared" si="54"/>
        <v>-20.953395966893826</v>
      </c>
      <c r="AB95" s="78">
        <f t="shared" si="51"/>
        <v>-48.983253001080087</v>
      </c>
      <c r="AC95" s="98"/>
      <c r="AD95" s="86">
        <v>87</v>
      </c>
      <c r="AE95" s="89">
        <f t="shared" si="36"/>
        <v>4.1868764994355177</v>
      </c>
      <c r="AF95" s="88">
        <f t="shared" si="37"/>
        <v>79.890362780365905</v>
      </c>
      <c r="AG95" s="98"/>
      <c r="AH95" s="108">
        <v>76</v>
      </c>
      <c r="AI95" s="111">
        <f t="shared" si="52"/>
        <v>-28.697848422812999</v>
      </c>
      <c r="AJ95" s="110">
        <f t="shared" si="53"/>
        <v>-74.855810539140563</v>
      </c>
      <c r="AK95" s="98"/>
      <c r="AL95" s="98"/>
      <c r="AM95" s="98"/>
      <c r="AN95" s="98"/>
      <c r="AO95" s="98"/>
      <c r="AP95" s="98"/>
      <c r="AQ95" s="141">
        <f t="shared" si="55"/>
        <v>-91.560435837798465</v>
      </c>
      <c r="AR95" s="142">
        <f t="shared" si="48"/>
        <v>-54.369114215097106</v>
      </c>
      <c r="AS95" s="98"/>
      <c r="AT95" s="142"/>
      <c r="AU95" s="98"/>
      <c r="AV95" s="141">
        <f t="shared" si="50"/>
        <v>-105.62357711491939</v>
      </c>
      <c r="AW95" s="142">
        <f t="shared" si="49"/>
        <v>-54.369114215097106</v>
      </c>
      <c r="AX95" s="98"/>
      <c r="AY95" s="98"/>
      <c r="AZ95" s="142"/>
      <c r="BA95" s="142"/>
      <c r="BC95" s="141"/>
      <c r="BD95" s="235">
        <v>70</v>
      </c>
      <c r="BE95" s="238">
        <f t="shared" si="56"/>
        <v>-25.666736821825992</v>
      </c>
      <c r="BF95" s="237">
        <f t="shared" si="58"/>
        <v>-75.775596252504982</v>
      </c>
      <c r="BG95" s="98"/>
      <c r="BH95" s="235">
        <f t="shared" si="34"/>
        <v>-191.64088673797855</v>
      </c>
      <c r="BI95" s="237">
        <f t="shared" si="32"/>
        <v>6.4601517562729498</v>
      </c>
      <c r="BJ95" s="98"/>
      <c r="BK95" s="98"/>
      <c r="BL95" s="98"/>
      <c r="BM95" s="238">
        <f t="shared" si="35"/>
        <v>-119.57915416313915</v>
      </c>
      <c r="BN95" s="237">
        <f t="shared" si="33"/>
        <v>-73.53984824372705</v>
      </c>
      <c r="BO95" s="98"/>
      <c r="BP95" s="98"/>
      <c r="BQ95" s="98"/>
      <c r="BR95" s="98"/>
      <c r="BS95" s="163">
        <f t="shared" si="61"/>
        <v>45.106917340946204</v>
      </c>
      <c r="BT95" s="170">
        <v>-131</v>
      </c>
      <c r="BU95" s="98"/>
      <c r="BV95" s="98"/>
      <c r="BW95" s="98"/>
      <c r="BX95" s="98"/>
      <c r="BY95" s="98"/>
      <c r="BZ95" s="98"/>
      <c r="CA95" s="142"/>
      <c r="CB95" s="141"/>
      <c r="CC95" s="251">
        <f t="shared" si="60"/>
        <v>-223.69013497402818</v>
      </c>
      <c r="CD95" s="252">
        <f t="shared" si="62"/>
        <v>36.46015175627295</v>
      </c>
      <c r="CE95" s="98"/>
      <c r="CF95" s="98"/>
      <c r="CG95" s="98"/>
      <c r="CH95" s="246">
        <f t="shared" si="59"/>
        <v>-127.12002923970073</v>
      </c>
      <c r="CI95" s="252">
        <f t="shared" si="63"/>
        <v>-103.53984824372705</v>
      </c>
      <c r="CJ95" s="98"/>
      <c r="CK95" s="98"/>
      <c r="CL95" s="98"/>
      <c r="CM95" s="98"/>
      <c r="CN95" s="163">
        <f t="shared" si="57"/>
        <v>45.106917340946204</v>
      </c>
      <c r="CO95" s="170">
        <v>-131</v>
      </c>
      <c r="CP95" s="98"/>
      <c r="CQ95" s="98"/>
      <c r="CR95" s="98"/>
      <c r="CS95" s="98"/>
      <c r="CT95" s="98"/>
      <c r="CU95" s="98"/>
      <c r="CV95" s="142"/>
      <c r="CW95" s="168"/>
    </row>
    <row r="96" spans="2:101" x14ac:dyDescent="0.3">
      <c r="B96" s="141"/>
      <c r="C96" s="141">
        <f t="shared" si="38"/>
        <v>48.75199508437619</v>
      </c>
      <c r="D96" s="142">
        <f t="shared" si="43"/>
        <v>-56</v>
      </c>
      <c r="E96" s="98"/>
      <c r="F96" s="98"/>
      <c r="G96" s="141">
        <f t="shared" si="39"/>
        <v>-73.395174651564474</v>
      </c>
      <c r="H96" s="142">
        <f t="shared" si="44"/>
        <v>-36</v>
      </c>
      <c r="I96" s="98"/>
      <c r="J96" s="98"/>
      <c r="K96" s="98"/>
      <c r="L96" s="232"/>
      <c r="M96" s="141">
        <f t="shared" si="40"/>
        <v>-10</v>
      </c>
      <c r="N96" s="142">
        <f t="shared" si="45"/>
        <v>15</v>
      </c>
      <c r="O96" s="98"/>
      <c r="P96" s="224"/>
      <c r="Q96" s="141">
        <f t="shared" si="41"/>
        <v>-80</v>
      </c>
      <c r="R96" s="142">
        <f t="shared" si="46"/>
        <v>-5</v>
      </c>
      <c r="S96" s="98"/>
      <c r="T96" s="98"/>
      <c r="U96" s="141">
        <f t="shared" si="42"/>
        <v>-246.85792460244494</v>
      </c>
      <c r="V96" s="142">
        <f t="shared" si="47"/>
        <v>-85</v>
      </c>
      <c r="W96" s="98"/>
      <c r="X96" s="98"/>
      <c r="Y96" s="98"/>
      <c r="Z96" s="76">
        <v>79</v>
      </c>
      <c r="AA96" s="79">
        <f t="shared" si="54"/>
        <v>-21.495716959248938</v>
      </c>
      <c r="AB96" s="78">
        <f t="shared" si="51"/>
        <v>-48.872916548159694</v>
      </c>
      <c r="AC96" s="98"/>
      <c r="AD96" s="86">
        <v>88</v>
      </c>
      <c r="AE96" s="89">
        <f t="shared" si="36"/>
        <v>2.7919597362000865</v>
      </c>
      <c r="AF96" s="88">
        <f t="shared" si="37"/>
        <v>79.951266161527656</v>
      </c>
      <c r="AG96" s="98"/>
      <c r="AH96" s="108">
        <v>77</v>
      </c>
      <c r="AI96" s="111">
        <f t="shared" si="52"/>
        <v>-29.235988361197741</v>
      </c>
      <c r="AJ96" s="110">
        <f t="shared" si="53"/>
        <v>-74.726614570521704</v>
      </c>
      <c r="AK96" s="98"/>
      <c r="AL96" s="98"/>
      <c r="AM96" s="98"/>
      <c r="AN96" s="98"/>
      <c r="AO96" s="98"/>
      <c r="AP96" s="98"/>
      <c r="AQ96" s="141">
        <f t="shared" si="55"/>
        <v>-90.77915021129175</v>
      </c>
      <c r="AR96" s="142">
        <f t="shared" si="48"/>
        <v>-55.369114215097106</v>
      </c>
      <c r="AS96" s="98"/>
      <c r="AT96" s="142"/>
      <c r="AU96" s="98"/>
      <c r="AV96" s="141">
        <f t="shared" si="50"/>
        <v>-105.62357711491939</v>
      </c>
      <c r="AW96" s="142">
        <f t="shared" si="49"/>
        <v>-55.369114215097106</v>
      </c>
      <c r="AX96" s="98"/>
      <c r="AY96" s="98"/>
      <c r="AZ96" s="142"/>
      <c r="BA96" s="142"/>
      <c r="BC96" s="141"/>
      <c r="BD96" s="235">
        <v>71</v>
      </c>
      <c r="BE96" s="238">
        <f t="shared" si="56"/>
        <v>-26.04545235657254</v>
      </c>
      <c r="BF96" s="237">
        <f t="shared" si="58"/>
        <v>-75.641486047945335</v>
      </c>
      <c r="BG96" s="98"/>
      <c r="BH96" s="235">
        <f t="shared" si="34"/>
        <v>-193.9967391038023</v>
      </c>
      <c r="BI96" s="237">
        <f t="shared" si="32"/>
        <v>7.4601517562729498</v>
      </c>
      <c r="BJ96" s="98"/>
      <c r="BK96" s="98"/>
      <c r="BL96" s="98"/>
      <c r="BM96" s="238">
        <f t="shared" si="35"/>
        <v>-120.13346321459193</v>
      </c>
      <c r="BN96" s="237">
        <f t="shared" si="33"/>
        <v>-74.53984824372705</v>
      </c>
      <c r="BO96" s="98"/>
      <c r="BP96" s="98"/>
      <c r="BQ96" s="98"/>
      <c r="BR96" s="98"/>
      <c r="BS96" s="163">
        <f t="shared" si="61"/>
        <v>44.762589727656533</v>
      </c>
      <c r="BT96" s="170">
        <v>-130</v>
      </c>
      <c r="BU96" s="98"/>
      <c r="BV96" s="98"/>
      <c r="BW96" s="98"/>
      <c r="BX96" s="98"/>
      <c r="BY96" s="98"/>
      <c r="BZ96" s="98"/>
      <c r="CA96" s="142"/>
      <c r="CB96" s="141"/>
      <c r="CC96" s="251">
        <f t="shared" si="60"/>
        <v>-225.49418272929961</v>
      </c>
      <c r="CD96" s="252">
        <f t="shared" si="62"/>
        <v>37.46015175627295</v>
      </c>
      <c r="CE96" s="98"/>
      <c r="CF96" s="98"/>
      <c r="CG96" s="98"/>
      <c r="CH96" s="246">
        <f t="shared" si="59"/>
        <v>-127.54450405591032</v>
      </c>
      <c r="CI96" s="252">
        <f t="shared" si="63"/>
        <v>-104.53984824372705</v>
      </c>
      <c r="CJ96" s="98"/>
      <c r="CK96" s="98"/>
      <c r="CL96" s="98"/>
      <c r="CM96" s="98"/>
      <c r="CN96" s="163">
        <f t="shared" si="57"/>
        <v>44.762589727656533</v>
      </c>
      <c r="CO96" s="170">
        <v>-130</v>
      </c>
      <c r="CP96" s="98"/>
      <c r="CQ96" s="98"/>
      <c r="CR96" s="98"/>
      <c r="CS96" s="98"/>
      <c r="CT96" s="98"/>
      <c r="CU96" s="98"/>
      <c r="CV96" s="142"/>
      <c r="CW96" s="168"/>
    </row>
    <row r="97" spans="2:101" x14ac:dyDescent="0.3">
      <c r="B97" s="141"/>
      <c r="C97" s="141">
        <f t="shared" si="38"/>
        <v>49.533280710882906</v>
      </c>
      <c r="D97" s="142">
        <f t="shared" si="43"/>
        <v>-57</v>
      </c>
      <c r="E97" s="98"/>
      <c r="F97" s="98"/>
      <c r="G97" s="141">
        <f t="shared" si="39"/>
        <v>-72.613889025057759</v>
      </c>
      <c r="H97" s="142">
        <f t="shared" si="44"/>
        <v>-37</v>
      </c>
      <c r="I97" s="98"/>
      <c r="J97" s="98"/>
      <c r="K97" s="98"/>
      <c r="L97" s="232"/>
      <c r="M97" s="141">
        <f t="shared" si="40"/>
        <v>-10</v>
      </c>
      <c r="N97" s="142">
        <f t="shared" si="45"/>
        <v>14</v>
      </c>
      <c r="O97" s="98"/>
      <c r="P97" s="224"/>
      <c r="Q97" s="141">
        <f t="shared" si="41"/>
        <v>-80</v>
      </c>
      <c r="R97" s="142">
        <f t="shared" si="46"/>
        <v>-6</v>
      </c>
      <c r="S97" s="98"/>
      <c r="T97" s="98"/>
      <c r="U97" s="141">
        <f t="shared" si="42"/>
        <v>-249.76213548012075</v>
      </c>
      <c r="V97" s="142">
        <f t="shared" si="47"/>
        <v>-86</v>
      </c>
      <c r="W97" s="98"/>
      <c r="X97" s="98"/>
      <c r="Y97" s="98"/>
      <c r="Z97" s="76">
        <v>80</v>
      </c>
      <c r="AA97" s="79">
        <f t="shared" si="54"/>
        <v>-22.039880990111342</v>
      </c>
      <c r="AB97" s="78">
        <f t="shared" si="51"/>
        <v>-48.772061706393572</v>
      </c>
      <c r="AC97" s="98"/>
      <c r="AD97" s="86">
        <v>89</v>
      </c>
      <c r="AE97" s="89">
        <f t="shared" si="36"/>
        <v>1.3961925149826702</v>
      </c>
      <c r="AF97" s="88">
        <f t="shared" si="37"/>
        <v>79.987815612511298</v>
      </c>
      <c r="AG97" s="98"/>
      <c r="AH97" s="108">
        <v>78</v>
      </c>
      <c r="AI97" s="111">
        <f t="shared" si="52"/>
        <v>-29.77630111881771</v>
      </c>
      <c r="AJ97" s="110">
        <f t="shared" si="53"/>
        <v>-74.606830115999472</v>
      </c>
      <c r="AK97" s="98"/>
      <c r="AL97" s="98"/>
      <c r="AM97" s="98"/>
      <c r="AN97" s="98"/>
      <c r="AO97" s="98"/>
      <c r="AP97" s="98"/>
      <c r="AQ97" s="141">
        <f t="shared" si="55"/>
        <v>-89.99786458478502</v>
      </c>
      <c r="AR97" s="142">
        <f t="shared" si="48"/>
        <v>-56.369114215097106</v>
      </c>
      <c r="AS97" s="98"/>
      <c r="AT97" s="142"/>
      <c r="AU97" s="98"/>
      <c r="AV97" s="141">
        <f t="shared" si="50"/>
        <v>-105.62357711491939</v>
      </c>
      <c r="AW97" s="142">
        <f t="shared" si="49"/>
        <v>-56.369114215097106</v>
      </c>
      <c r="AX97" s="98"/>
      <c r="AY97" s="98"/>
      <c r="AZ97" s="142"/>
      <c r="BA97" s="142"/>
      <c r="BC97" s="141"/>
      <c r="BD97" s="235">
        <v>72</v>
      </c>
      <c r="BE97" s="238">
        <f t="shared" si="56"/>
        <v>-26.426450756906156</v>
      </c>
      <c r="BF97" s="237">
        <f t="shared" si="58"/>
        <v>-75.514005766455938</v>
      </c>
      <c r="BG97" s="98"/>
      <c r="BH97" s="235">
        <f t="shared" si="34"/>
        <v>-196.35259146962608</v>
      </c>
      <c r="BI97" s="237">
        <f t="shared" si="32"/>
        <v>8.4601517562729498</v>
      </c>
      <c r="BJ97" s="98"/>
      <c r="BK97" s="98"/>
      <c r="BL97" s="98"/>
      <c r="BM97" s="238">
        <f t="shared" si="35"/>
        <v>-120.6877722660447</v>
      </c>
      <c r="BN97" s="237">
        <f t="shared" si="33"/>
        <v>-75.53984824372705</v>
      </c>
      <c r="BO97" s="98"/>
      <c r="BP97" s="98"/>
      <c r="BQ97" s="98"/>
      <c r="BR97" s="98"/>
      <c r="BS97" s="163">
        <f t="shared" si="61"/>
        <v>44.418262114366868</v>
      </c>
      <c r="BT97" s="170">
        <v>-129</v>
      </c>
      <c r="BU97" s="98"/>
      <c r="BV97" s="98"/>
      <c r="BW97" s="98"/>
      <c r="BX97" s="98"/>
      <c r="BY97" s="98"/>
      <c r="BZ97" s="98"/>
      <c r="CA97" s="142"/>
      <c r="CB97" s="141"/>
      <c r="CC97" s="251">
        <f t="shared" si="60"/>
        <v>-227.29823048457104</v>
      </c>
      <c r="CD97" s="252">
        <f t="shared" si="62"/>
        <v>38.46015175627295</v>
      </c>
      <c r="CE97" s="98"/>
      <c r="CF97" s="98"/>
      <c r="CG97" s="98"/>
      <c r="CH97" s="246">
        <f t="shared" si="59"/>
        <v>-127.96897887211993</v>
      </c>
      <c r="CI97" s="252">
        <f t="shared" si="63"/>
        <v>-105.53984824372705</v>
      </c>
      <c r="CJ97" s="98"/>
      <c r="CK97" s="98"/>
      <c r="CL97" s="98"/>
      <c r="CM97" s="98"/>
      <c r="CN97" s="163">
        <f t="shared" si="57"/>
        <v>44.418262114366868</v>
      </c>
      <c r="CO97" s="170">
        <v>-129</v>
      </c>
      <c r="CP97" s="98"/>
      <c r="CQ97" s="98"/>
      <c r="CR97" s="98"/>
      <c r="CS97" s="98"/>
      <c r="CT97" s="98"/>
      <c r="CU97" s="98"/>
      <c r="CV97" s="142"/>
      <c r="CW97" s="168"/>
    </row>
    <row r="98" spans="2:101" x14ac:dyDescent="0.3">
      <c r="B98" s="141"/>
      <c r="C98" s="141">
        <f t="shared" si="38"/>
        <v>50.314566337389621</v>
      </c>
      <c r="D98" s="142">
        <f t="shared" si="43"/>
        <v>-58</v>
      </c>
      <c r="E98" s="98"/>
      <c r="F98" s="98"/>
      <c r="G98" s="141">
        <f t="shared" si="39"/>
        <v>-71.832603398551043</v>
      </c>
      <c r="H98" s="142">
        <f t="shared" si="44"/>
        <v>-38</v>
      </c>
      <c r="I98" s="98"/>
      <c r="J98" s="98"/>
      <c r="K98" s="98"/>
      <c r="L98" s="232"/>
      <c r="M98" s="141">
        <f t="shared" si="40"/>
        <v>-10</v>
      </c>
      <c r="N98" s="142">
        <f t="shared" si="45"/>
        <v>13</v>
      </c>
      <c r="O98" s="98"/>
      <c r="P98" s="224"/>
      <c r="Q98" s="141">
        <f t="shared" si="41"/>
        <v>-80</v>
      </c>
      <c r="R98" s="142">
        <f t="shared" si="46"/>
        <v>-7</v>
      </c>
      <c r="S98" s="98"/>
      <c r="T98" s="98"/>
      <c r="U98" s="141">
        <f t="shared" si="42"/>
        <v>-252.66634635779656</v>
      </c>
      <c r="V98" s="142">
        <f t="shared" si="47"/>
        <v>-87</v>
      </c>
      <c r="W98" s="98"/>
      <c r="X98" s="98"/>
      <c r="Y98" s="98"/>
      <c r="Z98" s="76">
        <v>81</v>
      </c>
      <c r="AA98" s="79">
        <f t="shared" si="54"/>
        <v>-22.585722301845799</v>
      </c>
      <c r="AB98" s="78">
        <f t="shared" si="51"/>
        <v>-48.680719197143496</v>
      </c>
      <c r="AC98" s="98"/>
      <c r="AD98" s="86">
        <v>90</v>
      </c>
      <c r="AE98" s="89">
        <f t="shared" si="36"/>
        <v>4.90059381963448E-15</v>
      </c>
      <c r="AF98" s="88">
        <f t="shared" si="37"/>
        <v>80</v>
      </c>
      <c r="AG98" s="98"/>
      <c r="AH98" s="108">
        <v>79</v>
      </c>
      <c r="AI98" s="111">
        <f t="shared" si="52"/>
        <v>-30.318622111172822</v>
      </c>
      <c r="AJ98" s="110">
        <f t="shared" si="53"/>
        <v>-74.496493663079079</v>
      </c>
      <c r="AK98" s="98"/>
      <c r="AL98" s="98"/>
      <c r="AM98" s="98"/>
      <c r="AN98" s="98"/>
      <c r="AO98" s="98"/>
      <c r="AP98" s="98"/>
      <c r="AQ98" s="141">
        <f t="shared" si="55"/>
        <v>-89.216578958278319</v>
      </c>
      <c r="AR98" s="142">
        <f t="shared" si="48"/>
        <v>-57.369114215097106</v>
      </c>
      <c r="AS98" s="98"/>
      <c r="AT98" s="142"/>
      <c r="AU98" s="98"/>
      <c r="AV98" s="141">
        <f t="shared" si="50"/>
        <v>-105.62357711491939</v>
      </c>
      <c r="AW98" s="142">
        <f t="shared" si="49"/>
        <v>-57.369114215097106</v>
      </c>
      <c r="AX98" s="98"/>
      <c r="AY98" s="98"/>
      <c r="AZ98" s="142"/>
      <c r="BA98" s="142"/>
      <c r="BC98" s="141"/>
      <c r="BD98" s="235">
        <v>73</v>
      </c>
      <c r="BE98" s="238">
        <f t="shared" si="56"/>
        <v>-26.809615967023291</v>
      </c>
      <c r="BF98" s="237">
        <f t="shared" si="58"/>
        <v>-75.39319423976545</v>
      </c>
      <c r="BG98" s="98"/>
      <c r="BH98" s="235">
        <f t="shared" si="34"/>
        <v>-198.70844383544983</v>
      </c>
      <c r="BI98" s="237">
        <f t="shared" si="32"/>
        <v>9.4601517562729498</v>
      </c>
      <c r="BJ98" s="98"/>
      <c r="BK98" s="98"/>
      <c r="BL98" s="98"/>
      <c r="BM98" s="238">
        <f t="shared" si="35"/>
        <v>-121.24208131749747</v>
      </c>
      <c r="BN98" s="237">
        <f t="shared" si="33"/>
        <v>-76.53984824372705</v>
      </c>
      <c r="BO98" s="98"/>
      <c r="BP98" s="98"/>
      <c r="BQ98" s="98"/>
      <c r="BR98" s="98"/>
      <c r="BS98" s="163">
        <f t="shared" si="61"/>
        <v>44.073934501077204</v>
      </c>
      <c r="BT98" s="170">
        <v>-128</v>
      </c>
      <c r="BU98" s="98"/>
      <c r="BV98" s="98"/>
      <c r="BW98" s="98"/>
      <c r="BX98" s="98"/>
      <c r="BY98" s="98"/>
      <c r="BZ98" s="98"/>
      <c r="CA98" s="142"/>
      <c r="CB98" s="141"/>
      <c r="CC98" s="251">
        <f t="shared" si="60"/>
        <v>-229.10227823984246</v>
      </c>
      <c r="CD98" s="252">
        <f t="shared" si="62"/>
        <v>39.46015175627295</v>
      </c>
      <c r="CE98" s="98"/>
      <c r="CF98" s="98"/>
      <c r="CG98" s="98"/>
      <c r="CH98" s="246">
        <f t="shared" si="59"/>
        <v>-128.39345368832954</v>
      </c>
      <c r="CI98" s="252">
        <f t="shared" si="63"/>
        <v>-106.53984824372705</v>
      </c>
      <c r="CJ98" s="98"/>
      <c r="CK98" s="98"/>
      <c r="CL98" s="98"/>
      <c r="CM98" s="98"/>
      <c r="CN98" s="163">
        <f t="shared" si="57"/>
        <v>44.073934501077204</v>
      </c>
      <c r="CO98" s="170">
        <v>-128</v>
      </c>
      <c r="CP98" s="98"/>
      <c r="CQ98" s="98"/>
      <c r="CR98" s="98"/>
      <c r="CS98" s="98"/>
      <c r="CT98" s="98"/>
      <c r="CU98" s="98"/>
      <c r="CV98" s="142"/>
      <c r="CW98" s="168"/>
    </row>
    <row r="99" spans="2:101" x14ac:dyDescent="0.3">
      <c r="B99" s="141"/>
      <c r="C99" s="141">
        <f t="shared" si="38"/>
        <v>51.095851963896337</v>
      </c>
      <c r="D99" s="142">
        <f t="shared" si="43"/>
        <v>-59</v>
      </c>
      <c r="E99" s="98"/>
      <c r="F99" s="98"/>
      <c r="G99" s="141">
        <f t="shared" si="39"/>
        <v>-71.051317772044328</v>
      </c>
      <c r="H99" s="142">
        <f t="shared" si="44"/>
        <v>-39</v>
      </c>
      <c r="I99" s="98"/>
      <c r="J99" s="98"/>
      <c r="K99" s="98"/>
      <c r="L99" s="232"/>
      <c r="M99" s="141">
        <f t="shared" si="40"/>
        <v>-10</v>
      </c>
      <c r="N99" s="142">
        <f t="shared" si="45"/>
        <v>12</v>
      </c>
      <c r="O99" s="98"/>
      <c r="P99" s="224"/>
      <c r="Q99" s="141">
        <f t="shared" si="41"/>
        <v>-80</v>
      </c>
      <c r="R99" s="142">
        <f t="shared" si="46"/>
        <v>-8</v>
      </c>
      <c r="S99" s="98"/>
      <c r="T99" s="98"/>
      <c r="U99" s="141">
        <f t="shared" si="42"/>
        <v>-255.57055723547239</v>
      </c>
      <c r="V99" s="142">
        <f t="shared" si="47"/>
        <v>-88</v>
      </c>
      <c r="W99" s="98"/>
      <c r="X99" s="98"/>
      <c r="Y99" s="98"/>
      <c r="Z99" s="76">
        <v>82</v>
      </c>
      <c r="AA99" s="79">
        <f t="shared" si="54"/>
        <v>-23.133074625901063</v>
      </c>
      <c r="AB99" s="78">
        <f t="shared" si="51"/>
        <v>-48.598916844222671</v>
      </c>
      <c r="AC99" s="98"/>
      <c r="AD99" s="86">
        <v>91</v>
      </c>
      <c r="AE99" s="89">
        <f t="shared" si="36"/>
        <v>-1.3961925149826782</v>
      </c>
      <c r="AF99" s="88">
        <f t="shared" si="37"/>
        <v>79.987815612511298</v>
      </c>
      <c r="AG99" s="98"/>
      <c r="AH99" s="108">
        <v>80</v>
      </c>
      <c r="AI99" s="111">
        <f t="shared" si="52"/>
        <v>-30.862786142035226</v>
      </c>
      <c r="AJ99" s="110">
        <f t="shared" si="53"/>
        <v>-74.395638821312957</v>
      </c>
      <c r="AK99" s="98"/>
      <c r="AL99" s="98"/>
      <c r="AM99" s="98"/>
      <c r="AN99" s="98"/>
      <c r="AO99" s="98"/>
      <c r="AP99" s="98"/>
      <c r="AQ99" s="141">
        <f t="shared" si="55"/>
        <v>-88.435293331771589</v>
      </c>
      <c r="AR99" s="142">
        <f t="shared" si="48"/>
        <v>-58.369114215097106</v>
      </c>
      <c r="AS99" s="98"/>
      <c r="AT99" s="142"/>
      <c r="AU99" s="98"/>
      <c r="AV99" s="141">
        <f t="shared" si="50"/>
        <v>-105.62357711491939</v>
      </c>
      <c r="AW99" s="142">
        <f t="shared" si="49"/>
        <v>-58.369114215097106</v>
      </c>
      <c r="AX99" s="98"/>
      <c r="AY99" s="98"/>
      <c r="AZ99" s="142"/>
      <c r="BA99" s="142"/>
      <c r="BC99" s="141"/>
      <c r="BD99" s="235">
        <v>74</v>
      </c>
      <c r="BE99" s="238">
        <f t="shared" si="56"/>
        <v>-27.194831271089132</v>
      </c>
      <c r="BF99" s="237">
        <f t="shared" si="58"/>
        <v>-75.279088268235228</v>
      </c>
      <c r="BG99" s="98"/>
      <c r="BH99" s="235">
        <f t="shared" si="34"/>
        <v>-201.06429620127358</v>
      </c>
      <c r="BI99" s="237">
        <f t="shared" si="32"/>
        <v>10.46015175627295</v>
      </c>
      <c r="BJ99" s="98"/>
      <c r="BK99" s="98"/>
      <c r="BL99" s="98"/>
      <c r="BM99" s="238">
        <f t="shared" si="35"/>
        <v>-121.79639036895023</v>
      </c>
      <c r="BN99" s="237">
        <f t="shared" si="33"/>
        <v>-77.53984824372705</v>
      </c>
      <c r="BO99" s="98"/>
      <c r="BP99" s="98"/>
      <c r="BQ99" s="98"/>
      <c r="BR99" s="98"/>
      <c r="BS99" s="163">
        <f t="shared" si="61"/>
        <v>43.72960688778754</v>
      </c>
      <c r="BT99" s="170">
        <v>-127</v>
      </c>
      <c r="BU99" s="98"/>
      <c r="BV99" s="98"/>
      <c r="BW99" s="98"/>
      <c r="BX99" s="98"/>
      <c r="BY99" s="98"/>
      <c r="BZ99" s="98"/>
      <c r="CA99" s="142"/>
      <c r="CB99" s="141"/>
      <c r="CC99" s="251">
        <f t="shared" si="60"/>
        <v>-230.90632599511389</v>
      </c>
      <c r="CD99" s="252">
        <f t="shared" si="62"/>
        <v>40.46015175627295</v>
      </c>
      <c r="CE99" s="98"/>
      <c r="CF99" s="98"/>
      <c r="CG99" s="98"/>
      <c r="CH99" s="246">
        <f t="shared" si="59"/>
        <v>-128.81792850453914</v>
      </c>
      <c r="CI99" s="252">
        <f t="shared" si="63"/>
        <v>-107.53984824372705</v>
      </c>
      <c r="CJ99" s="98"/>
      <c r="CK99" s="98"/>
      <c r="CL99" s="98"/>
      <c r="CM99" s="98"/>
      <c r="CN99" s="163">
        <f t="shared" si="57"/>
        <v>43.72960688778754</v>
      </c>
      <c r="CO99" s="170">
        <v>-127</v>
      </c>
      <c r="CP99" s="98"/>
      <c r="CQ99" s="98"/>
      <c r="CR99" s="98"/>
      <c r="CS99" s="98"/>
      <c r="CT99" s="98"/>
      <c r="CU99" s="98"/>
      <c r="CV99" s="142"/>
      <c r="CW99" s="168"/>
    </row>
    <row r="100" spans="2:101" x14ac:dyDescent="0.3">
      <c r="B100" s="141"/>
      <c r="C100" s="141">
        <f t="shared" si="38"/>
        <v>51.877137590403059</v>
      </c>
      <c r="D100" s="142">
        <f t="shared" si="43"/>
        <v>-60</v>
      </c>
      <c r="E100" s="98"/>
      <c r="F100" s="98"/>
      <c r="G100" s="141">
        <f t="shared" si="39"/>
        <v>-70.270032145537613</v>
      </c>
      <c r="H100" s="142">
        <f t="shared" si="44"/>
        <v>-40</v>
      </c>
      <c r="I100" s="98"/>
      <c r="J100" s="98"/>
      <c r="K100" s="98"/>
      <c r="L100" s="232"/>
      <c r="M100" s="141">
        <f t="shared" si="40"/>
        <v>-10</v>
      </c>
      <c r="N100" s="142">
        <f t="shared" si="45"/>
        <v>11</v>
      </c>
      <c r="O100" s="98"/>
      <c r="P100" s="224"/>
      <c r="Q100" s="141">
        <f t="shared" si="41"/>
        <v>-80</v>
      </c>
      <c r="R100" s="142">
        <f t="shared" si="46"/>
        <v>-9</v>
      </c>
      <c r="S100" s="98"/>
      <c r="T100" s="98"/>
      <c r="U100" s="141">
        <f t="shared" si="42"/>
        <v>-258.47476811314823</v>
      </c>
      <c r="V100" s="142">
        <f t="shared" si="47"/>
        <v>-89</v>
      </c>
      <c r="W100" s="98"/>
      <c r="X100" s="98"/>
      <c r="Y100" s="98"/>
      <c r="Z100" s="76">
        <v>83</v>
      </c>
      <c r="AA100" s="79">
        <f t="shared" si="54"/>
        <v>-23.681771233456928</v>
      </c>
      <c r="AB100" s="78">
        <f t="shared" si="51"/>
        <v>-48.52667956542021</v>
      </c>
      <c r="AC100" s="98"/>
      <c r="AD100" s="86">
        <v>92</v>
      </c>
      <c r="AE100" s="89">
        <f t="shared" si="36"/>
        <v>-2.7919597362000586</v>
      </c>
      <c r="AF100" s="88">
        <f t="shared" si="37"/>
        <v>79.951266161527656</v>
      </c>
      <c r="AG100" s="98"/>
      <c r="AH100" s="108">
        <v>81</v>
      </c>
      <c r="AI100" s="111">
        <f t="shared" si="52"/>
        <v>-31.408627453769682</v>
      </c>
      <c r="AJ100" s="110">
        <f t="shared" si="53"/>
        <v>-74.304296312062888</v>
      </c>
      <c r="AK100" s="98"/>
      <c r="AL100" s="98"/>
      <c r="AM100" s="98"/>
      <c r="AN100" s="98"/>
      <c r="AO100" s="98"/>
      <c r="AP100" s="98"/>
      <c r="AQ100" s="141">
        <f t="shared" si="55"/>
        <v>-87.654007705264874</v>
      </c>
      <c r="AR100" s="142">
        <f t="shared" si="48"/>
        <v>-59.369114215097106</v>
      </c>
      <c r="AS100" s="98"/>
      <c r="AT100" s="142"/>
      <c r="AU100" s="98"/>
      <c r="AV100" s="141">
        <f t="shared" si="50"/>
        <v>-105.62357711491939</v>
      </c>
      <c r="AW100" s="142">
        <f t="shared" si="49"/>
        <v>-59.369114215097106</v>
      </c>
      <c r="AX100" s="98"/>
      <c r="AY100" s="98"/>
      <c r="AZ100" s="142"/>
      <c r="BA100" s="142"/>
      <c r="BC100" s="141"/>
      <c r="BD100" s="235">
        <v>75</v>
      </c>
      <c r="BE100" s="238">
        <f t="shared" si="56"/>
        <v>-27.581979328790396</v>
      </c>
      <c r="BF100" s="237">
        <f t="shared" si="58"/>
        <v>-75.171722609649564</v>
      </c>
      <c r="BG100" s="98"/>
      <c r="BH100" s="235">
        <f t="shared" si="34"/>
        <v>-203.42014856709733</v>
      </c>
      <c r="BI100" s="237">
        <f t="shared" si="32"/>
        <v>11.46015175627295</v>
      </c>
      <c r="BJ100" s="98"/>
      <c r="BK100" s="98"/>
      <c r="BL100" s="98"/>
      <c r="BM100" s="238">
        <f t="shared" si="35"/>
        <v>-122.350699420403</v>
      </c>
      <c r="BN100" s="237">
        <f t="shared" si="33"/>
        <v>-78.53984824372705</v>
      </c>
      <c r="BO100" s="98"/>
      <c r="BP100" s="98"/>
      <c r="BQ100" s="98"/>
      <c r="BR100" s="98"/>
      <c r="BS100" s="163">
        <f t="shared" si="61"/>
        <v>43.385279274497876</v>
      </c>
      <c r="BT100" s="170">
        <v>-126</v>
      </c>
      <c r="BU100" s="98"/>
      <c r="BV100" s="98"/>
      <c r="BW100" s="98"/>
      <c r="BX100" s="98"/>
      <c r="BY100" s="98"/>
      <c r="BZ100" s="98"/>
      <c r="CA100" s="142"/>
      <c r="CB100" s="141"/>
      <c r="CC100" s="251">
        <f t="shared" si="60"/>
        <v>-232.71037375038532</v>
      </c>
      <c r="CD100" s="252">
        <f t="shared" si="62"/>
        <v>41.46015175627295</v>
      </c>
      <c r="CE100" s="98"/>
      <c r="CF100" s="98"/>
      <c r="CG100" s="98"/>
      <c r="CH100" s="246">
        <f t="shared" si="59"/>
        <v>-129.24240332074874</v>
      </c>
      <c r="CI100" s="252">
        <f t="shared" si="63"/>
        <v>-108.53984824372705</v>
      </c>
      <c r="CJ100" s="98"/>
      <c r="CK100" s="98"/>
      <c r="CL100" s="98"/>
      <c r="CM100" s="98"/>
      <c r="CN100" s="163">
        <f t="shared" si="57"/>
        <v>43.385279274497876</v>
      </c>
      <c r="CO100" s="170">
        <v>-126</v>
      </c>
      <c r="CP100" s="98"/>
      <c r="CQ100" s="98"/>
      <c r="CR100" s="98"/>
      <c r="CS100" s="98"/>
      <c r="CT100" s="98"/>
      <c r="CU100" s="98"/>
      <c r="CV100" s="142"/>
      <c r="CW100" s="168"/>
    </row>
    <row r="101" spans="2:101" x14ac:dyDescent="0.3">
      <c r="B101" s="141"/>
      <c r="C101" s="141">
        <f t="shared" si="38"/>
        <v>52.658423216909775</v>
      </c>
      <c r="D101" s="142">
        <f t="shared" si="43"/>
        <v>-61</v>
      </c>
      <c r="E101" s="98"/>
      <c r="F101" s="98"/>
      <c r="G101" s="141">
        <f t="shared" si="39"/>
        <v>-69.488746519030883</v>
      </c>
      <c r="H101" s="142">
        <f t="shared" si="44"/>
        <v>-41</v>
      </c>
      <c r="I101" s="98"/>
      <c r="J101" s="98"/>
      <c r="K101" s="98"/>
      <c r="L101" s="232"/>
      <c r="M101" s="141">
        <f t="shared" si="40"/>
        <v>-10</v>
      </c>
      <c r="N101" s="142">
        <f t="shared" si="45"/>
        <v>10</v>
      </c>
      <c r="O101" s="98"/>
      <c r="P101" s="224"/>
      <c r="Q101" s="141">
        <f t="shared" si="41"/>
        <v>-80</v>
      </c>
      <c r="R101" s="142">
        <f t="shared" si="46"/>
        <v>-10</v>
      </c>
      <c r="S101" s="98"/>
      <c r="T101" s="98"/>
      <c r="U101" s="141">
        <f t="shared" si="42"/>
        <v>-261.37897899082407</v>
      </c>
      <c r="V101" s="142">
        <f t="shared" si="47"/>
        <v>-90</v>
      </c>
      <c r="W101" s="98"/>
      <c r="X101" s="98"/>
      <c r="Y101" s="98"/>
      <c r="Z101" s="76">
        <v>84</v>
      </c>
      <c r="AA101" s="79">
        <f t="shared" si="54"/>
        <v>-24.231644986211368</v>
      </c>
      <c r="AB101" s="78">
        <f t="shared" si="51"/>
        <v>-48.464029364911021</v>
      </c>
      <c r="AC101" s="98"/>
      <c r="AD101" s="86">
        <v>93</v>
      </c>
      <c r="AE101" s="89">
        <f t="shared" si="36"/>
        <v>-4.1868764994354892</v>
      </c>
      <c r="AF101" s="88">
        <f t="shared" si="37"/>
        <v>79.890362780365905</v>
      </c>
      <c r="AG101" s="98"/>
      <c r="AH101" s="108">
        <v>82</v>
      </c>
      <c r="AI101" s="111">
        <f t="shared" si="52"/>
        <v>-31.955979777824947</v>
      </c>
      <c r="AJ101" s="110">
        <f t="shared" si="53"/>
        <v>-74.222493959142056</v>
      </c>
      <c r="AK101" s="98"/>
      <c r="AL101" s="98"/>
      <c r="AM101" s="98"/>
      <c r="AN101" s="98"/>
      <c r="AO101" s="98"/>
      <c r="AP101" s="98"/>
      <c r="AQ101" s="141">
        <f t="shared" si="55"/>
        <v>-86.872722078758159</v>
      </c>
      <c r="AR101" s="142">
        <f t="shared" si="48"/>
        <v>-60.369114215097106</v>
      </c>
      <c r="AS101" s="98"/>
      <c r="AT101" s="142"/>
      <c r="AU101" s="98"/>
      <c r="AV101" s="141">
        <f t="shared" si="50"/>
        <v>-105.62357711491939</v>
      </c>
      <c r="AW101" s="142">
        <f t="shared" si="49"/>
        <v>-60.369114215097106</v>
      </c>
      <c r="AX101" s="98"/>
      <c r="AY101" s="98"/>
      <c r="AZ101" s="142"/>
      <c r="BA101" s="142"/>
      <c r="BC101" s="141"/>
      <c r="BD101" s="235">
        <v>76</v>
      </c>
      <c r="BE101" s="238">
        <f t="shared" si="56"/>
        <v>-27.97094221107832</v>
      </c>
      <c r="BF101" s="237">
        <f t="shared" si="58"/>
        <v>-75.071129968628156</v>
      </c>
      <c r="BG101" s="98"/>
      <c r="BH101" s="235">
        <f t="shared" si="34"/>
        <v>-205.77600093292108</v>
      </c>
      <c r="BI101" s="237">
        <f t="shared" si="32"/>
        <v>12.46015175627295</v>
      </c>
      <c r="BJ101" s="98"/>
      <c r="BK101" s="98"/>
      <c r="BL101" s="98"/>
      <c r="BM101" s="238">
        <f t="shared" si="35"/>
        <v>-122.90500847185578</v>
      </c>
      <c r="BN101" s="237">
        <f t="shared" si="33"/>
        <v>-79.53984824372705</v>
      </c>
      <c r="BO101" s="98"/>
      <c r="BP101" s="98"/>
      <c r="BQ101" s="98"/>
      <c r="BR101" s="98"/>
      <c r="BS101" s="163">
        <f t="shared" si="61"/>
        <v>43.040951661208204</v>
      </c>
      <c r="BT101" s="170">
        <v>-125</v>
      </c>
      <c r="BU101" s="98"/>
      <c r="BV101" s="98"/>
      <c r="BW101" s="98"/>
      <c r="BX101" s="98"/>
      <c r="BY101" s="98"/>
      <c r="BZ101" s="98"/>
      <c r="CA101" s="142"/>
      <c r="CB101" s="141"/>
      <c r="CC101" s="251">
        <f t="shared" si="60"/>
        <v>-234.51442150565674</v>
      </c>
      <c r="CD101" s="252">
        <f t="shared" si="62"/>
        <v>42.46015175627295</v>
      </c>
      <c r="CE101" s="98"/>
      <c r="CF101" s="98"/>
      <c r="CG101" s="98"/>
      <c r="CH101" s="246">
        <f t="shared" si="59"/>
        <v>-129.66687813695836</v>
      </c>
      <c r="CI101" s="252">
        <f t="shared" si="63"/>
        <v>-109.53984824372705</v>
      </c>
      <c r="CJ101" s="98"/>
      <c r="CK101" s="98"/>
      <c r="CL101" s="98"/>
      <c r="CM101" s="98"/>
      <c r="CN101" s="163">
        <f t="shared" si="57"/>
        <v>43.040951661208204</v>
      </c>
      <c r="CO101" s="170">
        <v>-125</v>
      </c>
      <c r="CP101" s="98"/>
      <c r="CQ101" s="98"/>
      <c r="CR101" s="98"/>
      <c r="CS101" s="98"/>
      <c r="CT101" s="98"/>
      <c r="CU101" s="98"/>
      <c r="CV101" s="142"/>
      <c r="CW101" s="168"/>
    </row>
    <row r="102" spans="2:101" x14ac:dyDescent="0.3">
      <c r="B102" s="141"/>
      <c r="C102" s="141">
        <f t="shared" si="38"/>
        <v>53.43970884341649</v>
      </c>
      <c r="D102" s="142">
        <f t="shared" si="43"/>
        <v>-62</v>
      </c>
      <c r="E102" s="98"/>
      <c r="F102" s="98"/>
      <c r="G102" s="141">
        <f t="shared" si="39"/>
        <v>-68.707460892524182</v>
      </c>
      <c r="H102" s="142">
        <f t="shared" si="44"/>
        <v>-42</v>
      </c>
      <c r="I102" s="98"/>
      <c r="J102" s="98"/>
      <c r="K102" s="98"/>
      <c r="L102" s="232"/>
      <c r="M102" s="141">
        <f t="shared" si="40"/>
        <v>-10</v>
      </c>
      <c r="N102" s="142">
        <f t="shared" si="45"/>
        <v>9</v>
      </c>
      <c r="O102" s="98"/>
      <c r="P102" s="224"/>
      <c r="Q102" s="141">
        <f t="shared" si="41"/>
        <v>-80</v>
      </c>
      <c r="R102" s="142">
        <f t="shared" si="46"/>
        <v>-11</v>
      </c>
      <c r="S102" s="98"/>
      <c r="T102" s="98"/>
      <c r="U102" s="141">
        <f t="shared" si="42"/>
        <v>-264.28318986849985</v>
      </c>
      <c r="V102" s="142">
        <f t="shared" si="47"/>
        <v>-91</v>
      </c>
      <c r="W102" s="98"/>
      <c r="X102" s="98"/>
      <c r="Y102" s="98"/>
      <c r="Z102" s="76">
        <v>85</v>
      </c>
      <c r="AA102" s="79">
        <f t="shared" si="54"/>
        <v>-24.782528387292551</v>
      </c>
      <c r="AB102" s="78">
        <f t="shared" si="51"/>
        <v>-48.410985326553089</v>
      </c>
      <c r="AC102" s="98"/>
      <c r="AD102" s="86">
        <v>94</v>
      </c>
      <c r="AE102" s="89">
        <f t="shared" si="36"/>
        <v>-5.580517899530026</v>
      </c>
      <c r="AF102" s="88">
        <f t="shared" si="37"/>
        <v>79.805124020785939</v>
      </c>
      <c r="AG102" s="98"/>
      <c r="AH102" s="108">
        <v>83</v>
      </c>
      <c r="AI102" s="111">
        <f t="shared" si="52"/>
        <v>-32.504676385380812</v>
      </c>
      <c r="AJ102" s="110">
        <f t="shared" si="53"/>
        <v>-74.150256680339595</v>
      </c>
      <c r="AK102" s="98"/>
      <c r="AL102" s="98"/>
      <c r="AM102" s="98"/>
      <c r="AN102" s="98"/>
      <c r="AO102" s="98"/>
      <c r="AP102" s="98"/>
      <c r="AQ102" s="141">
        <f t="shared" si="55"/>
        <v>-86.091436452251443</v>
      </c>
      <c r="AR102" s="142">
        <f t="shared" si="48"/>
        <v>-61.369114215097106</v>
      </c>
      <c r="AS102" s="98"/>
      <c r="AT102" s="142"/>
      <c r="AU102" s="98"/>
      <c r="AV102" s="141">
        <f t="shared" si="50"/>
        <v>-105.62357711491939</v>
      </c>
      <c r="AW102" s="142">
        <f t="shared" si="49"/>
        <v>-61.369114215097106</v>
      </c>
      <c r="AX102" s="98"/>
      <c r="AY102" s="98"/>
      <c r="AZ102" s="142"/>
      <c r="BA102" s="142"/>
      <c r="BC102" s="141"/>
      <c r="BD102" s="235">
        <v>77</v>
      </c>
      <c r="BE102" s="238">
        <f t="shared" si="56"/>
        <v>-28.361601436091</v>
      </c>
      <c r="BF102" s="237">
        <f t="shared" si="58"/>
        <v>-74.977340986663918</v>
      </c>
      <c r="BG102" s="98"/>
      <c r="BH102" s="235">
        <f t="shared" si="34"/>
        <v>-208.13185329874483</v>
      </c>
      <c r="BI102" s="237">
        <f t="shared" si="32"/>
        <v>13.46015175627295</v>
      </c>
      <c r="BJ102" s="98"/>
      <c r="BK102" s="98"/>
      <c r="BL102" s="98"/>
      <c r="BM102" s="238">
        <f t="shared" si="35"/>
        <v>-123.45931752330854</v>
      </c>
      <c r="BN102" s="237">
        <f t="shared" si="33"/>
        <v>-80.53984824372705</v>
      </c>
      <c r="BO102" s="98"/>
      <c r="BP102" s="98"/>
      <c r="BQ102" s="98"/>
      <c r="BR102" s="98"/>
      <c r="BS102" s="163">
        <f t="shared" si="61"/>
        <v>42.69662404791854</v>
      </c>
      <c r="BT102" s="170">
        <v>-124</v>
      </c>
      <c r="BU102" s="98"/>
      <c r="BV102" s="98"/>
      <c r="BW102" s="98"/>
      <c r="BX102" s="98"/>
      <c r="BY102" s="98"/>
      <c r="BZ102" s="98"/>
      <c r="CA102" s="142"/>
      <c r="CB102" s="141"/>
      <c r="CC102" s="251">
        <f t="shared" si="60"/>
        <v>-236.31846926092817</v>
      </c>
      <c r="CD102" s="252">
        <f t="shared" si="62"/>
        <v>43.46015175627295</v>
      </c>
      <c r="CE102" s="98"/>
      <c r="CF102" s="98"/>
      <c r="CG102" s="98"/>
      <c r="CH102" s="246">
        <f t="shared" si="59"/>
        <v>-130.09135295316796</v>
      </c>
      <c r="CI102" s="252">
        <f t="shared" si="63"/>
        <v>-110.53984824372705</v>
      </c>
      <c r="CJ102" s="98"/>
      <c r="CK102" s="98"/>
      <c r="CL102" s="98"/>
      <c r="CM102" s="98"/>
      <c r="CN102" s="163">
        <f t="shared" si="57"/>
        <v>42.69662404791854</v>
      </c>
      <c r="CO102" s="170">
        <v>-124</v>
      </c>
      <c r="CP102" s="98"/>
      <c r="CQ102" s="98"/>
      <c r="CR102" s="98"/>
      <c r="CS102" s="98"/>
      <c r="CT102" s="98"/>
      <c r="CU102" s="98"/>
      <c r="CV102" s="142"/>
      <c r="CW102" s="168"/>
    </row>
    <row r="103" spans="2:101" x14ac:dyDescent="0.3">
      <c r="B103" s="141"/>
      <c r="C103" s="141">
        <f t="shared" si="38"/>
        <v>54.220994469923212</v>
      </c>
      <c r="D103" s="142">
        <f t="shared" si="43"/>
        <v>-63</v>
      </c>
      <c r="E103" s="98"/>
      <c r="F103" s="98"/>
      <c r="G103" s="141">
        <f t="shared" si="39"/>
        <v>-67.926175266017452</v>
      </c>
      <c r="H103" s="142">
        <f t="shared" si="44"/>
        <v>-43</v>
      </c>
      <c r="I103" s="98"/>
      <c r="J103" s="98"/>
      <c r="K103" s="98"/>
      <c r="L103" s="232"/>
      <c r="M103" s="141">
        <f t="shared" si="40"/>
        <v>-10</v>
      </c>
      <c r="N103" s="142">
        <f t="shared" si="45"/>
        <v>8</v>
      </c>
      <c r="O103" s="98"/>
      <c r="P103" s="224"/>
      <c r="Q103" s="141">
        <f t="shared" si="41"/>
        <v>-80</v>
      </c>
      <c r="R103" s="142">
        <f t="shared" si="46"/>
        <v>-12</v>
      </c>
      <c r="S103" s="98"/>
      <c r="T103" s="98"/>
      <c r="U103" s="141">
        <f t="shared" si="42"/>
        <v>-267.18740074617568</v>
      </c>
      <c r="V103" s="142">
        <f t="shared" si="47"/>
        <v>-92</v>
      </c>
      <c r="W103" s="98"/>
      <c r="X103" s="98"/>
      <c r="Y103" s="98"/>
      <c r="Z103" s="76">
        <v>86</v>
      </c>
      <c r="AA103" s="79">
        <f t="shared" si="54"/>
        <v>-25.334253632279978</v>
      </c>
      <c r="AB103" s="78">
        <f t="shared" si="51"/>
        <v>-48.367563608074349</v>
      </c>
      <c r="AC103" s="98"/>
      <c r="AD103" s="86">
        <v>95</v>
      </c>
      <c r="AE103" s="89">
        <f t="shared" si="36"/>
        <v>-6.972459419812659</v>
      </c>
      <c r="AF103" s="88">
        <f t="shared" si="37"/>
        <v>79.69557584733964</v>
      </c>
      <c r="AG103" s="98"/>
      <c r="AH103" s="108">
        <v>84</v>
      </c>
      <c r="AI103" s="111">
        <f t="shared" si="52"/>
        <v>-33.054550138135248</v>
      </c>
      <c r="AJ103" s="110">
        <f t="shared" si="53"/>
        <v>-74.087606479830413</v>
      </c>
      <c r="AK103" s="98"/>
      <c r="AL103" s="98"/>
      <c r="AM103" s="98"/>
      <c r="AN103" s="98"/>
      <c r="AO103" s="98"/>
      <c r="AP103" s="98"/>
      <c r="AQ103" s="141">
        <f t="shared" si="55"/>
        <v>-85.310150825744728</v>
      </c>
      <c r="AR103" s="142">
        <f t="shared" si="48"/>
        <v>-62.369114215097106</v>
      </c>
      <c r="AS103" s="98"/>
      <c r="AT103" s="142"/>
      <c r="AU103" s="98"/>
      <c r="AV103" s="141">
        <f t="shared" si="50"/>
        <v>-105.62357711491939</v>
      </c>
      <c r="AW103" s="142">
        <f t="shared" si="49"/>
        <v>-62.369114215097106</v>
      </c>
      <c r="AX103" s="98"/>
      <c r="AY103" s="98"/>
      <c r="AZ103" s="142"/>
      <c r="BA103" s="142"/>
      <c r="BC103" s="141"/>
      <c r="BD103" s="235">
        <v>78</v>
      </c>
      <c r="BE103" s="238">
        <f t="shared" si="56"/>
        <v>-28.753838005244081</v>
      </c>
      <c r="BF103" s="237">
        <f t="shared" si="58"/>
        <v>-74.890384232789302</v>
      </c>
      <c r="BG103" s="98"/>
      <c r="BH103" s="235">
        <f t="shared" si="34"/>
        <v>-210.48770566456858</v>
      </c>
      <c r="BI103" s="237">
        <f t="shared" si="32"/>
        <v>14.46015175627295</v>
      </c>
      <c r="BJ103" s="98"/>
      <c r="BK103" s="98"/>
      <c r="BL103" s="98"/>
      <c r="BM103" s="238">
        <f t="shared" si="35"/>
        <v>-124.0136265747613</v>
      </c>
      <c r="BN103" s="237">
        <f t="shared" si="33"/>
        <v>-81.53984824372705</v>
      </c>
      <c r="BO103" s="98"/>
      <c r="BP103" s="98"/>
      <c r="BQ103" s="98"/>
      <c r="BR103" s="98"/>
      <c r="BS103" s="163">
        <f t="shared" si="61"/>
        <v>42.352296434628876</v>
      </c>
      <c r="BT103" s="170">
        <v>-123</v>
      </c>
      <c r="BU103" s="98"/>
      <c r="BV103" s="98"/>
      <c r="BW103" s="98"/>
      <c r="BX103" s="98"/>
      <c r="BY103" s="98"/>
      <c r="BZ103" s="98"/>
      <c r="CA103" s="142"/>
      <c r="CB103" s="141"/>
      <c r="CC103" s="251">
        <f t="shared" si="60"/>
        <v>-238.12251701619959</v>
      </c>
      <c r="CD103" s="252">
        <f t="shared" si="62"/>
        <v>44.46015175627295</v>
      </c>
      <c r="CE103" s="98"/>
      <c r="CF103" s="98"/>
      <c r="CG103" s="98"/>
      <c r="CH103" s="246">
        <f t="shared" si="59"/>
        <v>-130.51582776937755</v>
      </c>
      <c r="CI103" s="252">
        <f t="shared" si="63"/>
        <v>-111.53984824372705</v>
      </c>
      <c r="CJ103" s="98"/>
      <c r="CK103" s="98"/>
      <c r="CL103" s="98"/>
      <c r="CM103" s="98"/>
      <c r="CN103" s="163">
        <f t="shared" si="57"/>
        <v>42.352296434628876</v>
      </c>
      <c r="CO103" s="170">
        <v>-123</v>
      </c>
      <c r="CP103" s="98"/>
      <c r="CQ103" s="98"/>
      <c r="CR103" s="98"/>
      <c r="CS103" s="98"/>
      <c r="CT103" s="98"/>
      <c r="CU103" s="98"/>
      <c r="CV103" s="142"/>
      <c r="CW103" s="168"/>
    </row>
    <row r="104" spans="2:101" x14ac:dyDescent="0.3">
      <c r="B104" s="141"/>
      <c r="C104" s="141">
        <f t="shared" si="38"/>
        <v>55.002280096429928</v>
      </c>
      <c r="D104" s="142">
        <f t="shared" si="43"/>
        <v>-64</v>
      </c>
      <c r="E104" s="98"/>
      <c r="F104" s="98"/>
      <c r="G104" s="141">
        <f t="shared" si="39"/>
        <v>-67.144889639510737</v>
      </c>
      <c r="H104" s="142">
        <f t="shared" si="44"/>
        <v>-44</v>
      </c>
      <c r="I104" s="98"/>
      <c r="J104" s="98"/>
      <c r="K104" s="98"/>
      <c r="L104" s="232"/>
      <c r="M104" s="141">
        <f t="shared" si="40"/>
        <v>-10</v>
      </c>
      <c r="N104" s="142">
        <f t="shared" si="45"/>
        <v>7</v>
      </c>
      <c r="O104" s="98"/>
      <c r="P104" s="224"/>
      <c r="Q104" s="141">
        <f t="shared" si="41"/>
        <v>-80</v>
      </c>
      <c r="R104" s="142">
        <f t="shared" si="46"/>
        <v>-13</v>
      </c>
      <c r="S104" s="98"/>
      <c r="T104" s="98"/>
      <c r="U104" s="141">
        <f t="shared" si="42"/>
        <v>-270.09161162385152</v>
      </c>
      <c r="V104" s="142">
        <f t="shared" si="47"/>
        <v>-93</v>
      </c>
      <c r="W104" s="98"/>
      <c r="X104" s="98"/>
      <c r="Y104" s="98"/>
      <c r="Z104" s="76">
        <v>87</v>
      </c>
      <c r="AA104" s="79">
        <f t="shared" si="54"/>
        <v>-25.886652660319353</v>
      </c>
      <c r="AB104" s="78">
        <f t="shared" si="51"/>
        <v>-48.333777436150882</v>
      </c>
      <c r="AC104" s="98"/>
      <c r="AD104" s="86">
        <v>96</v>
      </c>
      <c r="AE104" s="89">
        <f t="shared" si="36"/>
        <v>-8.3622770614122661</v>
      </c>
      <c r="AF104" s="88">
        <f t="shared" si="37"/>
        <v>79.561751629461867</v>
      </c>
      <c r="AG104" s="98"/>
      <c r="AH104" s="108">
        <v>85</v>
      </c>
      <c r="AI104" s="111">
        <f t="shared" si="52"/>
        <v>-33.605433539216435</v>
      </c>
      <c r="AJ104" s="110">
        <f t="shared" si="53"/>
        <v>-74.034562441472474</v>
      </c>
      <c r="AK104" s="98"/>
      <c r="AL104" s="98"/>
      <c r="AM104" s="98"/>
      <c r="AN104" s="98"/>
      <c r="AO104" s="98"/>
      <c r="AP104" s="98"/>
      <c r="AQ104" s="141">
        <f t="shared" si="55"/>
        <v>-84.528865199237998</v>
      </c>
      <c r="AR104" s="142">
        <f t="shared" si="48"/>
        <v>-63.369114215097106</v>
      </c>
      <c r="AS104" s="98"/>
      <c r="AT104" s="142"/>
      <c r="AU104" s="98"/>
      <c r="AV104" s="141">
        <f t="shared" si="50"/>
        <v>-105.62357711491939</v>
      </c>
      <c r="AW104" s="142">
        <f t="shared" si="49"/>
        <v>-63.369114215097106</v>
      </c>
      <c r="AX104" s="98"/>
      <c r="AY104" s="98"/>
      <c r="AZ104" s="142"/>
      <c r="BA104" s="142"/>
      <c r="BC104" s="141"/>
      <c r="BD104" s="235">
        <v>79</v>
      </c>
      <c r="BE104" s="238">
        <f t="shared" si="56"/>
        <v>-29.14753243947893</v>
      </c>
      <c r="BF104" s="237">
        <f t="shared" si="58"/>
        <v>-74.810286194873896</v>
      </c>
      <c r="BG104" s="98"/>
      <c r="BH104" s="235">
        <f t="shared" si="34"/>
        <v>-212.84355803039233</v>
      </c>
      <c r="BI104" s="237">
        <f t="shared" si="32"/>
        <v>15.46015175627295</v>
      </c>
      <c r="BJ104" s="98"/>
      <c r="BK104" s="98"/>
      <c r="BL104" s="98"/>
      <c r="BM104" s="238">
        <f t="shared" si="35"/>
        <v>-124.56793562621408</v>
      </c>
      <c r="BN104" s="237">
        <f t="shared" si="33"/>
        <v>-82.53984824372705</v>
      </c>
      <c r="BO104" s="98"/>
      <c r="BP104" s="98"/>
      <c r="BQ104" s="98"/>
      <c r="BR104" s="98"/>
      <c r="BS104" s="163">
        <f t="shared" si="61"/>
        <v>42.007968821339212</v>
      </c>
      <c r="BT104" s="170">
        <v>-122</v>
      </c>
      <c r="BU104" s="98"/>
      <c r="BV104" s="98"/>
      <c r="BW104" s="98"/>
      <c r="BX104" s="98"/>
      <c r="BY104" s="98"/>
      <c r="BZ104" s="98"/>
      <c r="CA104" s="142"/>
      <c r="CB104" s="141"/>
      <c r="CC104" s="251">
        <f t="shared" si="60"/>
        <v>-239.92656477147102</v>
      </c>
      <c r="CD104" s="252">
        <f t="shared" si="62"/>
        <v>45.46015175627295</v>
      </c>
      <c r="CE104" s="98"/>
      <c r="CF104" s="98"/>
      <c r="CG104" s="98"/>
      <c r="CH104" s="246">
        <f t="shared" si="59"/>
        <v>-130.94030258558718</v>
      </c>
      <c r="CI104" s="252">
        <f t="shared" si="63"/>
        <v>-112.53984824372705</v>
      </c>
      <c r="CJ104" s="98"/>
      <c r="CK104" s="98"/>
      <c r="CL104" s="98"/>
      <c r="CM104" s="98"/>
      <c r="CN104" s="163">
        <f t="shared" si="57"/>
        <v>42.007968821339212</v>
      </c>
      <c r="CO104" s="170">
        <v>-122</v>
      </c>
      <c r="CP104" s="98"/>
      <c r="CQ104" s="98"/>
      <c r="CR104" s="98"/>
      <c r="CS104" s="98"/>
      <c r="CT104" s="98"/>
      <c r="CU104" s="98"/>
      <c r="CV104" s="142"/>
      <c r="CW104" s="168"/>
    </row>
    <row r="105" spans="2:101" x14ac:dyDescent="0.3">
      <c r="B105" s="141"/>
      <c r="C105" s="141">
        <f t="shared" si="38"/>
        <v>55.783565722936643</v>
      </c>
      <c r="D105" s="142">
        <f t="shared" si="43"/>
        <v>-65</v>
      </c>
      <c r="E105" s="98"/>
      <c r="F105" s="98"/>
      <c r="G105" s="141">
        <f t="shared" si="39"/>
        <v>-66.363604013004021</v>
      </c>
      <c r="H105" s="142">
        <f t="shared" si="44"/>
        <v>-45</v>
      </c>
      <c r="I105" s="98"/>
      <c r="J105" s="98"/>
      <c r="K105" s="98"/>
      <c r="L105" s="232"/>
      <c r="M105" s="141">
        <f t="shared" si="40"/>
        <v>-10</v>
      </c>
      <c r="N105" s="142">
        <f t="shared" si="45"/>
        <v>6</v>
      </c>
      <c r="O105" s="98"/>
      <c r="P105" s="224"/>
      <c r="Q105" s="141">
        <f t="shared" si="41"/>
        <v>-80</v>
      </c>
      <c r="R105" s="142">
        <f t="shared" si="46"/>
        <v>-14</v>
      </c>
      <c r="S105" s="98"/>
      <c r="T105" s="98"/>
      <c r="U105" s="141">
        <f t="shared" si="42"/>
        <v>-272.9958225015273</v>
      </c>
      <c r="V105" s="142">
        <f t="shared" si="47"/>
        <v>-94</v>
      </c>
      <c r="W105" s="98"/>
      <c r="X105" s="98"/>
      <c r="Y105" s="98"/>
      <c r="Z105" s="76">
        <v>88</v>
      </c>
      <c r="AA105" s="79">
        <f t="shared" si="54"/>
        <v>-26.439557205315523</v>
      </c>
      <c r="AB105" s="78">
        <f t="shared" si="51"/>
        <v>-48.309637102377948</v>
      </c>
      <c r="AC105" s="98"/>
      <c r="AD105" s="86">
        <v>97</v>
      </c>
      <c r="AE105" s="89">
        <f t="shared" si="36"/>
        <v>-9.7495474724117894</v>
      </c>
      <c r="AF105" s="88">
        <f t="shared" si="37"/>
        <v>79.403692131305775</v>
      </c>
      <c r="AG105" s="98"/>
      <c r="AH105" s="108">
        <v>86</v>
      </c>
      <c r="AI105" s="111">
        <f t="shared" si="52"/>
        <v>-34.157158784203858</v>
      </c>
      <c r="AJ105" s="110">
        <f t="shared" si="53"/>
        <v>-73.991140722993734</v>
      </c>
      <c r="AK105" s="98"/>
      <c r="AL105" s="98"/>
      <c r="AM105" s="98"/>
      <c r="AN105" s="98"/>
      <c r="AO105" s="98"/>
      <c r="AP105" s="98"/>
      <c r="AQ105" s="141">
        <f t="shared" si="55"/>
        <v>-83.747579572731283</v>
      </c>
      <c r="AR105" s="142">
        <f t="shared" si="48"/>
        <v>-64.369114215097113</v>
      </c>
      <c r="AS105" s="98"/>
      <c r="AT105" s="142"/>
      <c r="AU105" s="98"/>
      <c r="AV105" s="141">
        <f t="shared" si="50"/>
        <v>-105.62357711491939</v>
      </c>
      <c r="AW105" s="142">
        <f t="shared" si="49"/>
        <v>-64.369114215097113</v>
      </c>
      <c r="AX105" s="98"/>
      <c r="AY105" s="98"/>
      <c r="AZ105" s="142"/>
      <c r="BA105" s="142"/>
      <c r="BC105" s="141"/>
      <c r="BD105" s="235">
        <v>80</v>
      </c>
      <c r="BE105" s="238">
        <f t="shared" si="56"/>
        <v>-29.542564815657073</v>
      </c>
      <c r="BF105" s="237">
        <f t="shared" si="58"/>
        <v>-74.737071271556005</v>
      </c>
      <c r="BG105" s="98"/>
      <c r="BH105" s="235">
        <f t="shared" si="34"/>
        <v>-215.19941039621608</v>
      </c>
      <c r="BI105" s="237">
        <f t="shared" si="32"/>
        <v>16.46015175627295</v>
      </c>
      <c r="BJ105" s="98"/>
      <c r="BK105" s="98"/>
      <c r="BL105" s="98"/>
      <c r="BM105" s="238">
        <f t="shared" si="35"/>
        <v>-125.12224467766684</v>
      </c>
      <c r="BN105" s="237">
        <f t="shared" si="33"/>
        <v>-83.53984824372705</v>
      </c>
      <c r="BO105" s="98"/>
      <c r="BP105" s="98"/>
      <c r="BQ105" s="98"/>
      <c r="BR105" s="98"/>
      <c r="BS105" s="163">
        <f t="shared" si="61"/>
        <v>41.663641208049548</v>
      </c>
      <c r="BT105" s="170">
        <v>-121</v>
      </c>
      <c r="BU105" s="98"/>
      <c r="BV105" s="98"/>
      <c r="BW105" s="98"/>
      <c r="BX105" s="98"/>
      <c r="BY105" s="98"/>
      <c r="BZ105" s="98"/>
      <c r="CA105" s="142"/>
      <c r="CB105" s="141"/>
      <c r="CC105" s="251">
        <f t="shared" si="60"/>
        <v>-241.73061252674245</v>
      </c>
      <c r="CD105" s="252">
        <f t="shared" si="62"/>
        <v>46.46015175627295</v>
      </c>
      <c r="CE105" s="98"/>
      <c r="CF105" s="98"/>
      <c r="CG105" s="98"/>
      <c r="CH105" s="246">
        <f t="shared" si="59"/>
        <v>-131.36477740179677</v>
      </c>
      <c r="CI105" s="252">
        <f t="shared" si="63"/>
        <v>-113.53984824372705</v>
      </c>
      <c r="CJ105" s="98"/>
      <c r="CK105" s="98"/>
      <c r="CL105" s="98"/>
      <c r="CM105" s="98"/>
      <c r="CN105" s="163">
        <f t="shared" si="57"/>
        <v>41.663641208049548</v>
      </c>
      <c r="CO105" s="170">
        <v>-121</v>
      </c>
      <c r="CP105" s="98"/>
      <c r="CQ105" s="98"/>
      <c r="CR105" s="98"/>
      <c r="CS105" s="98"/>
      <c r="CT105" s="98"/>
      <c r="CU105" s="98"/>
      <c r="CV105" s="142"/>
      <c r="CW105" s="168"/>
    </row>
    <row r="106" spans="2:101" x14ac:dyDescent="0.3">
      <c r="B106" s="141"/>
      <c r="C106" s="141">
        <f t="shared" si="38"/>
        <v>56.564851349443366</v>
      </c>
      <c r="D106" s="142">
        <f t="shared" si="43"/>
        <v>-66</v>
      </c>
      <c r="E106" s="98"/>
      <c r="F106" s="98"/>
      <c r="G106" s="141">
        <f t="shared" si="39"/>
        <v>-65.582318386497306</v>
      </c>
      <c r="H106" s="142">
        <f t="shared" si="44"/>
        <v>-46</v>
      </c>
      <c r="I106" s="98"/>
      <c r="J106" s="98"/>
      <c r="K106" s="98"/>
      <c r="L106" s="232"/>
      <c r="M106" s="141">
        <f t="shared" si="40"/>
        <v>-10</v>
      </c>
      <c r="N106" s="142">
        <f t="shared" si="45"/>
        <v>5</v>
      </c>
      <c r="O106" s="98"/>
      <c r="P106" s="224"/>
      <c r="Q106" s="141">
        <f t="shared" si="41"/>
        <v>-80</v>
      </c>
      <c r="R106" s="142">
        <f t="shared" si="46"/>
        <v>-15</v>
      </c>
      <c r="S106" s="98"/>
      <c r="T106" s="98"/>
      <c r="U106" s="141">
        <f t="shared" si="42"/>
        <v>-275.90003337920314</v>
      </c>
      <c r="V106" s="142">
        <f t="shared" si="47"/>
        <v>-95</v>
      </c>
      <c r="W106" s="98"/>
      <c r="X106" s="98"/>
      <c r="Y106" s="98"/>
      <c r="Z106" s="76">
        <v>89</v>
      </c>
      <c r="AA106" s="79">
        <f t="shared" si="54"/>
        <v>-26.992798847187981</v>
      </c>
      <c r="AB106" s="78">
        <f t="shared" si="51"/>
        <v>-48.295149960135063</v>
      </c>
      <c r="AC106" s="98"/>
      <c r="AD106" s="86">
        <v>98</v>
      </c>
      <c r="AE106" s="89">
        <f t="shared" si="36"/>
        <v>-11.133848076805229</v>
      </c>
      <c r="AF106" s="88">
        <f t="shared" si="37"/>
        <v>79.221445499325625</v>
      </c>
      <c r="AG106" s="98"/>
      <c r="AH106" s="108">
        <v>87</v>
      </c>
      <c r="AI106" s="111">
        <f t="shared" si="52"/>
        <v>-34.70955781224324</v>
      </c>
      <c r="AJ106" s="110">
        <f t="shared" si="53"/>
        <v>-73.957354551070267</v>
      </c>
      <c r="AK106" s="98"/>
      <c r="AL106" s="98"/>
      <c r="AM106" s="98"/>
      <c r="AN106" s="98"/>
      <c r="AO106" s="98"/>
      <c r="AP106" s="98"/>
      <c r="AQ106" s="141">
        <f t="shared" si="55"/>
        <v>-82.966293946224567</v>
      </c>
      <c r="AR106" s="142">
        <f t="shared" si="48"/>
        <v>-65.369114215097113</v>
      </c>
      <c r="AS106" s="98"/>
      <c r="AT106" s="142"/>
      <c r="AU106" s="98"/>
      <c r="AV106" s="141">
        <f t="shared" si="50"/>
        <v>-105.62357711491939</v>
      </c>
      <c r="AW106" s="142">
        <f t="shared" si="49"/>
        <v>-65.369114215097113</v>
      </c>
      <c r="AX106" s="98"/>
      <c r="AY106" s="98"/>
      <c r="AZ106" s="142"/>
      <c r="BA106" s="142"/>
      <c r="BC106" s="141"/>
      <c r="BD106" s="235">
        <v>81</v>
      </c>
      <c r="BE106" s="238">
        <f t="shared" si="56"/>
        <v>-29.938814803089961</v>
      </c>
      <c r="BF106" s="237">
        <f t="shared" si="58"/>
        <v>-74.670761764810521</v>
      </c>
      <c r="BG106" s="98"/>
      <c r="BH106" s="235">
        <f t="shared" si="34"/>
        <v>-217.55526276203986</v>
      </c>
      <c r="BI106" s="237">
        <f t="shared" si="32"/>
        <v>17.46015175627295</v>
      </c>
      <c r="BJ106" s="98"/>
      <c r="BK106" s="98"/>
      <c r="BL106" s="98"/>
      <c r="BM106" s="238">
        <f t="shared" si="35"/>
        <v>-125.6765537291196</v>
      </c>
      <c r="BN106" s="237">
        <f t="shared" si="33"/>
        <v>-84.53984824372705</v>
      </c>
      <c r="BO106" s="98"/>
      <c r="BP106" s="98"/>
      <c r="BQ106" s="98"/>
      <c r="BR106" s="98"/>
      <c r="BS106" s="163">
        <f t="shared" si="61"/>
        <v>41.319313594759876</v>
      </c>
      <c r="BT106" s="170">
        <v>-120</v>
      </c>
      <c r="BU106" s="98"/>
      <c r="BV106" s="98"/>
      <c r="BW106" s="98"/>
      <c r="BX106" s="98"/>
      <c r="BY106" s="98"/>
      <c r="BZ106" s="98"/>
      <c r="CA106" s="142"/>
      <c r="CB106" s="141"/>
      <c r="CC106" s="251">
        <f t="shared" si="60"/>
        <v>-243.53466028201387</v>
      </c>
      <c r="CD106" s="252">
        <f t="shared" si="62"/>
        <v>47.46015175627295</v>
      </c>
      <c r="CE106" s="98"/>
      <c r="CF106" s="98"/>
      <c r="CG106" s="98"/>
      <c r="CH106" s="246">
        <f t="shared" si="59"/>
        <v>-131.78925221800637</v>
      </c>
      <c r="CI106" s="252">
        <f t="shared" si="63"/>
        <v>-114.53984824372705</v>
      </c>
      <c r="CJ106" s="98"/>
      <c r="CK106" s="98"/>
      <c r="CL106" s="98"/>
      <c r="CM106" s="98"/>
      <c r="CN106" s="163">
        <f t="shared" si="57"/>
        <v>41.319313594759876</v>
      </c>
      <c r="CO106" s="170">
        <v>-120</v>
      </c>
      <c r="CP106" s="98"/>
      <c r="CQ106" s="98"/>
      <c r="CR106" s="98"/>
      <c r="CS106" s="98"/>
      <c r="CT106" s="98"/>
      <c r="CU106" s="98"/>
      <c r="CV106" s="142"/>
      <c r="CW106" s="168"/>
    </row>
    <row r="107" spans="2:101" x14ac:dyDescent="0.3">
      <c r="B107" s="141"/>
      <c r="C107" s="141">
        <f t="shared" si="38"/>
        <v>57.346136975950081</v>
      </c>
      <c r="D107" s="142">
        <f t="shared" si="43"/>
        <v>-67</v>
      </c>
      <c r="E107" s="98"/>
      <c r="F107" s="98"/>
      <c r="G107" s="141">
        <f t="shared" si="39"/>
        <v>-64.801032759990591</v>
      </c>
      <c r="H107" s="142">
        <f t="shared" si="44"/>
        <v>-47</v>
      </c>
      <c r="I107" s="98"/>
      <c r="J107" s="98"/>
      <c r="K107" s="98"/>
      <c r="L107" s="232"/>
      <c r="M107" s="141">
        <f t="shared" si="40"/>
        <v>-10</v>
      </c>
      <c r="N107" s="142">
        <f t="shared" si="45"/>
        <v>4</v>
      </c>
      <c r="O107" s="98"/>
      <c r="P107" s="224"/>
      <c r="Q107" s="141">
        <f t="shared" si="41"/>
        <v>-80</v>
      </c>
      <c r="R107" s="142">
        <f t="shared" si="46"/>
        <v>-16</v>
      </c>
      <c r="S107" s="98"/>
      <c r="T107" s="98"/>
      <c r="U107" s="141">
        <f t="shared" si="42"/>
        <v>-278.80424425687897</v>
      </c>
      <c r="V107" s="142">
        <f t="shared" si="47"/>
        <v>-96</v>
      </c>
      <c r="W107" s="98"/>
      <c r="X107" s="98"/>
      <c r="Y107" s="98"/>
      <c r="Z107" s="76">
        <v>90</v>
      </c>
      <c r="AA107" s="79">
        <f t="shared" si="54"/>
        <v>-27.546209063173219</v>
      </c>
      <c r="AB107" s="78">
        <f t="shared" si="51"/>
        <v>-48.290320422346106</v>
      </c>
      <c r="AC107" s="98"/>
      <c r="AD107" s="86">
        <v>99</v>
      </c>
      <c r="AE107" s="89">
        <f t="shared" si="36"/>
        <v>-12.514757203218483</v>
      </c>
      <c r="AF107" s="88">
        <f t="shared" si="37"/>
        <v>79.015067247611015</v>
      </c>
      <c r="AG107" s="98"/>
      <c r="AH107" s="108">
        <v>88</v>
      </c>
      <c r="AI107" s="111">
        <f t="shared" si="52"/>
        <v>-35.262462357239407</v>
      </c>
      <c r="AJ107" s="110">
        <f t="shared" si="53"/>
        <v>-73.933214217297333</v>
      </c>
      <c r="AK107" s="98"/>
      <c r="AL107" s="98"/>
      <c r="AM107" s="98"/>
      <c r="AN107" s="98"/>
      <c r="AO107" s="98"/>
      <c r="AP107" s="98"/>
      <c r="AQ107" s="141">
        <f t="shared" si="55"/>
        <v>-82.185008319717838</v>
      </c>
      <c r="AR107" s="142">
        <f t="shared" si="48"/>
        <v>-66.369114215097113</v>
      </c>
      <c r="AS107" s="98"/>
      <c r="AT107" s="142"/>
      <c r="AU107" s="98"/>
      <c r="AV107" s="141">
        <f t="shared" si="50"/>
        <v>-105.62357711491939</v>
      </c>
      <c r="AW107" s="142">
        <f t="shared" si="49"/>
        <v>-66.369114215097113</v>
      </c>
      <c r="AX107" s="98"/>
      <c r="AY107" s="98"/>
      <c r="AZ107" s="142"/>
      <c r="BA107" s="142"/>
      <c r="BC107" s="141"/>
      <c r="BD107" s="235">
        <v>82</v>
      </c>
      <c r="BE107" s="238">
        <f t="shared" si="56"/>
        <v>-30.336161700192854</v>
      </c>
      <c r="BF107" s="237">
        <f t="shared" si="58"/>
        <v>-74.611377873155519</v>
      </c>
      <c r="BG107" s="98"/>
      <c r="BH107" s="235">
        <f t="shared" si="34"/>
        <v>-219.91111512786361</v>
      </c>
      <c r="BI107" s="237">
        <f t="shared" si="32"/>
        <v>18.46015175627295</v>
      </c>
      <c r="BJ107" s="98"/>
      <c r="BK107" s="98"/>
      <c r="BL107" s="98"/>
      <c r="BM107" s="238">
        <f t="shared" si="35"/>
        <v>-126.23086278057238</v>
      </c>
      <c r="BN107" s="237">
        <f t="shared" si="33"/>
        <v>-85.53984824372705</v>
      </c>
      <c r="BO107" s="98"/>
      <c r="BP107" s="98"/>
      <c r="BQ107" s="98"/>
      <c r="BR107" s="98"/>
      <c r="BS107" s="163">
        <f t="shared" si="61"/>
        <v>40.974985981470212</v>
      </c>
      <c r="BT107" s="170">
        <v>-119</v>
      </c>
      <c r="BU107" s="98"/>
      <c r="BV107" s="98"/>
      <c r="BW107" s="98"/>
      <c r="BX107" s="98"/>
      <c r="BY107" s="98"/>
      <c r="BZ107" s="98"/>
      <c r="CA107" s="142"/>
      <c r="CB107" s="141"/>
      <c r="CC107" s="251">
        <f t="shared" si="60"/>
        <v>-245.3387080372853</v>
      </c>
      <c r="CD107" s="252">
        <f t="shared" si="62"/>
        <v>48.46015175627295</v>
      </c>
      <c r="CE107" s="98"/>
      <c r="CF107" s="98"/>
      <c r="CG107" s="98"/>
      <c r="CH107" s="246">
        <f t="shared" si="59"/>
        <v>-132.21372703421599</v>
      </c>
      <c r="CI107" s="252">
        <f t="shared" si="63"/>
        <v>-115.53984824372705</v>
      </c>
      <c r="CJ107" s="98"/>
      <c r="CK107" s="98"/>
      <c r="CL107" s="98"/>
      <c r="CM107" s="98"/>
      <c r="CN107" s="163">
        <f t="shared" si="57"/>
        <v>40.974985981470212</v>
      </c>
      <c r="CO107" s="170">
        <v>-119</v>
      </c>
      <c r="CP107" s="98"/>
      <c r="CQ107" s="98"/>
      <c r="CR107" s="98"/>
      <c r="CS107" s="98"/>
      <c r="CT107" s="98"/>
      <c r="CU107" s="98"/>
      <c r="CV107" s="142"/>
      <c r="CW107" s="168"/>
    </row>
    <row r="108" spans="2:101" x14ac:dyDescent="0.3">
      <c r="B108" s="141"/>
      <c r="C108" s="141">
        <f t="shared" si="38"/>
        <v>58.127422602456797</v>
      </c>
      <c r="D108" s="142">
        <f t="shared" si="43"/>
        <v>-68</v>
      </c>
      <c r="E108" s="98"/>
      <c r="F108" s="98"/>
      <c r="G108" s="141">
        <f t="shared" si="39"/>
        <v>-64.019747133483861</v>
      </c>
      <c r="H108" s="142">
        <f t="shared" si="44"/>
        <v>-48</v>
      </c>
      <c r="I108" s="98"/>
      <c r="J108" s="98"/>
      <c r="K108" s="98"/>
      <c r="L108" s="232"/>
      <c r="M108" s="141">
        <f t="shared" si="40"/>
        <v>-10</v>
      </c>
      <c r="N108" s="142">
        <f t="shared" si="45"/>
        <v>3</v>
      </c>
      <c r="O108" s="98"/>
      <c r="P108" s="224"/>
      <c r="Q108" s="141">
        <f t="shared" si="41"/>
        <v>-80</v>
      </c>
      <c r="R108" s="142">
        <f t="shared" si="46"/>
        <v>-17</v>
      </c>
      <c r="S108" s="98"/>
      <c r="T108" s="98"/>
      <c r="U108" s="141">
        <f t="shared" si="42"/>
        <v>-281.70845513455481</v>
      </c>
      <c r="V108" s="142">
        <f t="shared" si="47"/>
        <v>-97</v>
      </c>
      <c r="W108" s="98"/>
      <c r="X108" s="98"/>
      <c r="Y108" s="98"/>
      <c r="Z108" s="76">
        <v>91</v>
      </c>
      <c r="AA108" s="79">
        <f t="shared" si="54"/>
        <v>-28.099619279158464</v>
      </c>
      <c r="AB108" s="78">
        <f t="shared" si="51"/>
        <v>-48.295149960135063</v>
      </c>
      <c r="AC108" s="98"/>
      <c r="AD108" s="86">
        <v>100</v>
      </c>
      <c r="AE108" s="89">
        <f t="shared" si="36"/>
        <v>-13.891854213354424</v>
      </c>
      <c r="AF108" s="88">
        <f t="shared" si="37"/>
        <v>78.784620240976636</v>
      </c>
      <c r="AG108" s="98"/>
      <c r="AH108" s="108">
        <v>89</v>
      </c>
      <c r="AI108" s="111">
        <f t="shared" si="52"/>
        <v>-35.815703999111868</v>
      </c>
      <c r="AJ108" s="110">
        <f t="shared" si="53"/>
        <v>-73.918727075054449</v>
      </c>
      <c r="AK108" s="98"/>
      <c r="AL108" s="98"/>
      <c r="AM108" s="98"/>
      <c r="AN108" s="98"/>
      <c r="AO108" s="98"/>
      <c r="AP108" s="98"/>
      <c r="AQ108" s="141">
        <f t="shared" si="55"/>
        <v>-81.403722693211137</v>
      </c>
      <c r="AR108" s="142">
        <f t="shared" si="48"/>
        <v>-67.369114215097113</v>
      </c>
      <c r="AS108" s="98"/>
      <c r="AT108" s="142"/>
      <c r="AU108" s="98"/>
      <c r="AV108" s="141">
        <f t="shared" si="50"/>
        <v>-105.62357711491939</v>
      </c>
      <c r="AW108" s="142">
        <f t="shared" si="49"/>
        <v>-67.369114215097113</v>
      </c>
      <c r="AX108" s="98"/>
      <c r="AY108" s="98"/>
      <c r="AZ108" s="142"/>
      <c r="BA108" s="142"/>
      <c r="BC108" s="141"/>
      <c r="BD108" s="235">
        <v>83</v>
      </c>
      <c r="BE108" s="238">
        <f t="shared" si="56"/>
        <v>-30.734484471251726</v>
      </c>
      <c r="BF108" s="237">
        <f t="shared" si="58"/>
        <v>-74.558937685499686</v>
      </c>
      <c r="BG108" s="98"/>
      <c r="BH108" s="235">
        <f t="shared" si="34"/>
        <v>-222.26696749368736</v>
      </c>
      <c r="BI108" s="237">
        <f t="shared" si="32"/>
        <v>19.46015175627295</v>
      </c>
      <c r="BJ108" s="98"/>
      <c r="BK108" s="98"/>
      <c r="BL108" s="98"/>
      <c r="BM108" s="238">
        <f t="shared" si="35"/>
        <v>-126.78517183202516</v>
      </c>
      <c r="BN108" s="237">
        <f t="shared" si="33"/>
        <v>-86.53984824372705</v>
      </c>
      <c r="BO108" s="98"/>
      <c r="BP108" s="98"/>
      <c r="BQ108" s="98"/>
      <c r="BR108" s="98"/>
      <c r="BS108" s="163">
        <f t="shared" si="61"/>
        <v>40.630658368180548</v>
      </c>
      <c r="BT108" s="170">
        <v>-118</v>
      </c>
      <c r="BU108" s="98"/>
      <c r="BV108" s="98"/>
      <c r="BW108" s="98"/>
      <c r="BX108" s="98"/>
      <c r="BY108" s="98"/>
      <c r="BZ108" s="98"/>
      <c r="CA108" s="142"/>
      <c r="CB108" s="141"/>
      <c r="CC108" s="251">
        <f t="shared" si="60"/>
        <v>-247.14275579255673</v>
      </c>
      <c r="CD108" s="252">
        <f t="shared" si="62"/>
        <v>49.46015175627295</v>
      </c>
      <c r="CE108" s="98"/>
      <c r="CF108" s="98"/>
      <c r="CG108" s="98"/>
      <c r="CH108" s="246">
        <f t="shared" si="59"/>
        <v>-132.63820185042559</v>
      </c>
      <c r="CI108" s="252">
        <f t="shared" si="63"/>
        <v>-116.53984824372705</v>
      </c>
      <c r="CJ108" s="98"/>
      <c r="CK108" s="98"/>
      <c r="CL108" s="98"/>
      <c r="CM108" s="98"/>
      <c r="CN108" s="163">
        <f t="shared" si="57"/>
        <v>40.630658368180548</v>
      </c>
      <c r="CO108" s="170">
        <v>-118</v>
      </c>
      <c r="CP108" s="98"/>
      <c r="CQ108" s="98"/>
      <c r="CR108" s="98"/>
      <c r="CS108" s="98"/>
      <c r="CT108" s="98"/>
      <c r="CU108" s="98"/>
      <c r="CV108" s="142"/>
      <c r="CW108" s="168"/>
    </row>
    <row r="109" spans="2:101" x14ac:dyDescent="0.3">
      <c r="B109" s="141"/>
      <c r="C109" s="141">
        <f t="shared" si="38"/>
        <v>58.908708228963519</v>
      </c>
      <c r="D109" s="142">
        <f t="shared" si="43"/>
        <v>-69</v>
      </c>
      <c r="E109" s="98"/>
      <c r="F109" s="98"/>
      <c r="G109" s="141">
        <f t="shared" si="39"/>
        <v>-63.238461506977153</v>
      </c>
      <c r="H109" s="142">
        <f t="shared" si="44"/>
        <v>-49</v>
      </c>
      <c r="I109" s="98"/>
      <c r="J109" s="98"/>
      <c r="K109" s="98"/>
      <c r="L109" s="232"/>
      <c r="M109" s="141">
        <f t="shared" si="40"/>
        <v>-10</v>
      </c>
      <c r="N109" s="142">
        <f t="shared" si="45"/>
        <v>2</v>
      </c>
      <c r="O109" s="98"/>
      <c r="P109" s="224"/>
      <c r="Q109" s="141">
        <f t="shared" si="41"/>
        <v>-80</v>
      </c>
      <c r="R109" s="142">
        <f t="shared" si="46"/>
        <v>-18</v>
      </c>
      <c r="S109" s="98"/>
      <c r="T109" s="98"/>
      <c r="U109" s="141">
        <f t="shared" si="42"/>
        <v>-284.61266601223065</v>
      </c>
      <c r="V109" s="142">
        <f t="shared" si="47"/>
        <v>-98</v>
      </c>
      <c r="W109" s="98"/>
      <c r="X109" s="98"/>
      <c r="Y109" s="98"/>
      <c r="Z109" s="76">
        <v>92</v>
      </c>
      <c r="AA109" s="79">
        <f t="shared" si="54"/>
        <v>-28.652860921030911</v>
      </c>
      <c r="AB109" s="78">
        <f t="shared" si="51"/>
        <v>-48.309637102377948</v>
      </c>
      <c r="AC109" s="98"/>
      <c r="AD109" s="86">
        <v>101</v>
      </c>
      <c r="AE109" s="89">
        <f t="shared" si="36"/>
        <v>-15.264719630123585</v>
      </c>
      <c r="AF109" s="88">
        <f t="shared" si="37"/>
        <v>78.530174675813115</v>
      </c>
      <c r="AG109" s="98"/>
      <c r="AH109" s="108">
        <v>90</v>
      </c>
      <c r="AI109" s="111">
        <f t="shared" si="52"/>
        <v>-36.369114215097106</v>
      </c>
      <c r="AJ109" s="110">
        <f t="shared" si="53"/>
        <v>-73.913897537265484</v>
      </c>
      <c r="AK109" s="98"/>
      <c r="AL109" s="98"/>
      <c r="AM109" s="98"/>
      <c r="AN109" s="98"/>
      <c r="AO109" s="98"/>
      <c r="AP109" s="98"/>
      <c r="AQ109" s="141">
        <f t="shared" si="55"/>
        <v>-80.622437066704407</v>
      </c>
      <c r="AR109" s="142">
        <f t="shared" si="48"/>
        <v>-68.369114215097113</v>
      </c>
      <c r="AS109" s="98"/>
      <c r="AT109" s="142"/>
      <c r="AU109" s="98"/>
      <c r="AV109" s="141">
        <f t="shared" si="50"/>
        <v>-105.62357711491939</v>
      </c>
      <c r="AW109" s="142">
        <f t="shared" si="49"/>
        <v>-68.369114215097113</v>
      </c>
      <c r="AX109" s="98"/>
      <c r="AY109" s="98"/>
      <c r="AZ109" s="142"/>
      <c r="BA109" s="142"/>
      <c r="BC109" s="141"/>
      <c r="BD109" s="235">
        <v>84</v>
      </c>
      <c r="BE109" s="238">
        <f t="shared" si="56"/>
        <v>-31.13366178329186</v>
      </c>
      <c r="BF109" s="237">
        <f t="shared" si="58"/>
        <v>-74.513457175632169</v>
      </c>
      <c r="BG109" s="98"/>
      <c r="BH109" s="235">
        <f t="shared" si="34"/>
        <v>-224.62281985951111</v>
      </c>
      <c r="BI109" s="237">
        <f t="shared" si="32"/>
        <v>20.46015175627295</v>
      </c>
      <c r="BJ109" s="98"/>
      <c r="BK109" s="98"/>
      <c r="BL109" s="98"/>
      <c r="BM109" s="238">
        <f t="shared" si="35"/>
        <v>-127.33948088347792</v>
      </c>
      <c r="BN109" s="237">
        <f t="shared" si="33"/>
        <v>-87.53984824372705</v>
      </c>
      <c r="BO109" s="98"/>
      <c r="BP109" s="98"/>
      <c r="BQ109" s="98"/>
      <c r="BR109" s="98"/>
      <c r="BS109" s="163">
        <f t="shared" si="61"/>
        <v>40.286330754890884</v>
      </c>
      <c r="BT109" s="170">
        <v>-117</v>
      </c>
      <c r="BU109" s="98"/>
      <c r="BV109" s="98"/>
      <c r="BW109" s="98"/>
      <c r="BX109" s="98"/>
      <c r="BY109" s="98"/>
      <c r="BZ109" s="98"/>
      <c r="CA109" s="142"/>
      <c r="CB109" s="141"/>
      <c r="CC109" s="251">
        <f t="shared" si="60"/>
        <v>-248.94680354782815</v>
      </c>
      <c r="CD109" s="252">
        <f t="shared" si="62"/>
        <v>50.46015175627295</v>
      </c>
      <c r="CE109" s="98"/>
      <c r="CF109" s="98"/>
      <c r="CG109" s="98"/>
      <c r="CH109" s="246">
        <f t="shared" si="59"/>
        <v>-133.06267666663518</v>
      </c>
      <c r="CI109" s="252">
        <f t="shared" si="63"/>
        <v>-117.53984824372705</v>
      </c>
      <c r="CJ109" s="98"/>
      <c r="CK109" s="98"/>
      <c r="CL109" s="98"/>
      <c r="CM109" s="98"/>
      <c r="CN109" s="163">
        <f t="shared" si="57"/>
        <v>40.286330754890884</v>
      </c>
      <c r="CO109" s="170">
        <v>-117</v>
      </c>
      <c r="CP109" s="98"/>
      <c r="CQ109" s="98"/>
      <c r="CR109" s="98"/>
      <c r="CS109" s="98"/>
      <c r="CT109" s="98"/>
      <c r="CU109" s="98"/>
      <c r="CV109" s="142"/>
      <c r="CW109" s="168"/>
    </row>
    <row r="110" spans="2:101" x14ac:dyDescent="0.3">
      <c r="B110" s="141"/>
      <c r="C110" s="141">
        <f t="shared" si="38"/>
        <v>59.689993855470235</v>
      </c>
      <c r="D110" s="142">
        <f t="shared" si="43"/>
        <v>-70</v>
      </c>
      <c r="E110" s="98"/>
      <c r="F110" s="98"/>
      <c r="G110" s="141">
        <f t="shared" si="39"/>
        <v>-62.45717588047043</v>
      </c>
      <c r="H110" s="142">
        <f t="shared" si="44"/>
        <v>-50</v>
      </c>
      <c r="I110" s="98"/>
      <c r="J110" s="98"/>
      <c r="K110" s="98"/>
      <c r="L110" s="232"/>
      <c r="M110" s="141">
        <f t="shared" si="40"/>
        <v>-10</v>
      </c>
      <c r="N110" s="142">
        <f t="shared" si="45"/>
        <v>1</v>
      </c>
      <c r="O110" s="98"/>
      <c r="P110" s="224"/>
      <c r="Q110" s="141">
        <f t="shared" si="41"/>
        <v>-80</v>
      </c>
      <c r="R110" s="142">
        <f t="shared" si="46"/>
        <v>-19</v>
      </c>
      <c r="S110" s="98"/>
      <c r="T110" s="98"/>
      <c r="U110" s="141">
        <f t="shared" si="42"/>
        <v>-287.51687688990643</v>
      </c>
      <c r="V110" s="142">
        <f t="shared" si="47"/>
        <v>-99</v>
      </c>
      <c r="W110" s="98"/>
      <c r="X110" s="98"/>
      <c r="Y110" s="98"/>
      <c r="Z110" s="76">
        <v>93</v>
      </c>
      <c r="AA110" s="79">
        <f t="shared" si="54"/>
        <v>-29.205765466027081</v>
      </c>
      <c r="AB110" s="78">
        <f t="shared" si="51"/>
        <v>-48.333777436150882</v>
      </c>
      <c r="AC110" s="98"/>
      <c r="AD110" s="86">
        <v>102</v>
      </c>
      <c r="AE110" s="89">
        <f t="shared" si="36"/>
        <v>-16.632935265420731</v>
      </c>
      <c r="AF110" s="88">
        <f t="shared" si="37"/>
        <v>78.251808058704455</v>
      </c>
      <c r="AG110" s="98"/>
      <c r="AH110" s="108">
        <v>91</v>
      </c>
      <c r="AI110" s="111">
        <f t="shared" si="52"/>
        <v>-36.922524431082351</v>
      </c>
      <c r="AJ110" s="110">
        <f t="shared" si="53"/>
        <v>-73.918727075054449</v>
      </c>
      <c r="AK110" s="98"/>
      <c r="AL110" s="98"/>
      <c r="AM110" s="98"/>
      <c r="AN110" s="98"/>
      <c r="AO110" s="98"/>
      <c r="AP110" s="98"/>
      <c r="AQ110" s="141">
        <f t="shared" si="55"/>
        <v>-79.841151440197692</v>
      </c>
      <c r="AR110" s="142">
        <f t="shared" si="48"/>
        <v>-69.369114215097113</v>
      </c>
      <c r="AS110" s="98"/>
      <c r="AT110" s="142"/>
      <c r="AU110" s="98"/>
      <c r="AV110" s="141">
        <f t="shared" si="50"/>
        <v>-105.62357711491939</v>
      </c>
      <c r="AW110" s="142">
        <f t="shared" si="49"/>
        <v>-69.369114215097113</v>
      </c>
      <c r="AX110" s="98"/>
      <c r="AY110" s="98"/>
      <c r="AZ110" s="142"/>
      <c r="BA110" s="142"/>
      <c r="BC110" s="141"/>
      <c r="BD110" s="235">
        <v>85</v>
      </c>
      <c r="BE110" s="238">
        <f t="shared" si="56"/>
        <v>-31.533572043037093</v>
      </c>
      <c r="BF110" s="237">
        <f t="shared" si="58"/>
        <v>-74.474950197356875</v>
      </c>
      <c r="BG110" s="98"/>
      <c r="BH110" s="235">
        <f t="shared" si="34"/>
        <v>-226.97867222533486</v>
      </c>
      <c r="BI110" s="237">
        <f t="shared" si="32"/>
        <v>21.46015175627295</v>
      </c>
      <c r="BJ110" s="98"/>
      <c r="BK110" s="98"/>
      <c r="BL110" s="98"/>
      <c r="BM110" s="238">
        <f t="shared" si="35"/>
        <v>-127.89378993493068</v>
      </c>
      <c r="BN110" s="237">
        <f t="shared" si="33"/>
        <v>-88.53984824372705</v>
      </c>
      <c r="BO110" s="98"/>
      <c r="BP110" s="98"/>
      <c r="BQ110" s="98"/>
      <c r="BR110" s="98"/>
      <c r="BS110" s="163">
        <f t="shared" si="61"/>
        <v>39.942003141601219</v>
      </c>
      <c r="BT110" s="170">
        <v>-116</v>
      </c>
      <c r="BU110" s="98"/>
      <c r="BV110" s="98"/>
      <c r="BW110" s="98"/>
      <c r="BX110" s="98"/>
      <c r="BY110" s="98"/>
      <c r="BZ110" s="98"/>
      <c r="CA110" s="142"/>
      <c r="CB110" s="141"/>
      <c r="CC110" s="251">
        <f t="shared" si="60"/>
        <v>-250.75085130309958</v>
      </c>
      <c r="CD110" s="252">
        <f t="shared" si="62"/>
        <v>51.46015175627295</v>
      </c>
      <c r="CE110" s="98"/>
      <c r="CF110" s="98"/>
      <c r="CG110" s="98"/>
      <c r="CH110" s="246">
        <f t="shared" si="59"/>
        <v>-133.48715148284481</v>
      </c>
      <c r="CI110" s="252">
        <f t="shared" si="63"/>
        <v>-118.53984824372705</v>
      </c>
      <c r="CJ110" s="98"/>
      <c r="CK110" s="98"/>
      <c r="CL110" s="98"/>
      <c r="CM110" s="98"/>
      <c r="CN110" s="163">
        <f t="shared" si="57"/>
        <v>39.942003141601219</v>
      </c>
      <c r="CO110" s="170">
        <v>-116</v>
      </c>
      <c r="CP110" s="98"/>
      <c r="CQ110" s="98"/>
      <c r="CR110" s="98"/>
      <c r="CS110" s="98"/>
      <c r="CT110" s="98"/>
      <c r="CU110" s="98"/>
      <c r="CV110" s="142"/>
      <c r="CW110" s="168"/>
    </row>
    <row r="111" spans="2:101" x14ac:dyDescent="0.3">
      <c r="B111" s="141"/>
      <c r="C111" s="141">
        <f t="shared" si="38"/>
        <v>60.47127948197695</v>
      </c>
      <c r="D111" s="142">
        <f t="shared" si="43"/>
        <v>-71</v>
      </c>
      <c r="E111" s="98"/>
      <c r="F111" s="98"/>
      <c r="G111" s="141">
        <f t="shared" si="39"/>
        <v>-61.675890253963715</v>
      </c>
      <c r="H111" s="142">
        <f t="shared" si="44"/>
        <v>-51</v>
      </c>
      <c r="I111" s="98"/>
      <c r="J111" s="98"/>
      <c r="K111" s="98"/>
      <c r="L111" s="232"/>
      <c r="M111" s="141">
        <f t="shared" si="40"/>
        <v>-10</v>
      </c>
      <c r="N111" s="142">
        <f t="shared" si="45"/>
        <v>0</v>
      </c>
      <c r="O111" s="98"/>
      <c r="P111" s="224"/>
      <c r="Q111" s="141">
        <f t="shared" si="41"/>
        <v>-80</v>
      </c>
      <c r="R111" s="142">
        <f t="shared" si="46"/>
        <v>-20</v>
      </c>
      <c r="S111" s="98"/>
      <c r="T111" s="98"/>
      <c r="U111" s="141">
        <f t="shared" si="42"/>
        <v>-290.42108776758226</v>
      </c>
      <c r="V111" s="142">
        <f t="shared" si="47"/>
        <v>-100</v>
      </c>
      <c r="W111" s="98"/>
      <c r="X111" s="98"/>
      <c r="Y111" s="98"/>
      <c r="Z111" s="76">
        <v>94</v>
      </c>
      <c r="AA111" s="79">
        <f t="shared" si="54"/>
        <v>-29.758164494066463</v>
      </c>
      <c r="AB111" s="78">
        <f t="shared" si="51"/>
        <v>-48.367563608074349</v>
      </c>
      <c r="AC111" s="98"/>
      <c r="AD111" s="86">
        <v>103</v>
      </c>
      <c r="AE111" s="89">
        <f t="shared" si="36"/>
        <v>-17.996084347509186</v>
      </c>
      <c r="AF111" s="88">
        <f t="shared" si="37"/>
        <v>77.949605182818814</v>
      </c>
      <c r="AG111" s="98"/>
      <c r="AH111" s="108">
        <v>92</v>
      </c>
      <c r="AI111" s="111">
        <f t="shared" si="52"/>
        <v>-37.475766072954791</v>
      </c>
      <c r="AJ111" s="110">
        <f t="shared" si="53"/>
        <v>-73.933214217297333</v>
      </c>
      <c r="AK111" s="98"/>
      <c r="AL111" s="98"/>
      <c r="AM111" s="98"/>
      <c r="AN111" s="98"/>
      <c r="AO111" s="98"/>
      <c r="AP111" s="98"/>
      <c r="AQ111" s="141">
        <f t="shared" si="55"/>
        <v>-79.059865813690976</v>
      </c>
      <c r="AR111" s="142">
        <f t="shared" si="48"/>
        <v>-70.369114215097113</v>
      </c>
      <c r="AS111" s="98"/>
      <c r="AT111" s="142"/>
      <c r="AU111" s="98"/>
      <c r="AV111" s="141">
        <f t="shared" si="50"/>
        <v>-105.62357711491939</v>
      </c>
      <c r="AW111" s="142">
        <f t="shared" si="49"/>
        <v>-70.369114215097113</v>
      </c>
      <c r="AX111" s="98"/>
      <c r="AY111" s="98"/>
      <c r="AZ111" s="142"/>
      <c r="BA111" s="142"/>
      <c r="BC111" s="141"/>
      <c r="BD111" s="235">
        <v>86</v>
      </c>
      <c r="BE111" s="238">
        <f t="shared" si="56"/>
        <v>-31.934093433948284</v>
      </c>
      <c r="BF111" s="237">
        <f t="shared" si="58"/>
        <v>-74.443428480272388</v>
      </c>
      <c r="BG111" s="98"/>
      <c r="BH111" s="235">
        <f t="shared" si="34"/>
        <v>-229.33452459115861</v>
      </c>
      <c r="BI111" s="237">
        <f t="shared" si="32"/>
        <v>22.46015175627295</v>
      </c>
      <c r="BJ111" s="98"/>
      <c r="BK111" s="98"/>
      <c r="BL111" s="98"/>
      <c r="BM111" s="238">
        <f t="shared" si="35"/>
        <v>-128.44809898638346</v>
      </c>
      <c r="BN111" s="237">
        <f t="shared" si="33"/>
        <v>-89.53984824372705</v>
      </c>
      <c r="BO111" s="98"/>
      <c r="BP111" s="98"/>
      <c r="BQ111" s="98"/>
      <c r="BR111" s="98"/>
      <c r="BS111" s="163">
        <f t="shared" si="61"/>
        <v>39.597675528311548</v>
      </c>
      <c r="BT111" s="170">
        <v>-115</v>
      </c>
      <c r="BU111" s="98"/>
      <c r="BV111" s="98"/>
      <c r="BW111" s="98"/>
      <c r="BX111" s="98"/>
      <c r="BY111" s="98"/>
      <c r="BZ111" s="98"/>
      <c r="CA111" s="142"/>
      <c r="CB111" s="141"/>
      <c r="CC111" s="251">
        <f t="shared" si="60"/>
        <v>-252.55489905837101</v>
      </c>
      <c r="CD111" s="252">
        <f t="shared" si="62"/>
        <v>52.46015175627295</v>
      </c>
      <c r="CE111" s="98"/>
      <c r="CF111" s="98"/>
      <c r="CG111" s="98"/>
      <c r="CH111" s="246">
        <f t="shared" si="59"/>
        <v>-133.9116262990544</v>
      </c>
      <c r="CI111" s="252">
        <f t="shared" si="63"/>
        <v>-119.53984824372705</v>
      </c>
      <c r="CJ111" s="98"/>
      <c r="CK111" s="98"/>
      <c r="CL111" s="98"/>
      <c r="CM111" s="98"/>
      <c r="CN111" s="163">
        <f t="shared" si="57"/>
        <v>39.597675528311548</v>
      </c>
      <c r="CO111" s="170">
        <v>-115</v>
      </c>
      <c r="CP111" s="98"/>
      <c r="CQ111" s="98"/>
      <c r="CR111" s="98"/>
      <c r="CS111" s="98"/>
      <c r="CT111" s="98"/>
      <c r="CU111" s="98"/>
      <c r="CV111" s="142"/>
      <c r="CW111" s="168"/>
    </row>
    <row r="112" spans="2:101" x14ac:dyDescent="0.3">
      <c r="B112" s="141"/>
      <c r="C112" s="141">
        <f t="shared" si="38"/>
        <v>61.252565108483665</v>
      </c>
      <c r="D112" s="142">
        <f t="shared" si="43"/>
        <v>-72</v>
      </c>
      <c r="E112" s="98"/>
      <c r="F112" s="98"/>
      <c r="G112" s="141">
        <f t="shared" si="39"/>
        <v>-60.894604627456999</v>
      </c>
      <c r="H112" s="142">
        <f t="shared" si="44"/>
        <v>-52</v>
      </c>
      <c r="I112" s="98"/>
      <c r="J112" s="98"/>
      <c r="K112" s="98"/>
      <c r="L112" s="232"/>
      <c r="M112" s="141">
        <f t="shared" si="40"/>
        <v>-10</v>
      </c>
      <c r="N112" s="142">
        <f t="shared" si="45"/>
        <v>-1</v>
      </c>
      <c r="O112" s="98"/>
      <c r="P112" s="224"/>
      <c r="Q112" s="141">
        <f t="shared" si="41"/>
        <v>-80</v>
      </c>
      <c r="R112" s="142">
        <f t="shared" si="46"/>
        <v>-21</v>
      </c>
      <c r="S112" s="98"/>
      <c r="T112" s="98"/>
      <c r="U112" s="141">
        <f t="shared" si="42"/>
        <v>-293.3252986452581</v>
      </c>
      <c r="V112" s="142">
        <f t="shared" si="47"/>
        <v>-101</v>
      </c>
      <c r="W112" s="98"/>
      <c r="X112" s="98"/>
      <c r="Y112" s="98"/>
      <c r="Z112" s="76">
        <v>95</v>
      </c>
      <c r="AA112" s="79">
        <f t="shared" si="54"/>
        <v>-30.309889739053897</v>
      </c>
      <c r="AB112" s="78">
        <f t="shared" si="51"/>
        <v>-48.410985326553089</v>
      </c>
      <c r="AC112" s="98"/>
      <c r="AD112" s="86">
        <v>104</v>
      </c>
      <c r="AE112" s="89">
        <f t="shared" si="36"/>
        <v>-19.353751647973422</v>
      </c>
      <c r="AF112" s="88">
        <f t="shared" si="37"/>
        <v>77.623658102079716</v>
      </c>
      <c r="AG112" s="98"/>
      <c r="AH112" s="108">
        <v>93</v>
      </c>
      <c r="AI112" s="111">
        <f t="shared" si="52"/>
        <v>-38.028670617950965</v>
      </c>
      <c r="AJ112" s="110">
        <f t="shared" si="53"/>
        <v>-73.957354551070267</v>
      </c>
      <c r="AK112" s="98"/>
      <c r="AL112" s="98"/>
      <c r="AM112" s="98"/>
      <c r="AN112" s="98"/>
      <c r="AO112" s="98"/>
      <c r="AP112" s="98"/>
      <c r="AQ112" s="141">
        <f t="shared" si="55"/>
        <v>-78.278580187184261</v>
      </c>
      <c r="AR112" s="142">
        <f t="shared" si="48"/>
        <v>-71.369114215097113</v>
      </c>
      <c r="AS112" s="98"/>
      <c r="AT112" s="142"/>
      <c r="AU112" s="98"/>
      <c r="AV112" s="141">
        <f t="shared" si="50"/>
        <v>-105.62357711491939</v>
      </c>
      <c r="AW112" s="142">
        <f t="shared" si="49"/>
        <v>-71.369114215097113</v>
      </c>
      <c r="AX112" s="98"/>
      <c r="AY112" s="98"/>
      <c r="AZ112" s="142"/>
      <c r="BA112" s="142"/>
      <c r="BC112" s="141"/>
      <c r="BD112" s="235">
        <v>87</v>
      </c>
      <c r="BE112" s="238">
        <f t="shared" si="56"/>
        <v>-32.335103953329835</v>
      </c>
      <c r="BF112" s="237">
        <f t="shared" si="58"/>
        <v>-74.418901626199116</v>
      </c>
      <c r="BG112" s="98"/>
      <c r="BH112" s="235">
        <f t="shared" si="34"/>
        <v>-231.69037695698239</v>
      </c>
      <c r="BI112" s="237">
        <f t="shared" si="32"/>
        <v>23.46015175627295</v>
      </c>
      <c r="BJ112" s="98"/>
      <c r="BK112" s="98"/>
      <c r="BL112" s="98"/>
      <c r="BM112" s="238">
        <f t="shared" si="35"/>
        <v>-129.00240803783623</v>
      </c>
      <c r="BN112" s="237">
        <f t="shared" si="33"/>
        <v>-90.53984824372705</v>
      </c>
      <c r="BO112" s="98"/>
      <c r="BP112" s="98"/>
      <c r="BQ112" s="98"/>
      <c r="BR112" s="98"/>
      <c r="BS112" s="163">
        <f t="shared" si="61"/>
        <v>39.253347915021884</v>
      </c>
      <c r="BT112" s="170">
        <v>-114</v>
      </c>
      <c r="BU112" s="98"/>
      <c r="BV112" s="98"/>
      <c r="BW112" s="98"/>
      <c r="BX112" s="98"/>
      <c r="BY112" s="98"/>
      <c r="BZ112" s="98"/>
      <c r="CA112" s="142"/>
      <c r="CB112" s="141"/>
      <c r="CC112" s="251">
        <f t="shared" si="60"/>
        <v>-254.35894681364243</v>
      </c>
      <c r="CD112" s="252">
        <f t="shared" si="62"/>
        <v>53.46015175627295</v>
      </c>
      <c r="CE112" s="98"/>
      <c r="CF112" s="98"/>
      <c r="CG112" s="98"/>
      <c r="CH112" s="246">
        <f t="shared" si="59"/>
        <v>-134.336101115264</v>
      </c>
      <c r="CI112" s="252">
        <f t="shared" si="63"/>
        <v>-120.53984824372705</v>
      </c>
      <c r="CJ112" s="98"/>
      <c r="CK112" s="98"/>
      <c r="CL112" s="98"/>
      <c r="CM112" s="98"/>
      <c r="CN112" s="163">
        <f t="shared" si="57"/>
        <v>39.253347915021884</v>
      </c>
      <c r="CO112" s="170">
        <v>-114</v>
      </c>
      <c r="CP112" s="98"/>
      <c r="CQ112" s="98"/>
      <c r="CR112" s="98"/>
      <c r="CS112" s="98"/>
      <c r="CT112" s="98"/>
      <c r="CU112" s="98"/>
      <c r="CV112" s="142"/>
      <c r="CW112" s="168"/>
    </row>
    <row r="113" spans="2:101" x14ac:dyDescent="0.3">
      <c r="B113" s="141"/>
      <c r="C113" s="141">
        <f t="shared" si="38"/>
        <v>62.033850734990388</v>
      </c>
      <c r="D113" s="142">
        <f t="shared" si="43"/>
        <v>-73</v>
      </c>
      <c r="E113" s="98"/>
      <c r="F113" s="98"/>
      <c r="G113" s="141">
        <f t="shared" si="39"/>
        <v>-60.113319000950277</v>
      </c>
      <c r="H113" s="142">
        <f t="shared" si="44"/>
        <v>-53</v>
      </c>
      <c r="I113" s="98"/>
      <c r="J113" s="98"/>
      <c r="K113" s="98"/>
      <c r="L113" s="232"/>
      <c r="M113" s="141">
        <f t="shared" si="40"/>
        <v>-10</v>
      </c>
      <c r="N113" s="142">
        <f t="shared" si="45"/>
        <v>-2</v>
      </c>
      <c r="O113" s="98"/>
      <c r="P113" s="224"/>
      <c r="Q113" s="141">
        <f t="shared" si="41"/>
        <v>-80</v>
      </c>
      <c r="R113" s="142">
        <f t="shared" si="46"/>
        <v>-22</v>
      </c>
      <c r="S113" s="98"/>
      <c r="T113" s="98"/>
      <c r="U113" s="141">
        <f t="shared" si="42"/>
        <v>-296.22950952293388</v>
      </c>
      <c r="V113" s="142">
        <f t="shared" si="47"/>
        <v>-102</v>
      </c>
      <c r="W113" s="98"/>
      <c r="X113" s="98"/>
      <c r="Y113" s="98"/>
      <c r="Z113" s="76">
        <v>96</v>
      </c>
      <c r="AA113" s="79">
        <f t="shared" si="54"/>
        <v>-30.860773140135073</v>
      </c>
      <c r="AB113" s="78">
        <f t="shared" si="51"/>
        <v>-48.464029364911013</v>
      </c>
      <c r="AC113" s="98"/>
      <c r="AD113" s="86">
        <v>105</v>
      </c>
      <c r="AE113" s="89">
        <f t="shared" si="36"/>
        <v>-20.705523608201666</v>
      </c>
      <c r="AF113" s="88">
        <f t="shared" si="37"/>
        <v>77.274066103125463</v>
      </c>
      <c r="AG113" s="98"/>
      <c r="AH113" s="108">
        <v>94</v>
      </c>
      <c r="AI113" s="111">
        <f t="shared" si="52"/>
        <v>-38.581069645990347</v>
      </c>
      <c r="AJ113" s="110">
        <f t="shared" si="53"/>
        <v>-73.991140722993734</v>
      </c>
      <c r="AK113" s="98"/>
      <c r="AL113" s="98"/>
      <c r="AM113" s="98"/>
      <c r="AN113" s="98"/>
      <c r="AO113" s="98"/>
      <c r="AP113" s="98"/>
      <c r="AQ113" s="141">
        <f t="shared" si="55"/>
        <v>-77.497294560677545</v>
      </c>
      <c r="AR113" s="142">
        <f t="shared" si="48"/>
        <v>-72.369114215097113</v>
      </c>
      <c r="AS113" s="98"/>
      <c r="AT113" s="142"/>
      <c r="AU113" s="98"/>
      <c r="AV113" s="141">
        <f t="shared" si="50"/>
        <v>-105.62357711491939</v>
      </c>
      <c r="AW113" s="142">
        <f t="shared" si="49"/>
        <v>-72.369114215097113</v>
      </c>
      <c r="AX113" s="98"/>
      <c r="AY113" s="98"/>
      <c r="AZ113" s="142"/>
      <c r="BA113" s="142"/>
      <c r="BC113" s="141"/>
      <c r="BD113" s="235">
        <v>88</v>
      </c>
      <c r="BE113" s="238">
        <f t="shared" si="56"/>
        <v>-32.736481449492864</v>
      </c>
      <c r="BF113" s="237">
        <f t="shared" si="58"/>
        <v>-74.401377106254373</v>
      </c>
      <c r="BG113" s="98"/>
      <c r="BH113" s="235">
        <f t="shared" si="34"/>
        <v>-234.04622932280614</v>
      </c>
      <c r="BI113" s="237">
        <f t="shared" si="32"/>
        <v>24.46015175627295</v>
      </c>
      <c r="BJ113" s="98"/>
      <c r="BK113" s="98"/>
      <c r="BL113" s="98"/>
      <c r="BM113" s="238">
        <f t="shared" si="35"/>
        <v>-129.55671708928901</v>
      </c>
      <c r="BN113" s="237">
        <f t="shared" si="33"/>
        <v>-91.53984824372705</v>
      </c>
      <c r="BO113" s="98"/>
      <c r="BP113" s="98"/>
      <c r="BQ113" s="98"/>
      <c r="BR113" s="98"/>
      <c r="BS113" s="163">
        <f t="shared" si="61"/>
        <v>38.90902030173222</v>
      </c>
      <c r="BT113" s="170">
        <v>-113</v>
      </c>
      <c r="BU113" s="98"/>
      <c r="BV113" s="98"/>
      <c r="BW113" s="98"/>
      <c r="BX113" s="98"/>
      <c r="BY113" s="98"/>
      <c r="BZ113" s="98"/>
      <c r="CA113" s="142"/>
      <c r="CB113" s="141"/>
      <c r="CC113" s="251">
        <f t="shared" si="60"/>
        <v>-256.16299456891386</v>
      </c>
      <c r="CD113" s="252">
        <f t="shared" si="62"/>
        <v>54.46015175627295</v>
      </c>
      <c r="CE113" s="98"/>
      <c r="CF113" s="98"/>
      <c r="CG113" s="98"/>
      <c r="CH113" s="246">
        <f t="shared" si="59"/>
        <v>-134.76057593147362</v>
      </c>
      <c r="CI113" s="252">
        <f t="shared" si="63"/>
        <v>-121.53984824372705</v>
      </c>
      <c r="CJ113" s="98"/>
      <c r="CK113" s="98"/>
      <c r="CL113" s="98"/>
      <c r="CM113" s="98"/>
      <c r="CN113" s="163">
        <f t="shared" si="57"/>
        <v>38.90902030173222</v>
      </c>
      <c r="CO113" s="170">
        <v>-113</v>
      </c>
      <c r="CP113" s="98"/>
      <c r="CQ113" s="98"/>
      <c r="CR113" s="98"/>
      <c r="CS113" s="98"/>
      <c r="CT113" s="98"/>
      <c r="CU113" s="98"/>
      <c r="CV113" s="142"/>
      <c r="CW113" s="168"/>
    </row>
    <row r="114" spans="2:101" x14ac:dyDescent="0.3">
      <c r="B114" s="141"/>
      <c r="C114" s="141">
        <f t="shared" si="38"/>
        <v>62.815136361497103</v>
      </c>
      <c r="D114" s="142">
        <f t="shared" si="43"/>
        <v>-74</v>
      </c>
      <c r="E114" s="98"/>
      <c r="F114" s="98"/>
      <c r="G114" s="141">
        <f t="shared" si="39"/>
        <v>-59.332033374443562</v>
      </c>
      <c r="H114" s="142">
        <f t="shared" si="44"/>
        <v>-54</v>
      </c>
      <c r="I114" s="98"/>
      <c r="J114" s="98"/>
      <c r="K114" s="98"/>
      <c r="L114" s="232"/>
      <c r="M114" s="141">
        <f t="shared" si="40"/>
        <v>-10</v>
      </c>
      <c r="N114" s="142">
        <f t="shared" si="45"/>
        <v>-3</v>
      </c>
      <c r="O114" s="98"/>
      <c r="P114" s="224"/>
      <c r="Q114" s="141">
        <f t="shared" si="41"/>
        <v>-80</v>
      </c>
      <c r="R114" s="142">
        <f t="shared" si="46"/>
        <v>-23</v>
      </c>
      <c r="S114" s="98"/>
      <c r="T114" s="98"/>
      <c r="U114" s="141">
        <f t="shared" si="42"/>
        <v>-299.13372040060972</v>
      </c>
      <c r="V114" s="142">
        <f t="shared" si="47"/>
        <v>-103</v>
      </c>
      <c r="W114" s="98"/>
      <c r="X114" s="98"/>
      <c r="Y114" s="98"/>
      <c r="Z114" s="76">
        <v>97</v>
      </c>
      <c r="AA114" s="79">
        <f t="shared" si="54"/>
        <v>-31.410646892889513</v>
      </c>
      <c r="AB114" s="78">
        <f t="shared" si="51"/>
        <v>-48.526679565420203</v>
      </c>
      <c r="AC114" s="98"/>
      <c r="AD114" s="86">
        <v>106</v>
      </c>
      <c r="AE114" s="89">
        <f t="shared" si="36"/>
        <v>-22.050988465359925</v>
      </c>
      <c r="AF114" s="88">
        <f t="shared" si="37"/>
        <v>76.900935675065512</v>
      </c>
      <c r="AG114" s="98"/>
      <c r="AH114" s="108">
        <v>95</v>
      </c>
      <c r="AI114" s="111">
        <f t="shared" si="52"/>
        <v>-39.132794890977777</v>
      </c>
      <c r="AJ114" s="110">
        <f t="shared" si="53"/>
        <v>-74.034562441472474</v>
      </c>
      <c r="AK114" s="98"/>
      <c r="AL114" s="98"/>
      <c r="AM114" s="98"/>
      <c r="AN114" s="98"/>
      <c r="AO114" s="98"/>
      <c r="AP114" s="98"/>
      <c r="AQ114" s="141">
        <f t="shared" si="55"/>
        <v>-76.716008934170816</v>
      </c>
      <c r="AR114" s="142">
        <f t="shared" si="48"/>
        <v>-73.369114215097113</v>
      </c>
      <c r="AS114" s="98"/>
      <c r="AT114" s="142"/>
      <c r="AU114" s="98"/>
      <c r="AV114" s="141">
        <f t="shared" si="50"/>
        <v>-105.62357711491939</v>
      </c>
      <c r="AW114" s="142">
        <f t="shared" si="49"/>
        <v>-73.369114215097113</v>
      </c>
      <c r="AX114" s="98"/>
      <c r="AY114" s="98"/>
      <c r="AZ114" s="142"/>
      <c r="BA114" s="142"/>
      <c r="BC114" s="141"/>
      <c r="BD114" s="235">
        <v>89</v>
      </c>
      <c r="BE114" s="238">
        <f t="shared" si="56"/>
        <v>-33.138103658963807</v>
      </c>
      <c r="BF114" s="237">
        <f t="shared" si="58"/>
        <v>-74.390860258576723</v>
      </c>
      <c r="BG114" s="98"/>
      <c r="BH114" s="235">
        <f t="shared" si="34"/>
        <v>-236.40208168862989</v>
      </c>
      <c r="BI114" s="237">
        <f t="shared" si="32"/>
        <v>25.46015175627295</v>
      </c>
      <c r="BJ114" s="98"/>
      <c r="BK114" s="98"/>
      <c r="BL114" s="98"/>
      <c r="BM114" s="238">
        <f t="shared" si="35"/>
        <v>-130.11102614074176</v>
      </c>
      <c r="BN114" s="237">
        <f t="shared" si="33"/>
        <v>-92.53984824372705</v>
      </c>
      <c r="BO114" s="98"/>
      <c r="BP114" s="98"/>
      <c r="BQ114" s="98"/>
      <c r="BR114" s="98"/>
      <c r="BS114" s="163">
        <f t="shared" si="61"/>
        <v>38.564692688442555</v>
      </c>
      <c r="BT114" s="170">
        <v>-112</v>
      </c>
      <c r="BU114" s="98"/>
      <c r="BV114" s="98"/>
      <c r="BW114" s="98"/>
      <c r="BX114" s="98"/>
      <c r="BY114" s="98"/>
      <c r="BZ114" s="98"/>
      <c r="CA114" s="142"/>
      <c r="CB114" s="141"/>
      <c r="CC114" s="251">
        <f t="shared" si="60"/>
        <v>-257.96704232418529</v>
      </c>
      <c r="CD114" s="252">
        <f t="shared" si="62"/>
        <v>55.46015175627295</v>
      </c>
      <c r="CE114" s="98"/>
      <c r="CF114" s="98"/>
      <c r="CG114" s="98"/>
      <c r="CH114" s="246">
        <f t="shared" si="59"/>
        <v>-135.18505074768322</v>
      </c>
      <c r="CI114" s="252">
        <f t="shared" si="63"/>
        <v>-122.53984824372705</v>
      </c>
      <c r="CJ114" s="98"/>
      <c r="CK114" s="98"/>
      <c r="CL114" s="98"/>
      <c r="CM114" s="98"/>
      <c r="CN114" s="163">
        <f t="shared" si="57"/>
        <v>38.564692688442555</v>
      </c>
      <c r="CO114" s="170">
        <v>-112</v>
      </c>
      <c r="CP114" s="98"/>
      <c r="CQ114" s="98"/>
      <c r="CR114" s="98"/>
      <c r="CS114" s="98"/>
      <c r="CT114" s="98"/>
      <c r="CU114" s="98"/>
      <c r="CV114" s="142"/>
      <c r="CW114" s="168"/>
    </row>
    <row r="115" spans="2:101" x14ac:dyDescent="0.3">
      <c r="B115" s="141"/>
      <c r="C115" s="141">
        <f t="shared" si="38"/>
        <v>63.596421988003819</v>
      </c>
      <c r="D115" s="142">
        <f t="shared" si="43"/>
        <v>-75</v>
      </c>
      <c r="E115" s="98"/>
      <c r="F115" s="98"/>
      <c r="G115" s="141">
        <f t="shared" si="39"/>
        <v>-58.550747747936846</v>
      </c>
      <c r="H115" s="142">
        <f t="shared" si="44"/>
        <v>-55</v>
      </c>
      <c r="I115" s="98"/>
      <c r="J115" s="98"/>
      <c r="K115" s="98"/>
      <c r="L115" s="232"/>
      <c r="M115" s="141">
        <f t="shared" si="40"/>
        <v>-10</v>
      </c>
      <c r="N115" s="142">
        <f t="shared" si="45"/>
        <v>-4</v>
      </c>
      <c r="O115" s="98"/>
      <c r="P115" s="224"/>
      <c r="Q115" s="141">
        <f t="shared" si="41"/>
        <v>-80</v>
      </c>
      <c r="R115" s="142">
        <f t="shared" si="46"/>
        <v>-24</v>
      </c>
      <c r="S115" s="98"/>
      <c r="T115" s="98"/>
      <c r="U115" s="141">
        <f t="shared" si="42"/>
        <v>-302.03793127828555</v>
      </c>
      <c r="V115" s="142">
        <f t="shared" si="47"/>
        <v>-104</v>
      </c>
      <c r="W115" s="98"/>
      <c r="X115" s="98"/>
      <c r="Y115" s="98"/>
      <c r="Z115" s="76">
        <v>98</v>
      </c>
      <c r="AA115" s="79">
        <f t="shared" si="54"/>
        <v>-31.959343500445371</v>
      </c>
      <c r="AB115" s="78">
        <f t="shared" si="51"/>
        <v>-48.598916844222664</v>
      </c>
      <c r="AC115" s="98"/>
      <c r="AD115" s="86">
        <v>107</v>
      </c>
      <c r="AE115" s="89">
        <f t="shared" si="36"/>
        <v>-23.389736377818934</v>
      </c>
      <c r="AF115" s="88">
        <f t="shared" si="37"/>
        <v>76.504380477042844</v>
      </c>
      <c r="AG115" s="98"/>
      <c r="AH115" s="108">
        <v>96</v>
      </c>
      <c r="AI115" s="111">
        <f t="shared" si="52"/>
        <v>-39.683678292058957</v>
      </c>
      <c r="AJ115" s="110">
        <f t="shared" si="53"/>
        <v>-74.087606479830399</v>
      </c>
      <c r="AK115" s="98"/>
      <c r="AL115" s="98"/>
      <c r="AM115" s="98"/>
      <c r="AN115" s="98"/>
      <c r="AO115" s="98"/>
      <c r="AP115" s="98"/>
      <c r="AQ115" s="141">
        <f t="shared" si="55"/>
        <v>-75.934723307664115</v>
      </c>
      <c r="AR115" s="142">
        <f t="shared" si="48"/>
        <v>-74.369114215097113</v>
      </c>
      <c r="AS115" s="98"/>
      <c r="AT115" s="142"/>
      <c r="AU115" s="98"/>
      <c r="AV115" s="141">
        <f t="shared" si="50"/>
        <v>-105.62357711491939</v>
      </c>
      <c r="AW115" s="142">
        <f t="shared" si="49"/>
        <v>-74.369114215097113</v>
      </c>
      <c r="AX115" s="98"/>
      <c r="AY115" s="98"/>
      <c r="AZ115" s="142"/>
      <c r="BA115" s="142"/>
      <c r="BC115" s="141"/>
      <c r="BD115" s="235">
        <v>90</v>
      </c>
      <c r="BE115" s="238">
        <f t="shared" si="56"/>
        <v>-33.53984824372705</v>
      </c>
      <c r="BF115" s="237">
        <f t="shared" si="58"/>
        <v>-74.387354286699846</v>
      </c>
      <c r="BG115" s="98"/>
      <c r="BH115" s="235">
        <f t="shared" si="34"/>
        <v>-238.75793405445364</v>
      </c>
      <c r="BI115" s="237">
        <f t="shared" si="32"/>
        <v>26.46015175627295</v>
      </c>
      <c r="BJ115" s="98"/>
      <c r="BK115" s="98"/>
      <c r="BL115" s="98"/>
      <c r="BM115" s="238">
        <f t="shared" si="35"/>
        <v>-130.66533519219453</v>
      </c>
      <c r="BN115" s="237">
        <f t="shared" si="33"/>
        <v>-93.53984824372705</v>
      </c>
      <c r="BO115" s="98"/>
      <c r="BP115" s="98"/>
      <c r="BQ115" s="98"/>
      <c r="BR115" s="98"/>
      <c r="BS115" s="163">
        <f t="shared" si="61"/>
        <v>38.220365075152891</v>
      </c>
      <c r="BT115" s="170">
        <v>-111</v>
      </c>
      <c r="BU115" s="98"/>
      <c r="BV115" s="98"/>
      <c r="BW115" s="98"/>
      <c r="BX115" s="98"/>
      <c r="BY115" s="98"/>
      <c r="BZ115" s="98"/>
      <c r="CA115" s="142"/>
      <c r="CB115" s="141"/>
      <c r="CC115" s="251">
        <f t="shared" si="60"/>
        <v>-259.77109007945671</v>
      </c>
      <c r="CD115" s="252">
        <f t="shared" si="62"/>
        <v>56.46015175627295</v>
      </c>
      <c r="CE115" s="98"/>
      <c r="CF115" s="98"/>
      <c r="CG115" s="98"/>
      <c r="CH115" s="246">
        <f t="shared" si="59"/>
        <v>-135.60952556389282</v>
      </c>
      <c r="CI115" s="252">
        <f t="shared" si="63"/>
        <v>-123.53984824372705</v>
      </c>
      <c r="CJ115" s="98"/>
      <c r="CK115" s="98"/>
      <c r="CL115" s="98"/>
      <c r="CM115" s="98"/>
      <c r="CN115" s="163">
        <f t="shared" si="57"/>
        <v>38.220365075152891</v>
      </c>
      <c r="CO115" s="170">
        <v>-111</v>
      </c>
      <c r="CP115" s="98"/>
      <c r="CQ115" s="98"/>
      <c r="CR115" s="98"/>
      <c r="CS115" s="98"/>
      <c r="CT115" s="98"/>
      <c r="CU115" s="98"/>
      <c r="CV115" s="142"/>
      <c r="CW115" s="168"/>
    </row>
    <row r="116" spans="2:101" x14ac:dyDescent="0.3">
      <c r="B116" s="141"/>
      <c r="C116" s="141">
        <f t="shared" si="38"/>
        <v>64.377707614510541</v>
      </c>
      <c r="D116" s="142">
        <f t="shared" si="43"/>
        <v>-76</v>
      </c>
      <c r="E116" s="98"/>
      <c r="F116" s="98"/>
      <c r="G116" s="141">
        <f t="shared" si="39"/>
        <v>-57.769462121430124</v>
      </c>
      <c r="H116" s="142">
        <f t="shared" si="44"/>
        <v>-56</v>
      </c>
      <c r="I116" s="98"/>
      <c r="J116" s="98"/>
      <c r="K116" s="98"/>
      <c r="L116" s="232"/>
      <c r="M116" s="141">
        <f t="shared" si="40"/>
        <v>-10</v>
      </c>
      <c r="N116" s="142">
        <f t="shared" si="45"/>
        <v>-5</v>
      </c>
      <c r="O116" s="98"/>
      <c r="P116" s="224"/>
      <c r="Q116" s="141">
        <f t="shared" si="41"/>
        <v>-80</v>
      </c>
      <c r="R116" s="142">
        <f t="shared" si="46"/>
        <v>-25</v>
      </c>
      <c r="S116" s="98"/>
      <c r="T116" s="98"/>
      <c r="U116" s="141">
        <f t="shared" si="42"/>
        <v>-304.94214215596139</v>
      </c>
      <c r="V116" s="142">
        <f t="shared" si="47"/>
        <v>-105</v>
      </c>
      <c r="W116" s="98"/>
      <c r="X116" s="98"/>
      <c r="Y116" s="98"/>
      <c r="Z116" s="76">
        <v>99</v>
      </c>
      <c r="AA116" s="79">
        <f t="shared" si="54"/>
        <v>-32.506695824500646</v>
      </c>
      <c r="AB116" s="78">
        <f t="shared" si="51"/>
        <v>-48.680719197143503</v>
      </c>
      <c r="AC116" s="98"/>
      <c r="AD116" s="86">
        <v>108</v>
      </c>
      <c r="AE116" s="89">
        <f t="shared" si="36"/>
        <v>-24.721359549995789</v>
      </c>
      <c r="AF116" s="88">
        <f t="shared" si="37"/>
        <v>76.084521303612291</v>
      </c>
      <c r="AG116" s="98"/>
      <c r="AH116" s="108">
        <v>97</v>
      </c>
      <c r="AI116" s="111">
        <f t="shared" si="52"/>
        <v>-40.233552044813393</v>
      </c>
      <c r="AJ116" s="110">
        <f t="shared" si="53"/>
        <v>-74.150256680339595</v>
      </c>
      <c r="AK116" s="98"/>
      <c r="AL116" s="98"/>
      <c r="AM116" s="98"/>
      <c r="AN116" s="98"/>
      <c r="AO116" s="98"/>
      <c r="AP116" s="98"/>
      <c r="AQ116" s="141">
        <f t="shared" si="55"/>
        <v>-75.153437681157385</v>
      </c>
      <c r="AR116" s="142">
        <f t="shared" si="48"/>
        <v>-75.369114215097113</v>
      </c>
      <c r="AS116" s="98"/>
      <c r="AT116" s="142"/>
      <c r="AU116" s="98"/>
      <c r="AV116" s="141">
        <f t="shared" si="50"/>
        <v>-105.62357711491939</v>
      </c>
      <c r="AW116" s="142">
        <f t="shared" si="49"/>
        <v>-75.369114215097113</v>
      </c>
      <c r="AX116" s="98"/>
      <c r="AY116" s="98"/>
      <c r="AZ116" s="142"/>
      <c r="BA116" s="142"/>
      <c r="BC116" s="141"/>
      <c r="BD116" s="235">
        <v>91</v>
      </c>
      <c r="BE116" s="238">
        <f t="shared" si="56"/>
        <v>-33.941592828490293</v>
      </c>
      <c r="BF116" s="237">
        <f t="shared" si="58"/>
        <v>-74.390860258576723</v>
      </c>
      <c r="BG116" s="98"/>
      <c r="BH116" s="235">
        <f t="shared" si="34"/>
        <v>-241.11378642027739</v>
      </c>
      <c r="BI116" s="237">
        <f t="shared" si="32"/>
        <v>27.46015175627295</v>
      </c>
      <c r="BJ116" s="98"/>
      <c r="BK116" s="98"/>
      <c r="BL116" s="98"/>
      <c r="BM116" s="238">
        <f t="shared" si="35"/>
        <v>-131.21964424364731</v>
      </c>
      <c r="BN116" s="237">
        <f t="shared" si="33"/>
        <v>-94.53984824372705</v>
      </c>
      <c r="BO116" s="98"/>
      <c r="BP116" s="98"/>
      <c r="BQ116" s="98"/>
      <c r="BR116" s="98"/>
      <c r="BS116" s="163">
        <f t="shared" si="61"/>
        <v>37.87603746186322</v>
      </c>
      <c r="BT116" s="170">
        <v>-110</v>
      </c>
      <c r="BU116" s="98"/>
      <c r="BV116" s="98"/>
      <c r="BW116" s="98"/>
      <c r="BX116" s="98"/>
      <c r="BY116" s="98"/>
      <c r="BZ116" s="98"/>
      <c r="CA116" s="142"/>
      <c r="CB116" s="141"/>
      <c r="CC116" s="251">
        <f t="shared" si="60"/>
        <v>-261.57513783472814</v>
      </c>
      <c r="CD116" s="252">
        <f t="shared" si="62"/>
        <v>57.46015175627295</v>
      </c>
      <c r="CE116" s="98"/>
      <c r="CF116" s="98"/>
      <c r="CG116" s="98"/>
      <c r="CH116" s="246">
        <f t="shared" si="59"/>
        <v>-136.03400038010241</v>
      </c>
      <c r="CI116" s="252">
        <f t="shared" si="63"/>
        <v>-124.53984824372705</v>
      </c>
      <c r="CJ116" s="98"/>
      <c r="CK116" s="98"/>
      <c r="CL116" s="98"/>
      <c r="CM116" s="98"/>
      <c r="CN116" s="163">
        <f t="shared" si="57"/>
        <v>37.87603746186322</v>
      </c>
      <c r="CO116" s="170">
        <v>-110</v>
      </c>
      <c r="CP116" s="98"/>
      <c r="CQ116" s="98"/>
      <c r="CR116" s="98"/>
      <c r="CS116" s="98"/>
      <c r="CT116" s="98"/>
      <c r="CU116" s="98"/>
      <c r="CV116" s="142"/>
      <c r="CW116" s="168"/>
    </row>
    <row r="117" spans="2:101" x14ac:dyDescent="0.3">
      <c r="B117" s="141"/>
      <c r="C117" s="141">
        <f t="shared" si="38"/>
        <v>65.158993241017257</v>
      </c>
      <c r="D117" s="142">
        <f t="shared" si="43"/>
        <v>-77</v>
      </c>
      <c r="E117" s="98"/>
      <c r="F117" s="98"/>
      <c r="G117" s="141">
        <f t="shared" si="39"/>
        <v>-56.988176494923408</v>
      </c>
      <c r="H117" s="142">
        <f t="shared" si="44"/>
        <v>-57</v>
      </c>
      <c r="I117" s="98"/>
      <c r="J117" s="98"/>
      <c r="K117" s="98"/>
      <c r="L117" s="232"/>
      <c r="M117" s="141">
        <f t="shared" si="40"/>
        <v>-10</v>
      </c>
      <c r="N117" s="142">
        <f t="shared" si="45"/>
        <v>-6</v>
      </c>
      <c r="O117" s="98"/>
      <c r="P117" s="224"/>
      <c r="Q117" s="141">
        <f t="shared" si="41"/>
        <v>-80</v>
      </c>
      <c r="R117" s="142">
        <f t="shared" si="46"/>
        <v>-26</v>
      </c>
      <c r="S117" s="98"/>
      <c r="T117" s="98"/>
      <c r="U117" s="141">
        <f t="shared" si="42"/>
        <v>-307.84635303363723</v>
      </c>
      <c r="V117" s="142">
        <f t="shared" si="47"/>
        <v>-106</v>
      </c>
      <c r="W117" s="98"/>
      <c r="X117" s="98"/>
      <c r="Y117" s="98"/>
      <c r="Z117" s="76">
        <v>100</v>
      </c>
      <c r="AA117" s="79">
        <f t="shared" si="54"/>
        <v>-33.052537136235095</v>
      </c>
      <c r="AB117" s="78">
        <f t="shared" si="51"/>
        <v>-48.772061706393572</v>
      </c>
      <c r="AC117" s="98"/>
      <c r="AD117" s="86">
        <v>109</v>
      </c>
      <c r="AE117" s="89">
        <f t="shared" si="36"/>
        <v>-26.045452356572515</v>
      </c>
      <c r="AF117" s="88">
        <f t="shared" si="37"/>
        <v>75.641486047945349</v>
      </c>
      <c r="AG117" s="98"/>
      <c r="AH117" s="108">
        <v>98</v>
      </c>
      <c r="AI117" s="111">
        <f t="shared" si="52"/>
        <v>-40.782248652369255</v>
      </c>
      <c r="AJ117" s="110">
        <f t="shared" si="53"/>
        <v>-74.222493959142042</v>
      </c>
      <c r="AK117" s="98"/>
      <c r="AL117" s="98"/>
      <c r="AM117" s="98"/>
      <c r="AN117" s="98"/>
      <c r="AO117" s="98"/>
      <c r="AP117" s="98"/>
      <c r="AQ117" s="141">
        <f t="shared" si="55"/>
        <v>-74.37215205465067</v>
      </c>
      <c r="AR117" s="142">
        <f t="shared" si="48"/>
        <v>-76.369114215097113</v>
      </c>
      <c r="AS117" s="98"/>
      <c r="AT117" s="142"/>
      <c r="AU117" s="98"/>
      <c r="AV117" s="141">
        <f t="shared" si="50"/>
        <v>-105.62357711491939</v>
      </c>
      <c r="AW117" s="142">
        <f t="shared" si="49"/>
        <v>-76.369114215097113</v>
      </c>
      <c r="AX117" s="98"/>
      <c r="AY117" s="98"/>
      <c r="AZ117" s="142"/>
      <c r="BA117" s="142"/>
      <c r="BC117" s="141"/>
      <c r="BD117" s="235">
        <v>92</v>
      </c>
      <c r="BE117" s="238">
        <f t="shared" si="56"/>
        <v>-34.34321503796123</v>
      </c>
      <c r="BF117" s="237">
        <f t="shared" si="58"/>
        <v>-74.401377106254373</v>
      </c>
      <c r="BG117" s="98"/>
      <c r="BH117" s="235">
        <f t="shared" si="34"/>
        <v>-243.46963878610114</v>
      </c>
      <c r="BI117" s="237">
        <f t="shared" si="32"/>
        <v>28.46015175627295</v>
      </c>
      <c r="BJ117" s="98"/>
      <c r="BK117" s="98"/>
      <c r="BL117" s="98"/>
      <c r="BM117" s="238">
        <f t="shared" si="35"/>
        <v>-131.77395329510006</v>
      </c>
      <c r="BN117" s="237">
        <f t="shared" si="33"/>
        <v>-95.53984824372705</v>
      </c>
      <c r="BO117" s="98"/>
      <c r="BP117" s="98"/>
      <c r="BQ117" s="98"/>
      <c r="BR117" s="98"/>
      <c r="BS117" s="163">
        <f t="shared" si="61"/>
        <v>37.531709848573556</v>
      </c>
      <c r="BT117" s="170">
        <v>-109</v>
      </c>
      <c r="BU117" s="98"/>
      <c r="BV117" s="98"/>
      <c r="BW117" s="98"/>
      <c r="BX117" s="98"/>
      <c r="BY117" s="98"/>
      <c r="BZ117" s="98"/>
      <c r="CA117" s="142"/>
      <c r="CB117" s="141"/>
      <c r="CC117" s="251">
        <f t="shared" si="60"/>
        <v>-263.37918558999957</v>
      </c>
      <c r="CD117" s="252">
        <f t="shared" si="62"/>
        <v>58.46015175627295</v>
      </c>
      <c r="CE117" s="98"/>
      <c r="CF117" s="98"/>
      <c r="CG117" s="98"/>
      <c r="CH117" s="246">
        <f t="shared" si="59"/>
        <v>-136.45847519631204</v>
      </c>
      <c r="CI117" s="252">
        <f t="shared" si="63"/>
        <v>-125.53984824372705</v>
      </c>
      <c r="CJ117" s="98"/>
      <c r="CK117" s="98"/>
      <c r="CL117" s="98"/>
      <c r="CM117" s="98"/>
      <c r="CN117" s="163">
        <f t="shared" si="57"/>
        <v>37.531709848573556</v>
      </c>
      <c r="CO117" s="170">
        <v>-109</v>
      </c>
      <c r="CP117" s="98"/>
      <c r="CQ117" s="98"/>
      <c r="CR117" s="98"/>
      <c r="CS117" s="98"/>
      <c r="CT117" s="98"/>
      <c r="CU117" s="98"/>
      <c r="CV117" s="142"/>
      <c r="CW117" s="168"/>
    </row>
    <row r="118" spans="2:101" x14ac:dyDescent="0.3">
      <c r="B118" s="141"/>
      <c r="C118" s="141">
        <f t="shared" si="38"/>
        <v>65.940278867523972</v>
      </c>
      <c r="D118" s="142">
        <f t="shared" si="43"/>
        <v>-78</v>
      </c>
      <c r="E118" s="98"/>
      <c r="F118" s="98"/>
      <c r="G118" s="141">
        <f t="shared" si="39"/>
        <v>-56.206890868416693</v>
      </c>
      <c r="H118" s="142">
        <f t="shared" si="44"/>
        <v>-58</v>
      </c>
      <c r="I118" s="98"/>
      <c r="J118" s="98"/>
      <c r="K118" s="98"/>
      <c r="L118" s="232"/>
      <c r="M118" s="141">
        <f t="shared" si="40"/>
        <v>-10</v>
      </c>
      <c r="N118" s="142">
        <f t="shared" si="45"/>
        <v>-7</v>
      </c>
      <c r="O118" s="98"/>
      <c r="P118" s="224"/>
      <c r="Q118" s="141">
        <f t="shared" si="41"/>
        <v>-80</v>
      </c>
      <c r="R118" s="142">
        <f t="shared" si="46"/>
        <v>-27</v>
      </c>
      <c r="S118" s="98"/>
      <c r="T118" s="98"/>
      <c r="U118" s="141">
        <f t="shared" si="42"/>
        <v>-310.75056391131301</v>
      </c>
      <c r="V118" s="142">
        <f t="shared" si="47"/>
        <v>-107</v>
      </c>
      <c r="W118" s="98"/>
      <c r="X118" s="98"/>
      <c r="Y118" s="98"/>
      <c r="Z118" s="76">
        <v>101</v>
      </c>
      <c r="AA118" s="79">
        <f t="shared" si="54"/>
        <v>-33.5967011670975</v>
      </c>
      <c r="AB118" s="78">
        <f t="shared" si="51"/>
        <v>-48.872916548159694</v>
      </c>
      <c r="AC118" s="98"/>
      <c r="AD118" s="86">
        <v>110</v>
      </c>
      <c r="AE118" s="89">
        <f t="shared" si="36"/>
        <v>-27.361611466053496</v>
      </c>
      <c r="AF118" s="88">
        <f t="shared" si="37"/>
        <v>75.175409662872681</v>
      </c>
      <c r="AG118" s="98"/>
      <c r="AH118" s="108">
        <v>99</v>
      </c>
      <c r="AI118" s="111">
        <f t="shared" si="52"/>
        <v>-41.32960097642453</v>
      </c>
      <c r="AJ118" s="110">
        <f t="shared" si="53"/>
        <v>-74.304296312062888</v>
      </c>
      <c r="AK118" s="98"/>
      <c r="AL118" s="98"/>
      <c r="AM118" s="98"/>
      <c r="AN118" s="98"/>
      <c r="AO118" s="98"/>
      <c r="AP118" s="98"/>
      <c r="AQ118" s="141">
        <f t="shared" si="55"/>
        <v>-73.590866428143954</v>
      </c>
      <c r="AR118" s="142">
        <f t="shared" si="48"/>
        <v>-77.369114215097113</v>
      </c>
      <c r="AS118" s="98"/>
      <c r="AT118" s="142"/>
      <c r="AU118" s="98"/>
      <c r="AV118" s="141">
        <f t="shared" si="50"/>
        <v>-105.62357711491939</v>
      </c>
      <c r="AW118" s="142">
        <f t="shared" si="49"/>
        <v>-77.369114215097113</v>
      </c>
      <c r="AX118" s="98"/>
      <c r="AY118" s="98"/>
      <c r="AZ118" s="142"/>
      <c r="BA118" s="142"/>
      <c r="BC118" s="141"/>
      <c r="BD118" s="235">
        <v>93</v>
      </c>
      <c r="BE118" s="238">
        <f t="shared" si="56"/>
        <v>-34.744592534124259</v>
      </c>
      <c r="BF118" s="237">
        <f t="shared" si="58"/>
        <v>-74.418901626199116</v>
      </c>
      <c r="BG118" s="98"/>
      <c r="BH118" s="235">
        <f t="shared" si="34"/>
        <v>-245.82549115192489</v>
      </c>
      <c r="BI118" s="237">
        <f t="shared" si="32"/>
        <v>29.46015175627295</v>
      </c>
      <c r="BJ118" s="98"/>
      <c r="BK118" s="98"/>
      <c r="BL118" s="98"/>
      <c r="BM118" s="238">
        <f t="shared" si="35"/>
        <v>-132.32826234655283</v>
      </c>
      <c r="BN118" s="237">
        <f t="shared" si="33"/>
        <v>-96.53984824372705</v>
      </c>
      <c r="BO118" s="98"/>
      <c r="BP118" s="98"/>
      <c r="BQ118" s="98"/>
      <c r="BR118" s="98"/>
      <c r="BS118" s="163">
        <f t="shared" si="61"/>
        <v>37.187382235283891</v>
      </c>
      <c r="BT118" s="170">
        <v>-108</v>
      </c>
      <c r="BU118" s="98"/>
      <c r="BV118" s="98"/>
      <c r="BW118" s="98"/>
      <c r="BX118" s="98"/>
      <c r="BY118" s="98"/>
      <c r="BZ118" s="98"/>
      <c r="CA118" s="142"/>
      <c r="CB118" s="141"/>
      <c r="CC118" s="251">
        <f t="shared" si="60"/>
        <v>-265.18323334527099</v>
      </c>
      <c r="CD118" s="252">
        <f t="shared" si="62"/>
        <v>59.46015175627295</v>
      </c>
      <c r="CE118" s="98"/>
      <c r="CF118" s="98"/>
      <c r="CG118" s="98"/>
      <c r="CH118" s="246">
        <f t="shared" si="59"/>
        <v>-136.88295001252163</v>
      </c>
      <c r="CI118" s="252">
        <f t="shared" si="63"/>
        <v>-126.53984824372705</v>
      </c>
      <c r="CJ118" s="98"/>
      <c r="CK118" s="98"/>
      <c r="CL118" s="98"/>
      <c r="CM118" s="98"/>
      <c r="CN118" s="163">
        <f t="shared" si="57"/>
        <v>37.187382235283891</v>
      </c>
      <c r="CO118" s="170">
        <v>-108</v>
      </c>
      <c r="CP118" s="98"/>
      <c r="CQ118" s="98"/>
      <c r="CR118" s="98"/>
      <c r="CS118" s="98"/>
      <c r="CT118" s="98"/>
      <c r="CU118" s="98"/>
      <c r="CV118" s="142"/>
      <c r="CW118" s="168"/>
    </row>
    <row r="119" spans="2:101" x14ac:dyDescent="0.3">
      <c r="B119" s="141"/>
      <c r="C119" s="141">
        <f t="shared" si="38"/>
        <v>66.721564494030702</v>
      </c>
      <c r="D119" s="142">
        <f t="shared" si="43"/>
        <v>-79</v>
      </c>
      <c r="E119" s="98"/>
      <c r="F119" s="98"/>
      <c r="G119" s="141">
        <f t="shared" si="39"/>
        <v>-55.425605241909977</v>
      </c>
      <c r="H119" s="142">
        <f t="shared" si="44"/>
        <v>-59</v>
      </c>
      <c r="I119" s="98"/>
      <c r="J119" s="98"/>
      <c r="K119" s="98"/>
      <c r="L119" s="232"/>
      <c r="M119" s="141">
        <f t="shared" si="40"/>
        <v>-10</v>
      </c>
      <c r="N119" s="142">
        <f t="shared" si="45"/>
        <v>-8</v>
      </c>
      <c r="O119" s="98"/>
      <c r="P119" s="224"/>
      <c r="Q119" s="141">
        <f t="shared" si="41"/>
        <v>-80</v>
      </c>
      <c r="R119" s="142">
        <f t="shared" si="46"/>
        <v>-28</v>
      </c>
      <c r="S119" s="98"/>
      <c r="T119" s="98"/>
      <c r="U119" s="141">
        <f t="shared" si="42"/>
        <v>-313.65477478898885</v>
      </c>
      <c r="V119" s="142">
        <f t="shared" si="47"/>
        <v>-108</v>
      </c>
      <c r="W119" s="98"/>
      <c r="X119" s="98"/>
      <c r="Y119" s="98"/>
      <c r="Z119" s="76">
        <v>102</v>
      </c>
      <c r="AA119" s="79">
        <f t="shared" si="54"/>
        <v>-34.139022159452608</v>
      </c>
      <c r="AB119" s="78">
        <f t="shared" si="51"/>
        <v>-48.983253001080087</v>
      </c>
      <c r="AC119" s="98"/>
      <c r="AD119" s="86">
        <v>111</v>
      </c>
      <c r="AE119" s="89">
        <f t="shared" si="36"/>
        <v>-28.669435963624021</v>
      </c>
      <c r="AF119" s="88">
        <f t="shared" si="37"/>
        <v>74.686434119776138</v>
      </c>
      <c r="AG119" s="98"/>
      <c r="AH119" s="108">
        <v>100</v>
      </c>
      <c r="AI119" s="111">
        <f t="shared" si="52"/>
        <v>-41.875442288158979</v>
      </c>
      <c r="AJ119" s="110">
        <f t="shared" si="53"/>
        <v>-74.395638821312957</v>
      </c>
      <c r="AK119" s="98"/>
      <c r="AL119" s="98"/>
      <c r="AM119" s="98"/>
      <c r="AN119" s="98"/>
      <c r="AO119" s="98"/>
      <c r="AP119" s="98"/>
      <c r="AQ119" s="141">
        <f t="shared" si="55"/>
        <v>-72.809580801637239</v>
      </c>
      <c r="AR119" s="142">
        <f t="shared" si="48"/>
        <v>-78.369114215097113</v>
      </c>
      <c r="AS119" s="98"/>
      <c r="AT119" s="142"/>
      <c r="AU119" s="98"/>
      <c r="AV119" s="141">
        <f t="shared" si="50"/>
        <v>-105.62357711491939</v>
      </c>
      <c r="AW119" s="142">
        <f t="shared" si="49"/>
        <v>-78.369114215097113</v>
      </c>
      <c r="AX119" s="98"/>
      <c r="AY119" s="98"/>
      <c r="AZ119" s="142"/>
      <c r="BA119" s="142"/>
      <c r="BC119" s="141"/>
      <c r="BD119" s="235">
        <v>94</v>
      </c>
      <c r="BE119" s="238">
        <f t="shared" si="56"/>
        <v>-35.145603053505816</v>
      </c>
      <c r="BF119" s="237">
        <f t="shared" si="58"/>
        <v>-74.443428480272388</v>
      </c>
      <c r="BG119" s="98"/>
      <c r="BH119" s="235">
        <f t="shared" si="34"/>
        <v>-248.18134351774864</v>
      </c>
      <c r="BI119" s="237">
        <f t="shared" si="32"/>
        <v>30.46015175627295</v>
      </c>
      <c r="BJ119" s="98"/>
      <c r="BK119" s="98"/>
      <c r="BL119" s="98"/>
      <c r="BM119" s="238">
        <f t="shared" si="35"/>
        <v>-132.88257139800561</v>
      </c>
      <c r="BN119" s="237">
        <f t="shared" si="33"/>
        <v>-97.53984824372705</v>
      </c>
      <c r="BO119" s="98"/>
      <c r="BP119" s="98"/>
      <c r="BQ119" s="98"/>
      <c r="BR119" s="98"/>
      <c r="BS119" s="163">
        <f t="shared" si="61"/>
        <v>36.843054621994227</v>
      </c>
      <c r="BT119" s="170">
        <v>-107</v>
      </c>
      <c r="BU119" s="98"/>
      <c r="BV119" s="98"/>
      <c r="BW119" s="98"/>
      <c r="BX119" s="98"/>
      <c r="BY119" s="98"/>
      <c r="BZ119" s="98"/>
      <c r="CA119" s="142"/>
      <c r="CB119" s="141"/>
      <c r="CC119" s="251">
        <f t="shared" si="60"/>
        <v>-266.98728110054242</v>
      </c>
      <c r="CD119" s="252">
        <f t="shared" si="62"/>
        <v>60.46015175627295</v>
      </c>
      <c r="CE119" s="98"/>
      <c r="CF119" s="98"/>
      <c r="CG119" s="98"/>
      <c r="CH119" s="246">
        <f t="shared" si="59"/>
        <v>-137.30742482873123</v>
      </c>
      <c r="CI119" s="252">
        <f t="shared" si="63"/>
        <v>-127.53984824372705</v>
      </c>
      <c r="CJ119" s="98"/>
      <c r="CK119" s="98"/>
      <c r="CL119" s="98"/>
      <c r="CM119" s="98"/>
      <c r="CN119" s="163">
        <f t="shared" si="57"/>
        <v>36.843054621994227</v>
      </c>
      <c r="CO119" s="170">
        <v>-107</v>
      </c>
      <c r="CP119" s="98"/>
      <c r="CQ119" s="98"/>
      <c r="CR119" s="98"/>
      <c r="CS119" s="98"/>
      <c r="CT119" s="98"/>
      <c r="CU119" s="98"/>
      <c r="CV119" s="142"/>
      <c r="CW119" s="168"/>
    </row>
    <row r="120" spans="2:101" x14ac:dyDescent="0.3">
      <c r="B120" s="141"/>
      <c r="C120" s="141">
        <f t="shared" si="38"/>
        <v>67.502850120537403</v>
      </c>
      <c r="D120" s="142">
        <f t="shared" si="43"/>
        <v>-80</v>
      </c>
      <c r="E120" s="98"/>
      <c r="F120" s="98"/>
      <c r="G120" s="141">
        <f t="shared" si="39"/>
        <v>-54.644319615403255</v>
      </c>
      <c r="H120" s="142">
        <f t="shared" si="44"/>
        <v>-60</v>
      </c>
      <c r="I120" s="98"/>
      <c r="J120" s="98"/>
      <c r="K120" s="98"/>
      <c r="L120" s="232"/>
      <c r="M120" s="141">
        <f t="shared" si="40"/>
        <v>-10</v>
      </c>
      <c r="N120" s="142">
        <f t="shared" si="45"/>
        <v>-9</v>
      </c>
      <c r="O120" s="98"/>
      <c r="P120" s="224"/>
      <c r="Q120" s="141">
        <f t="shared" si="41"/>
        <v>-80</v>
      </c>
      <c r="R120" s="142">
        <f t="shared" si="46"/>
        <v>-29</v>
      </c>
      <c r="S120" s="98"/>
      <c r="T120" s="98"/>
      <c r="U120" s="141">
        <f t="shared" si="42"/>
        <v>-316.55898566666468</v>
      </c>
      <c r="V120" s="142">
        <f t="shared" si="47"/>
        <v>-109</v>
      </c>
      <c r="W120" s="98"/>
      <c r="X120" s="98"/>
      <c r="Y120" s="98"/>
      <c r="Z120" s="76">
        <v>103</v>
      </c>
      <c r="AA120" s="79">
        <f t="shared" si="54"/>
        <v>-34.67933491707258</v>
      </c>
      <c r="AB120" s="78">
        <f t="shared" si="51"/>
        <v>-49.103037455602319</v>
      </c>
      <c r="AC120" s="98"/>
      <c r="AD120" s="86">
        <v>112</v>
      </c>
      <c r="AE120" s="89">
        <f t="shared" si="36"/>
        <v>-29.968527473272964</v>
      </c>
      <c r="AF120" s="88">
        <f t="shared" si="37"/>
        <v>74.174708365342994</v>
      </c>
      <c r="AG120" s="98"/>
      <c r="AH120" s="108">
        <v>101</v>
      </c>
      <c r="AI120" s="111">
        <f t="shared" si="52"/>
        <v>-42.419606319021383</v>
      </c>
      <c r="AJ120" s="110">
        <f t="shared" si="53"/>
        <v>-74.496493663079079</v>
      </c>
      <c r="AK120" s="98"/>
      <c r="AL120" s="98"/>
      <c r="AM120" s="98"/>
      <c r="AN120" s="98"/>
      <c r="AO120" s="98"/>
      <c r="AP120" s="98"/>
      <c r="AQ120" s="141">
        <f t="shared" si="55"/>
        <v>-72.028295175130523</v>
      </c>
      <c r="AR120" s="142">
        <f t="shared" si="48"/>
        <v>-79.369114215097113</v>
      </c>
      <c r="AS120" s="98"/>
      <c r="AT120" s="142"/>
      <c r="AU120" s="98"/>
      <c r="AV120" s="141">
        <f t="shared" si="50"/>
        <v>-105.62357711491939</v>
      </c>
      <c r="AW120" s="142">
        <f t="shared" si="49"/>
        <v>-79.369114215097113</v>
      </c>
      <c r="AX120" s="98"/>
      <c r="AY120" s="98"/>
      <c r="AZ120" s="142"/>
      <c r="BA120" s="142"/>
      <c r="BC120" s="141"/>
      <c r="BD120" s="235">
        <v>95</v>
      </c>
      <c r="BE120" s="238">
        <f t="shared" si="56"/>
        <v>-35.546124444417011</v>
      </c>
      <c r="BF120" s="237">
        <f t="shared" si="58"/>
        <v>-74.474950197356875</v>
      </c>
      <c r="BG120" s="98"/>
      <c r="BH120" s="235">
        <f t="shared" si="34"/>
        <v>-250.53719588357239</v>
      </c>
      <c r="BI120" s="237">
        <f t="shared" si="32"/>
        <v>31.46015175627295</v>
      </c>
      <c r="BJ120" s="98"/>
      <c r="BK120" s="98"/>
      <c r="BL120" s="98"/>
      <c r="BM120" s="238">
        <f>$BN$19*BN120+$BQ$19</f>
        <v>-133.43688044945839</v>
      </c>
      <c r="BN120" s="237">
        <f t="shared" si="33"/>
        <v>-98.53984824372705</v>
      </c>
      <c r="BO120" s="98"/>
      <c r="BP120" s="98"/>
      <c r="BQ120" s="98"/>
      <c r="BR120" s="98"/>
      <c r="BS120" s="163">
        <f t="shared" si="61"/>
        <v>36.498727008704563</v>
      </c>
      <c r="BT120" s="170">
        <v>-106</v>
      </c>
      <c r="BU120" s="98"/>
      <c r="BV120" s="98"/>
      <c r="BW120" s="98"/>
      <c r="BX120" s="98"/>
      <c r="BY120" s="98"/>
      <c r="BZ120" s="98"/>
      <c r="CA120" s="142"/>
      <c r="CB120" s="141"/>
      <c r="CC120" s="251">
        <f t="shared" si="60"/>
        <v>-268.79132885581384</v>
      </c>
      <c r="CD120" s="252">
        <f t="shared" si="62"/>
        <v>61.46015175627295</v>
      </c>
      <c r="CE120" s="98"/>
      <c r="CF120" s="98"/>
      <c r="CG120" s="98"/>
      <c r="CH120" s="246">
        <f t="shared" si="59"/>
        <v>-137.73189964494082</v>
      </c>
      <c r="CI120" s="252">
        <f t="shared" si="63"/>
        <v>-128.53984824372705</v>
      </c>
      <c r="CJ120" s="98"/>
      <c r="CK120" s="98"/>
      <c r="CL120" s="98"/>
      <c r="CM120" s="98"/>
      <c r="CN120" s="163">
        <f t="shared" si="57"/>
        <v>36.498727008704563</v>
      </c>
      <c r="CO120" s="170">
        <v>-106</v>
      </c>
      <c r="CP120" s="98"/>
      <c r="CQ120" s="98"/>
      <c r="CR120" s="98"/>
      <c r="CS120" s="98"/>
      <c r="CT120" s="98"/>
      <c r="CU120" s="98"/>
      <c r="CV120" s="142"/>
      <c r="CW120" s="168"/>
    </row>
    <row r="121" spans="2:101" x14ac:dyDescent="0.3">
      <c r="B121" s="141"/>
      <c r="C121" s="141">
        <f t="shared" si="38"/>
        <v>68.284135747044132</v>
      </c>
      <c r="D121" s="142">
        <f t="shared" si="43"/>
        <v>-81</v>
      </c>
      <c r="E121" s="98"/>
      <c r="F121" s="98"/>
      <c r="G121" s="141">
        <f t="shared" si="39"/>
        <v>-53.863033988896539</v>
      </c>
      <c r="H121" s="142">
        <f t="shared" si="44"/>
        <v>-61</v>
      </c>
      <c r="I121" s="98"/>
      <c r="J121" s="98"/>
      <c r="K121" s="98"/>
      <c r="L121" s="232"/>
      <c r="M121" s="141">
        <f t="shared" si="40"/>
        <v>-10</v>
      </c>
      <c r="N121" s="142">
        <f t="shared" si="45"/>
        <v>-10</v>
      </c>
      <c r="O121" s="98"/>
      <c r="P121" s="224"/>
      <c r="Q121" s="141">
        <f t="shared" si="41"/>
        <v>-80</v>
      </c>
      <c r="R121" s="142">
        <f t="shared" si="46"/>
        <v>-30</v>
      </c>
      <c r="S121" s="98"/>
      <c r="T121" s="98"/>
      <c r="U121" s="141">
        <f t="shared" si="42"/>
        <v>-319.46319654434046</v>
      </c>
      <c r="V121" s="142">
        <f t="shared" si="47"/>
        <v>-110</v>
      </c>
      <c r="W121" s="98"/>
      <c r="X121" s="98"/>
      <c r="Y121" s="98"/>
      <c r="Z121" s="76">
        <v>104</v>
      </c>
      <c r="AA121" s="79">
        <f t="shared" si="54"/>
        <v>-35.217474855457326</v>
      </c>
      <c r="AB121" s="78">
        <f t="shared" si="51"/>
        <v>-49.232233424221178</v>
      </c>
      <c r="AC121" s="98"/>
      <c r="AD121" s="86">
        <v>113</v>
      </c>
      <c r="AE121" s="89">
        <f t="shared" si="36"/>
        <v>-31.258490279141888</v>
      </c>
      <c r="AF121" s="88">
        <f t="shared" si="37"/>
        <v>73.640388276195225</v>
      </c>
      <c r="AG121" s="98"/>
      <c r="AH121" s="108">
        <v>102</v>
      </c>
      <c r="AI121" s="111">
        <f t="shared" si="52"/>
        <v>-42.961927311376492</v>
      </c>
      <c r="AJ121" s="110">
        <f t="shared" si="53"/>
        <v>-74.606830115999472</v>
      </c>
      <c r="AK121" s="98"/>
      <c r="AL121" s="98"/>
      <c r="AM121" s="98"/>
      <c r="AN121" s="98"/>
      <c r="AO121" s="98"/>
      <c r="AP121" s="98"/>
      <c r="AQ121" s="141">
        <f t="shared" si="55"/>
        <v>-71.247009548623794</v>
      </c>
      <c r="AR121" s="142">
        <f t="shared" si="48"/>
        <v>-80.369114215097113</v>
      </c>
      <c r="AS121" s="98"/>
      <c r="AT121" s="142"/>
      <c r="AU121" s="98"/>
      <c r="AV121" s="141">
        <f t="shared" si="50"/>
        <v>-105.62357711491939</v>
      </c>
      <c r="AW121" s="142">
        <f t="shared" si="49"/>
        <v>-80.369114215097113</v>
      </c>
      <c r="AX121" s="98"/>
      <c r="AY121" s="98"/>
      <c r="AZ121" s="142"/>
      <c r="BA121" s="142"/>
      <c r="BC121" s="141"/>
      <c r="BD121" s="235">
        <v>96</v>
      </c>
      <c r="BE121" s="238">
        <f t="shared" si="56"/>
        <v>-35.946034704162237</v>
      </c>
      <c r="BF121" s="237">
        <f t="shared" si="58"/>
        <v>-74.513457175632169</v>
      </c>
      <c r="BG121" s="98"/>
      <c r="BH121" s="235">
        <f t="shared" si="34"/>
        <v>-252.89304824939614</v>
      </c>
      <c r="BI121" s="237">
        <f t="shared" ref="BI121:BI184" si="64">IF($BI120=$BI119-$A$11,$BI120-$A$11,$BI120+$A$11)</f>
        <v>32.46015175627295</v>
      </c>
      <c r="BJ121" s="98"/>
      <c r="BK121" s="98"/>
      <c r="BL121" s="98"/>
      <c r="BM121" s="238">
        <f t="shared" ref="BM121:BM184" si="65">$BN$19*BN121+$BQ$19</f>
        <v>-133.99118950091113</v>
      </c>
      <c r="BN121" s="237">
        <f t="shared" ref="BN121:BN184" si="66">IF($BN120=$BN119-$A$11,$BN120-$A$11,$BN120+$A$11)</f>
        <v>-99.53984824372705</v>
      </c>
      <c r="BO121" s="98"/>
      <c r="BP121" s="98"/>
      <c r="BQ121" s="98"/>
      <c r="BR121" s="98"/>
      <c r="BS121" s="163">
        <f t="shared" si="61"/>
        <v>36.154399395414892</v>
      </c>
      <c r="BT121" s="170">
        <v>-105</v>
      </c>
      <c r="BU121" s="98"/>
      <c r="BV121" s="98"/>
      <c r="BW121" s="98"/>
      <c r="BX121" s="98"/>
      <c r="BY121" s="98"/>
      <c r="BZ121" s="98"/>
      <c r="CA121" s="142"/>
      <c r="CB121" s="141"/>
      <c r="CC121" s="251">
        <f t="shared" si="60"/>
        <v>-270.59537661108527</v>
      </c>
      <c r="CD121" s="252">
        <f t="shared" si="62"/>
        <v>62.46015175627295</v>
      </c>
      <c r="CE121" s="98"/>
      <c r="CF121" s="98"/>
      <c r="CG121" s="98"/>
      <c r="CH121" s="246">
        <f t="shared" si="59"/>
        <v>-138.15637446115045</v>
      </c>
      <c r="CI121" s="252">
        <f t="shared" si="63"/>
        <v>-129.53984824372705</v>
      </c>
      <c r="CJ121" s="98"/>
      <c r="CK121" s="98"/>
      <c r="CL121" s="98"/>
      <c r="CM121" s="98"/>
      <c r="CN121" s="163">
        <f t="shared" si="57"/>
        <v>36.154399395414892</v>
      </c>
      <c r="CO121" s="170">
        <v>-105</v>
      </c>
      <c r="CP121" s="98"/>
      <c r="CQ121" s="98"/>
      <c r="CR121" s="98"/>
      <c r="CS121" s="98"/>
      <c r="CT121" s="98"/>
      <c r="CU121" s="98"/>
      <c r="CV121" s="142"/>
      <c r="CW121" s="168"/>
    </row>
    <row r="122" spans="2:101" x14ac:dyDescent="0.3">
      <c r="B122" s="141"/>
      <c r="C122" s="141">
        <f t="shared" si="38"/>
        <v>69.065421373550848</v>
      </c>
      <c r="D122" s="142">
        <f t="shared" si="43"/>
        <v>-82</v>
      </c>
      <c r="E122" s="98"/>
      <c r="F122" s="98"/>
      <c r="G122" s="141">
        <f t="shared" si="39"/>
        <v>-53.081748362389824</v>
      </c>
      <c r="H122" s="142">
        <f t="shared" si="44"/>
        <v>-62</v>
      </c>
      <c r="I122" s="98"/>
      <c r="J122" s="98"/>
      <c r="K122" s="98"/>
      <c r="L122" s="232"/>
      <c r="M122" s="141">
        <f t="shared" si="40"/>
        <v>-10</v>
      </c>
      <c r="N122" s="142">
        <f t="shared" si="45"/>
        <v>-11</v>
      </c>
      <c r="O122" s="98"/>
      <c r="P122" s="224"/>
      <c r="Q122" s="141">
        <f t="shared" si="41"/>
        <v>-80</v>
      </c>
      <c r="R122" s="142">
        <f t="shared" si="46"/>
        <v>-31</v>
      </c>
      <c r="S122" s="98"/>
      <c r="T122" s="98"/>
      <c r="U122" s="141">
        <f t="shared" si="42"/>
        <v>-322.3674074220163</v>
      </c>
      <c r="V122" s="142">
        <f t="shared" si="47"/>
        <v>-111</v>
      </c>
      <c r="W122" s="98"/>
      <c r="X122" s="98"/>
      <c r="Y122" s="98"/>
      <c r="Z122" s="76">
        <v>105</v>
      </c>
      <c r="AA122" s="79">
        <f t="shared" si="54"/>
        <v>-35.753278051968508</v>
      </c>
      <c r="AB122" s="78">
        <f t="shared" si="51"/>
        <v>-49.370801552593065</v>
      </c>
      <c r="AC122" s="98"/>
      <c r="AD122" s="86">
        <v>114</v>
      </c>
      <c r="AE122" s="89">
        <f t="shared" si="36"/>
        <v>-32.538931446064005</v>
      </c>
      <c r="AF122" s="88">
        <f t="shared" si="37"/>
        <v>73.083636611408082</v>
      </c>
      <c r="AG122" s="98"/>
      <c r="AH122" s="108">
        <v>103</v>
      </c>
      <c r="AI122" s="111">
        <f t="shared" si="52"/>
        <v>-43.502240068996471</v>
      </c>
      <c r="AJ122" s="110">
        <f t="shared" si="53"/>
        <v>-74.726614570521704</v>
      </c>
      <c r="AK122" s="98"/>
      <c r="AL122" s="98"/>
      <c r="AM122" s="98"/>
      <c r="AN122" s="98"/>
      <c r="AO122" s="98"/>
      <c r="AP122" s="98"/>
      <c r="AQ122" s="141">
        <f t="shared" si="55"/>
        <v>-70.465723922117093</v>
      </c>
      <c r="AR122" s="142">
        <f t="shared" si="48"/>
        <v>-81.369114215097113</v>
      </c>
      <c r="AS122" s="98"/>
      <c r="AT122" s="142"/>
      <c r="AU122" s="98"/>
      <c r="AV122" s="141">
        <f t="shared" si="50"/>
        <v>-105.62357711491939</v>
      </c>
      <c r="AW122" s="142">
        <f t="shared" si="49"/>
        <v>-81.369114215097113</v>
      </c>
      <c r="AX122" s="98"/>
      <c r="AY122" s="98"/>
      <c r="AZ122" s="142"/>
      <c r="BA122" s="142"/>
      <c r="BC122" s="141"/>
      <c r="BD122" s="235">
        <v>97</v>
      </c>
      <c r="BE122" s="238">
        <f t="shared" si="56"/>
        <v>-36.345212016202368</v>
      </c>
      <c r="BF122" s="237">
        <f t="shared" si="58"/>
        <v>-74.558937685499686</v>
      </c>
      <c r="BG122" s="98"/>
      <c r="BH122" s="235">
        <f t="shared" ref="BH122:BH185" si="67">$BI$19*BI122+$BK$19</f>
        <v>-255.2489006152199</v>
      </c>
      <c r="BI122" s="237">
        <f t="shared" si="64"/>
        <v>33.46015175627295</v>
      </c>
      <c r="BJ122" s="98"/>
      <c r="BK122" s="98"/>
      <c r="BL122" s="98"/>
      <c r="BM122" s="238">
        <f t="shared" si="65"/>
        <v>-134.54549855236391</v>
      </c>
      <c r="BN122" s="237">
        <f t="shared" si="66"/>
        <v>-100.53984824372705</v>
      </c>
      <c r="BO122" s="98"/>
      <c r="BP122" s="98"/>
      <c r="BQ122" s="98"/>
      <c r="BR122" s="98"/>
      <c r="BS122" s="163">
        <f t="shared" si="61"/>
        <v>35.810071782125227</v>
      </c>
      <c r="BT122" s="170">
        <v>-104</v>
      </c>
      <c r="BU122" s="98"/>
      <c r="BV122" s="98"/>
      <c r="BW122" s="98"/>
      <c r="BX122" s="98"/>
      <c r="BY122" s="98"/>
      <c r="BZ122" s="98"/>
      <c r="CA122" s="142"/>
      <c r="CB122" s="141"/>
      <c r="CC122" s="251">
        <f t="shared" si="60"/>
        <v>-272.3994243663567</v>
      </c>
      <c r="CD122" s="252">
        <f t="shared" si="62"/>
        <v>63.46015175627295</v>
      </c>
      <c r="CE122" s="98"/>
      <c r="CF122" s="98"/>
      <c r="CG122" s="98"/>
      <c r="CH122" s="246">
        <f t="shared" si="59"/>
        <v>-138.58084927736004</v>
      </c>
      <c r="CI122" s="252">
        <f t="shared" si="63"/>
        <v>-130.53984824372705</v>
      </c>
      <c r="CJ122" s="98"/>
      <c r="CK122" s="98"/>
      <c r="CL122" s="98"/>
      <c r="CM122" s="98"/>
      <c r="CN122" s="163">
        <f t="shared" si="57"/>
        <v>35.810071782125227</v>
      </c>
      <c r="CO122" s="170">
        <v>-104</v>
      </c>
      <c r="CP122" s="98"/>
      <c r="CQ122" s="98"/>
      <c r="CR122" s="98"/>
      <c r="CS122" s="98"/>
      <c r="CT122" s="98"/>
      <c r="CU122" s="98"/>
      <c r="CV122" s="142"/>
      <c r="CW122" s="168"/>
    </row>
    <row r="123" spans="2:101" x14ac:dyDescent="0.3">
      <c r="B123" s="141"/>
      <c r="C123" s="141">
        <f t="shared" si="38"/>
        <v>69.846707000057563</v>
      </c>
      <c r="D123" s="142">
        <f t="shared" si="43"/>
        <v>-83</v>
      </c>
      <c r="E123" s="98"/>
      <c r="F123" s="98"/>
      <c r="G123" s="141">
        <f t="shared" si="39"/>
        <v>-52.300462735883102</v>
      </c>
      <c r="H123" s="142">
        <f t="shared" si="44"/>
        <v>-63</v>
      </c>
      <c r="I123" s="98"/>
      <c r="J123" s="98"/>
      <c r="K123" s="98"/>
      <c r="L123" s="232"/>
      <c r="M123" s="141">
        <f t="shared" si="40"/>
        <v>-10</v>
      </c>
      <c r="N123" s="142">
        <f t="shared" si="45"/>
        <v>-12</v>
      </c>
      <c r="O123" s="98"/>
      <c r="P123" s="224"/>
      <c r="Q123" s="141">
        <f t="shared" si="41"/>
        <v>-80</v>
      </c>
      <c r="R123" s="142">
        <f t="shared" si="46"/>
        <v>-32</v>
      </c>
      <c r="S123" s="98"/>
      <c r="T123" s="98"/>
      <c r="U123" s="141">
        <f t="shared" si="42"/>
        <v>-325.27161829969214</v>
      </c>
      <c r="V123" s="142">
        <f t="shared" si="47"/>
        <v>-112</v>
      </c>
      <c r="W123" s="98"/>
      <c r="X123" s="98"/>
      <c r="Y123" s="98"/>
      <c r="Z123" s="76">
        <v>106</v>
      </c>
      <c r="AA123" s="79">
        <f t="shared" si="54"/>
        <v>-36.286581295762034</v>
      </c>
      <c r="AB123" s="78">
        <f t="shared" si="51"/>
        <v>-49.518699631523745</v>
      </c>
      <c r="AC123" s="98"/>
      <c r="AD123" s="86">
        <v>115</v>
      </c>
      <c r="AE123" s="89">
        <f t="shared" si="36"/>
        <v>-33.809460939255949</v>
      </c>
      <c r="AF123" s="88">
        <f t="shared" si="37"/>
        <v>72.504622962932004</v>
      </c>
      <c r="AG123" s="98"/>
      <c r="AH123" s="108">
        <v>104</v>
      </c>
      <c r="AI123" s="111">
        <f t="shared" si="52"/>
        <v>-44.040380007381209</v>
      </c>
      <c r="AJ123" s="110">
        <f t="shared" si="53"/>
        <v>-74.855810539140563</v>
      </c>
      <c r="AK123" s="98"/>
      <c r="AL123" s="98"/>
      <c r="AM123" s="98"/>
      <c r="AN123" s="98"/>
      <c r="AO123" s="98"/>
      <c r="AP123" s="98"/>
      <c r="AQ123" s="141">
        <f t="shared" si="55"/>
        <v>-69.684438295610363</v>
      </c>
      <c r="AR123" s="142">
        <f t="shared" si="48"/>
        <v>-82.369114215097113</v>
      </c>
      <c r="AS123" s="98"/>
      <c r="AT123" s="142"/>
      <c r="AU123" s="98"/>
      <c r="AV123" s="141">
        <f t="shared" si="50"/>
        <v>-105.62357711491939</v>
      </c>
      <c r="AW123" s="142">
        <f t="shared" si="49"/>
        <v>-82.369114215097113</v>
      </c>
      <c r="AX123" s="98"/>
      <c r="AY123" s="98"/>
      <c r="AZ123" s="142"/>
      <c r="BA123" s="142"/>
      <c r="BC123" s="141"/>
      <c r="BD123" s="235">
        <v>98</v>
      </c>
      <c r="BE123" s="238">
        <f t="shared" si="56"/>
        <v>-36.74353478726124</v>
      </c>
      <c r="BF123" s="237">
        <f t="shared" si="58"/>
        <v>-74.611377873155519</v>
      </c>
      <c r="BG123" s="98"/>
      <c r="BH123" s="235">
        <f t="shared" si="67"/>
        <v>-257.6047529810437</v>
      </c>
      <c r="BI123" s="237">
        <f t="shared" si="64"/>
        <v>34.46015175627295</v>
      </c>
      <c r="BJ123" s="98"/>
      <c r="BK123" s="98"/>
      <c r="BL123" s="98"/>
      <c r="BM123" s="238">
        <f t="shared" si="65"/>
        <v>-135.09980760381669</v>
      </c>
      <c r="BN123" s="237">
        <f t="shared" si="66"/>
        <v>-101.53984824372705</v>
      </c>
      <c r="BO123" s="98"/>
      <c r="BP123" s="98"/>
      <c r="BQ123" s="98"/>
      <c r="BR123" s="98"/>
      <c r="BS123" s="163">
        <f t="shared" si="61"/>
        <v>35.465744168835563</v>
      </c>
      <c r="BT123" s="170">
        <v>-103</v>
      </c>
      <c r="BU123" s="98"/>
      <c r="BV123" s="98"/>
      <c r="BW123" s="98"/>
      <c r="BX123" s="98"/>
      <c r="BY123" s="98"/>
      <c r="BZ123" s="98"/>
      <c r="CA123" s="142"/>
      <c r="CB123" s="141"/>
      <c r="CC123" s="251">
        <f t="shared" si="60"/>
        <v>-274.20347212162812</v>
      </c>
      <c r="CD123" s="252">
        <f t="shared" si="62"/>
        <v>64.46015175627295</v>
      </c>
      <c r="CE123" s="98"/>
      <c r="CF123" s="98"/>
      <c r="CG123" s="98"/>
      <c r="CH123" s="246">
        <f t="shared" si="59"/>
        <v>-139.00532409356964</v>
      </c>
      <c r="CI123" s="252">
        <f t="shared" si="63"/>
        <v>-131.53984824372705</v>
      </c>
      <c r="CJ123" s="98"/>
      <c r="CK123" s="98"/>
      <c r="CL123" s="98"/>
      <c r="CM123" s="98"/>
      <c r="CN123" s="163">
        <f t="shared" si="57"/>
        <v>35.465744168835563</v>
      </c>
      <c r="CO123" s="170">
        <v>-103</v>
      </c>
      <c r="CP123" s="98"/>
      <c r="CQ123" s="98"/>
      <c r="CR123" s="98"/>
      <c r="CS123" s="98"/>
      <c r="CT123" s="98"/>
      <c r="CU123" s="98"/>
      <c r="CV123" s="142"/>
      <c r="CW123" s="168"/>
    </row>
    <row r="124" spans="2:101" x14ac:dyDescent="0.3">
      <c r="B124" s="141"/>
      <c r="C124" s="141">
        <f t="shared" si="38"/>
        <v>70.627992626564279</v>
      </c>
      <c r="D124" s="142">
        <f t="shared" si="43"/>
        <v>-84</v>
      </c>
      <c r="E124" s="98"/>
      <c r="F124" s="98"/>
      <c r="G124" s="141">
        <f t="shared" si="39"/>
        <v>-51.519177109376386</v>
      </c>
      <c r="H124" s="142">
        <f t="shared" si="44"/>
        <v>-64</v>
      </c>
      <c r="I124" s="98"/>
      <c r="J124" s="98"/>
      <c r="K124" s="98"/>
      <c r="L124" s="232"/>
      <c r="M124" s="141">
        <f t="shared" si="40"/>
        <v>-10</v>
      </c>
      <c r="N124" s="142">
        <f t="shared" si="45"/>
        <v>-13</v>
      </c>
      <c r="O124" s="98"/>
      <c r="P124" s="224"/>
      <c r="Q124" s="141">
        <f t="shared" si="41"/>
        <v>-80</v>
      </c>
      <c r="R124" s="142">
        <f t="shared" si="46"/>
        <v>-33</v>
      </c>
      <c r="S124" s="98"/>
      <c r="T124" s="98"/>
      <c r="U124" s="141">
        <f t="shared" si="42"/>
        <v>-328.17582917736797</v>
      </c>
      <c r="V124" s="142">
        <f t="shared" si="47"/>
        <v>-113</v>
      </c>
      <c r="W124" s="98"/>
      <c r="X124" s="98"/>
      <c r="Y124" s="98"/>
      <c r="Z124" s="76">
        <v>107</v>
      </c>
      <c r="AA124" s="79">
        <f t="shared" si="54"/>
        <v>-36.817222137503641</v>
      </c>
      <c r="AB124" s="78">
        <f t="shared" si="51"/>
        <v>-49.675882609825642</v>
      </c>
      <c r="AC124" s="98"/>
      <c r="AD124" s="86">
        <v>116</v>
      </c>
      <c r="AE124" s="89">
        <f t="shared" si="36"/>
        <v>-35.069691743126199</v>
      </c>
      <c r="AF124" s="88">
        <f t="shared" si="37"/>
        <v>71.903523703933359</v>
      </c>
      <c r="AG124" s="98"/>
      <c r="AH124" s="108">
        <v>105</v>
      </c>
      <c r="AI124" s="111">
        <f t="shared" si="52"/>
        <v>-44.576183203892391</v>
      </c>
      <c r="AJ124" s="110">
        <f t="shared" si="53"/>
        <v>-74.99437866751245</v>
      </c>
      <c r="AK124" s="98"/>
      <c r="AL124" s="98"/>
      <c r="AM124" s="98"/>
      <c r="AN124" s="98"/>
      <c r="AO124" s="98"/>
      <c r="AP124" s="98"/>
      <c r="AQ124" s="141">
        <f t="shared" si="55"/>
        <v>-68.903152669103648</v>
      </c>
      <c r="AR124" s="142">
        <f t="shared" si="48"/>
        <v>-83.369114215097113</v>
      </c>
      <c r="AS124" s="98"/>
      <c r="AT124" s="142"/>
      <c r="AU124" s="98"/>
      <c r="AV124" s="141">
        <f t="shared" si="50"/>
        <v>-105.62357711491939</v>
      </c>
      <c r="AW124" s="142">
        <f t="shared" si="49"/>
        <v>-83.369114215097113</v>
      </c>
      <c r="AX124" s="98"/>
      <c r="AY124" s="98"/>
      <c r="AZ124" s="142"/>
      <c r="BA124" s="142"/>
      <c r="BC124" s="141"/>
      <c r="BD124" s="235">
        <v>99</v>
      </c>
      <c r="BE124" s="238">
        <f t="shared" si="56"/>
        <v>-37.140881684364146</v>
      </c>
      <c r="BF124" s="237">
        <f t="shared" si="58"/>
        <v>-74.670761764810521</v>
      </c>
      <c r="BG124" s="98"/>
      <c r="BH124" s="235">
        <f t="shared" si="67"/>
        <v>-259.9606053468674</v>
      </c>
      <c r="BI124" s="237">
        <f t="shared" si="64"/>
        <v>35.46015175627295</v>
      </c>
      <c r="BJ124" s="98"/>
      <c r="BK124" s="98"/>
      <c r="BL124" s="98"/>
      <c r="BM124" s="238">
        <f t="shared" si="65"/>
        <v>-135.65411665526943</v>
      </c>
      <c r="BN124" s="237">
        <f t="shared" si="66"/>
        <v>-102.53984824372705</v>
      </c>
      <c r="BO124" s="98"/>
      <c r="BP124" s="98"/>
      <c r="BQ124" s="98"/>
      <c r="BR124" s="98"/>
      <c r="BS124" s="163">
        <f t="shared" si="61"/>
        <v>35.121416555545899</v>
      </c>
      <c r="BT124" s="170">
        <v>-102</v>
      </c>
      <c r="BU124" s="98"/>
      <c r="BV124" s="98"/>
      <c r="BW124" s="98"/>
      <c r="BX124" s="98"/>
      <c r="BY124" s="98"/>
      <c r="BZ124" s="98"/>
      <c r="CA124" s="142"/>
      <c r="CB124" s="141"/>
      <c r="CC124" s="251">
        <f t="shared" si="60"/>
        <v>-276.00751987689955</v>
      </c>
      <c r="CD124" s="252">
        <f t="shared" si="62"/>
        <v>65.46015175627295</v>
      </c>
      <c r="CE124" s="98"/>
      <c r="CF124" s="98"/>
      <c r="CG124" s="98"/>
      <c r="CH124" s="246">
        <f t="shared" si="59"/>
        <v>-139.42979890977927</v>
      </c>
      <c r="CI124" s="252">
        <f t="shared" si="63"/>
        <v>-132.53984824372705</v>
      </c>
      <c r="CJ124" s="98"/>
      <c r="CK124" s="98"/>
      <c r="CL124" s="98"/>
      <c r="CM124" s="98"/>
      <c r="CN124" s="163">
        <f t="shared" si="57"/>
        <v>35.121416555545899</v>
      </c>
      <c r="CO124" s="170">
        <v>-102</v>
      </c>
      <c r="CP124" s="98"/>
      <c r="CQ124" s="98"/>
      <c r="CR124" s="98"/>
      <c r="CS124" s="98"/>
      <c r="CT124" s="98"/>
      <c r="CU124" s="98"/>
      <c r="CV124" s="142"/>
      <c r="CW124" s="168"/>
    </row>
    <row r="125" spans="2:101" x14ac:dyDescent="0.3">
      <c r="B125" s="141"/>
      <c r="C125" s="141">
        <f t="shared" si="38"/>
        <v>71.409278253070994</v>
      </c>
      <c r="D125" s="142">
        <f t="shared" si="43"/>
        <v>-85</v>
      </c>
      <c r="E125" s="98"/>
      <c r="F125" s="98"/>
      <c r="G125" s="141">
        <f t="shared" si="39"/>
        <v>-50.737891482869671</v>
      </c>
      <c r="H125" s="142">
        <f t="shared" si="44"/>
        <v>-65</v>
      </c>
      <c r="I125" s="98"/>
      <c r="J125" s="98"/>
      <c r="K125" s="98"/>
      <c r="L125" s="232"/>
      <c r="M125" s="141">
        <f t="shared" si="40"/>
        <v>-10</v>
      </c>
      <c r="N125" s="142">
        <f t="shared" si="45"/>
        <v>-14</v>
      </c>
      <c r="O125" s="98"/>
      <c r="P125" s="224"/>
      <c r="Q125" s="141">
        <f t="shared" si="41"/>
        <v>-80</v>
      </c>
      <c r="R125" s="142">
        <f t="shared" si="46"/>
        <v>-34</v>
      </c>
      <c r="S125" s="98"/>
      <c r="T125" s="98"/>
      <c r="U125" s="141">
        <f t="shared" si="42"/>
        <v>-331.08004005504381</v>
      </c>
      <c r="V125" s="142">
        <f t="shared" si="47"/>
        <v>-114</v>
      </c>
      <c r="W125" s="98"/>
      <c r="X125" s="98"/>
      <c r="Y125" s="98"/>
      <c r="Z125" s="76">
        <v>108</v>
      </c>
      <c r="AA125" s="79">
        <f t="shared" si="54"/>
        <v>-37.345038938852483</v>
      </c>
      <c r="AB125" s="78">
        <f t="shared" si="51"/>
        <v>-49.84230260804091</v>
      </c>
      <c r="AC125" s="98"/>
      <c r="AD125" s="86">
        <v>117</v>
      </c>
      <c r="AE125" s="89">
        <f t="shared" si="36"/>
        <v>-36.319239979163733</v>
      </c>
      <c r="AF125" s="88">
        <f t="shared" si="37"/>
        <v>71.28052193506943</v>
      </c>
      <c r="AG125" s="98"/>
      <c r="AH125" s="108">
        <v>106</v>
      </c>
      <c r="AI125" s="111">
        <f t="shared" si="52"/>
        <v>-45.109486447685924</v>
      </c>
      <c r="AJ125" s="110">
        <f t="shared" si="53"/>
        <v>-75.14227674644313</v>
      </c>
      <c r="AK125" s="98"/>
      <c r="AL125" s="98"/>
      <c r="AM125" s="98"/>
      <c r="AN125" s="98"/>
      <c r="AO125" s="98"/>
      <c r="AP125" s="98"/>
      <c r="AQ125" s="141">
        <f t="shared" si="55"/>
        <v>-68.121867042596932</v>
      </c>
      <c r="AR125" s="142">
        <f t="shared" si="48"/>
        <v>-84.369114215097113</v>
      </c>
      <c r="AS125" s="98"/>
      <c r="AT125" s="142"/>
      <c r="AU125" s="98"/>
      <c r="AV125" s="141">
        <f t="shared" si="50"/>
        <v>-105.62357711491939</v>
      </c>
      <c r="AW125" s="142">
        <f t="shared" si="49"/>
        <v>-84.369114215097113</v>
      </c>
      <c r="AX125" s="98"/>
      <c r="AY125" s="98"/>
      <c r="AZ125" s="142"/>
      <c r="BA125" s="142"/>
      <c r="BC125" s="141"/>
      <c r="BD125" s="235">
        <v>100</v>
      </c>
      <c r="BE125" s="238">
        <f t="shared" si="56"/>
        <v>-37.537131671797027</v>
      </c>
      <c r="BF125" s="237">
        <f t="shared" si="58"/>
        <v>-74.737071271556005</v>
      </c>
      <c r="BG125" s="98"/>
      <c r="BH125" s="235">
        <f t="shared" si="67"/>
        <v>-262.3164577126912</v>
      </c>
      <c r="BI125" s="237">
        <f t="shared" si="64"/>
        <v>36.46015175627295</v>
      </c>
      <c r="BJ125" s="98"/>
      <c r="BK125" s="98"/>
      <c r="BL125" s="98"/>
      <c r="BM125" s="238">
        <f t="shared" si="65"/>
        <v>-136.20842570672221</v>
      </c>
      <c r="BN125" s="237">
        <f t="shared" si="66"/>
        <v>-103.53984824372705</v>
      </c>
      <c r="BO125" s="98"/>
      <c r="BP125" s="98"/>
      <c r="BQ125" s="98"/>
      <c r="BR125" s="98"/>
      <c r="BS125" s="163">
        <f t="shared" si="61"/>
        <v>34.777088942256235</v>
      </c>
      <c r="BT125" s="170">
        <v>-101</v>
      </c>
      <c r="BU125" s="98"/>
      <c r="BV125" s="98"/>
      <c r="BW125" s="98"/>
      <c r="BX125" s="98"/>
      <c r="BY125" s="98"/>
      <c r="BZ125" s="98"/>
      <c r="CA125" s="142"/>
      <c r="CB125" s="141"/>
      <c r="CC125" s="251">
        <f t="shared" si="60"/>
        <v>-277.81156763217098</v>
      </c>
      <c r="CD125" s="252">
        <f t="shared" si="62"/>
        <v>66.46015175627295</v>
      </c>
      <c r="CE125" s="98"/>
      <c r="CF125" s="98"/>
      <c r="CG125" s="98"/>
      <c r="CH125" s="246">
        <f t="shared" si="59"/>
        <v>-139.85427372598886</v>
      </c>
      <c r="CI125" s="252">
        <f t="shared" si="63"/>
        <v>-133.53984824372705</v>
      </c>
      <c r="CJ125" s="98"/>
      <c r="CK125" s="98"/>
      <c r="CL125" s="98"/>
      <c r="CM125" s="98"/>
      <c r="CN125" s="163">
        <f t="shared" si="57"/>
        <v>34.777088942256235</v>
      </c>
      <c r="CO125" s="170">
        <v>-101</v>
      </c>
      <c r="CP125" s="98"/>
      <c r="CQ125" s="98"/>
      <c r="CR125" s="98"/>
      <c r="CS125" s="98"/>
      <c r="CT125" s="98"/>
      <c r="CU125" s="98"/>
      <c r="CV125" s="142"/>
      <c r="CW125" s="168"/>
    </row>
    <row r="126" spans="2:101" x14ac:dyDescent="0.3">
      <c r="B126" s="141"/>
      <c r="C126" s="141">
        <f t="shared" si="38"/>
        <v>72.190563879577709</v>
      </c>
      <c r="D126" s="142">
        <f t="shared" si="43"/>
        <v>-86</v>
      </c>
      <c r="E126" s="98"/>
      <c r="F126" s="98"/>
      <c r="G126" s="141">
        <f t="shared" si="39"/>
        <v>-49.956605856362948</v>
      </c>
      <c r="H126" s="142">
        <f t="shared" si="44"/>
        <v>-66</v>
      </c>
      <c r="I126" s="98"/>
      <c r="J126" s="98"/>
      <c r="K126" s="98"/>
      <c r="L126" s="232"/>
      <c r="M126" s="141">
        <f t="shared" si="40"/>
        <v>-10</v>
      </c>
      <c r="N126" s="142">
        <f t="shared" si="45"/>
        <v>-15</v>
      </c>
      <c r="O126" s="98"/>
      <c r="P126" s="224"/>
      <c r="Q126" s="141">
        <f t="shared" si="41"/>
        <v>-80</v>
      </c>
      <c r="R126" s="142">
        <f t="shared" si="46"/>
        <v>-35</v>
      </c>
      <c r="S126" s="98"/>
      <c r="T126" s="98"/>
      <c r="U126" s="141">
        <f t="shared" si="42"/>
        <v>-333.98425093271959</v>
      </c>
      <c r="V126" s="142">
        <f t="shared" si="47"/>
        <v>-115</v>
      </c>
      <c r="W126" s="98"/>
      <c r="X126" s="98"/>
      <c r="Y126" s="98"/>
      <c r="Z126" s="76">
        <v>109</v>
      </c>
      <c r="AA126" s="79">
        <f t="shared" si="54"/>
        <v>-37.869870921697782</v>
      </c>
      <c r="AB126" s="78">
        <f t="shared" si="51"/>
        <v>-50.017908933025943</v>
      </c>
      <c r="AC126" s="98"/>
      <c r="AD126" s="86">
        <v>118</v>
      </c>
      <c r="AE126" s="89">
        <f t="shared" si="36"/>
        <v>-37.557725022871239</v>
      </c>
      <c r="AF126" s="88">
        <f t="shared" si="37"/>
        <v>70.635807428714173</v>
      </c>
      <c r="AG126" s="98"/>
      <c r="AH126" s="108">
        <v>107</v>
      </c>
      <c r="AI126" s="111">
        <f t="shared" si="52"/>
        <v>-45.640127289427525</v>
      </c>
      <c r="AJ126" s="110">
        <f t="shared" si="53"/>
        <v>-75.29945972474502</v>
      </c>
      <c r="AK126" s="98"/>
      <c r="AL126" s="98"/>
      <c r="AM126" s="98"/>
      <c r="AN126" s="98"/>
      <c r="AO126" s="98"/>
      <c r="AP126" s="98"/>
      <c r="AQ126" s="141">
        <f t="shared" si="55"/>
        <v>-67.340581416090217</v>
      </c>
      <c r="AR126" s="142">
        <f t="shared" si="48"/>
        <v>-85.369114215097113</v>
      </c>
      <c r="AS126" s="98"/>
      <c r="AT126" s="142"/>
      <c r="AU126" s="98"/>
      <c r="AV126" s="141">
        <f t="shared" si="50"/>
        <v>-105.62357711491939</v>
      </c>
      <c r="AW126" s="142">
        <f t="shared" si="49"/>
        <v>-85.369114215097113</v>
      </c>
      <c r="AX126" s="98"/>
      <c r="AY126" s="98"/>
      <c r="AZ126" s="142"/>
      <c r="BA126" s="142"/>
      <c r="BC126" s="141"/>
      <c r="BD126" s="235">
        <v>101</v>
      </c>
      <c r="BE126" s="238">
        <f t="shared" si="56"/>
        <v>-37.932164047975164</v>
      </c>
      <c r="BF126" s="237">
        <f t="shared" si="58"/>
        <v>-74.810286194873896</v>
      </c>
      <c r="BG126" s="98"/>
      <c r="BH126" s="235">
        <f t="shared" si="67"/>
        <v>-264.6723100785149</v>
      </c>
      <c r="BI126" s="237">
        <f t="shared" si="64"/>
        <v>37.46015175627295</v>
      </c>
      <c r="BJ126" s="98"/>
      <c r="BK126" s="98"/>
      <c r="BL126" s="98"/>
      <c r="BM126" s="238">
        <f t="shared" si="65"/>
        <v>-136.76273475817499</v>
      </c>
      <c r="BN126" s="237">
        <f t="shared" si="66"/>
        <v>-104.53984824372705</v>
      </c>
      <c r="BO126" s="98"/>
      <c r="BP126" s="98"/>
      <c r="BQ126" s="98"/>
      <c r="BR126" s="98"/>
      <c r="BS126" s="163">
        <f t="shared" si="61"/>
        <v>34.432761328966563</v>
      </c>
      <c r="BT126" s="170">
        <v>-100</v>
      </c>
      <c r="BU126" s="98"/>
      <c r="BV126" s="98"/>
      <c r="BW126" s="98"/>
      <c r="BX126" s="98"/>
      <c r="BY126" s="98"/>
      <c r="BZ126" s="98"/>
      <c r="CA126" s="142"/>
      <c r="CB126" s="141"/>
      <c r="CC126" s="251">
        <f t="shared" si="60"/>
        <v>-279.6156153874424</v>
      </c>
      <c r="CD126" s="252">
        <f t="shared" si="62"/>
        <v>67.46015175627295</v>
      </c>
      <c r="CE126" s="98"/>
      <c r="CF126" s="98"/>
      <c r="CG126" s="98"/>
      <c r="CH126" s="246">
        <f t="shared" si="59"/>
        <v>-140.27874854219846</v>
      </c>
      <c r="CI126" s="252">
        <f t="shared" si="63"/>
        <v>-134.53984824372705</v>
      </c>
      <c r="CJ126" s="98"/>
      <c r="CK126" s="98"/>
      <c r="CL126" s="98"/>
      <c r="CM126" s="98"/>
      <c r="CN126" s="163">
        <f t="shared" si="57"/>
        <v>34.432761328966563</v>
      </c>
      <c r="CO126" s="170">
        <v>-100</v>
      </c>
      <c r="CP126" s="98"/>
      <c r="CQ126" s="98"/>
      <c r="CR126" s="98"/>
      <c r="CS126" s="98"/>
      <c r="CT126" s="98"/>
      <c r="CU126" s="98"/>
      <c r="CV126" s="142"/>
      <c r="CW126" s="168"/>
    </row>
    <row r="127" spans="2:101" x14ac:dyDescent="0.3">
      <c r="B127" s="141"/>
      <c r="C127" s="141">
        <f t="shared" si="38"/>
        <v>72.971849506084439</v>
      </c>
      <c r="D127" s="142">
        <f t="shared" si="43"/>
        <v>-87</v>
      </c>
      <c r="E127" s="98"/>
      <c r="F127" s="98"/>
      <c r="G127" s="141">
        <f t="shared" si="39"/>
        <v>-49.175320229856233</v>
      </c>
      <c r="H127" s="142">
        <f t="shared" si="44"/>
        <v>-67</v>
      </c>
      <c r="I127" s="98"/>
      <c r="J127" s="98"/>
      <c r="K127" s="98"/>
      <c r="L127" s="232"/>
      <c r="M127" s="141">
        <f t="shared" si="40"/>
        <v>-10</v>
      </c>
      <c r="N127" s="142">
        <f t="shared" si="45"/>
        <v>-16</v>
      </c>
      <c r="O127" s="98"/>
      <c r="P127" s="224"/>
      <c r="Q127" s="141">
        <f t="shared" si="41"/>
        <v>-80</v>
      </c>
      <c r="R127" s="142">
        <f t="shared" si="46"/>
        <v>-36</v>
      </c>
      <c r="S127" s="98"/>
      <c r="T127" s="98"/>
      <c r="U127" s="141">
        <f t="shared" si="42"/>
        <v>-336.88846181039543</v>
      </c>
      <c r="V127" s="142">
        <f t="shared" si="47"/>
        <v>-116</v>
      </c>
      <c r="W127" s="98"/>
      <c r="X127" s="98"/>
      <c r="Y127" s="98"/>
      <c r="Z127" s="76">
        <v>110</v>
      </c>
      <c r="AA127" s="79">
        <f t="shared" si="54"/>
        <v>-38.391558217133436</v>
      </c>
      <c r="AB127" s="78">
        <f t="shared" si="51"/>
        <v>-50.202648093393016</v>
      </c>
      <c r="AC127" s="98"/>
      <c r="AD127" s="86">
        <v>119</v>
      </c>
      <c r="AE127" s="89">
        <f t="shared" si="36"/>
        <v>-38.784769619706964</v>
      </c>
      <c r="AF127" s="88">
        <f t="shared" si="37"/>
        <v>69.969576571151663</v>
      </c>
      <c r="AG127" s="98"/>
      <c r="AH127" s="108">
        <v>108</v>
      </c>
      <c r="AI127" s="111">
        <f t="shared" si="52"/>
        <v>-46.167944090776359</v>
      </c>
      <c r="AJ127" s="110">
        <f t="shared" si="53"/>
        <v>-75.465879722960295</v>
      </c>
      <c r="AK127" s="98"/>
      <c r="AL127" s="98"/>
      <c r="AM127" s="98"/>
      <c r="AN127" s="98"/>
      <c r="AO127" s="98"/>
      <c r="AP127" s="98"/>
      <c r="AQ127" s="141">
        <f t="shared" si="55"/>
        <v>-66.559295789583501</v>
      </c>
      <c r="AR127" s="142">
        <f t="shared" si="48"/>
        <v>-86.369114215097113</v>
      </c>
      <c r="AS127" s="98"/>
      <c r="AT127" s="142"/>
      <c r="AU127" s="98"/>
      <c r="AV127" s="141">
        <f t="shared" si="50"/>
        <v>-105.62357711491939</v>
      </c>
      <c r="AW127" s="142">
        <f t="shared" si="49"/>
        <v>-86.369114215097113</v>
      </c>
      <c r="AX127" s="98"/>
      <c r="AY127" s="98"/>
      <c r="AZ127" s="142"/>
      <c r="BA127" s="142"/>
      <c r="BC127" s="141"/>
      <c r="BD127" s="235">
        <v>102</v>
      </c>
      <c r="BE127" s="238">
        <f t="shared" si="56"/>
        <v>-38.325858482210009</v>
      </c>
      <c r="BF127" s="237">
        <f t="shared" si="58"/>
        <v>-74.890384232789302</v>
      </c>
      <c r="BG127" s="98"/>
      <c r="BH127" s="235">
        <f t="shared" si="67"/>
        <v>-267.0281624443387</v>
      </c>
      <c r="BI127" s="237">
        <f t="shared" si="64"/>
        <v>38.46015175627295</v>
      </c>
      <c r="BJ127" s="98"/>
      <c r="BK127" s="98"/>
      <c r="BL127" s="98"/>
      <c r="BM127" s="238">
        <f t="shared" si="65"/>
        <v>-137.31704380962776</v>
      </c>
      <c r="BN127" s="237">
        <f t="shared" si="66"/>
        <v>-105.53984824372705</v>
      </c>
      <c r="BO127" s="98"/>
      <c r="BP127" s="98"/>
      <c r="BQ127" s="98"/>
      <c r="BR127" s="98"/>
      <c r="BS127" s="163">
        <f t="shared" si="61"/>
        <v>34.088433715676899</v>
      </c>
      <c r="BT127" s="170">
        <v>-99</v>
      </c>
      <c r="BU127" s="98"/>
      <c r="BV127" s="98"/>
      <c r="BW127" s="98"/>
      <c r="BX127" s="98"/>
      <c r="BY127" s="98"/>
      <c r="BZ127" s="98"/>
      <c r="CA127" s="142"/>
      <c r="CB127" s="141"/>
      <c r="CC127" s="251">
        <f t="shared" si="60"/>
        <v>-281.41966314271383</v>
      </c>
      <c r="CD127" s="252">
        <f t="shared" si="62"/>
        <v>68.46015175627295</v>
      </c>
      <c r="CE127" s="98"/>
      <c r="CF127" s="98"/>
      <c r="CG127" s="98"/>
      <c r="CH127" s="246">
        <f t="shared" si="59"/>
        <v>-140.70322335840808</v>
      </c>
      <c r="CI127" s="252">
        <f t="shared" si="63"/>
        <v>-135.53984824372705</v>
      </c>
      <c r="CJ127" s="98"/>
      <c r="CK127" s="98"/>
      <c r="CL127" s="98"/>
      <c r="CM127" s="98"/>
      <c r="CN127" s="163">
        <f t="shared" si="57"/>
        <v>34.088433715676899</v>
      </c>
      <c r="CO127" s="170">
        <v>-99</v>
      </c>
      <c r="CP127" s="98"/>
      <c r="CQ127" s="98"/>
      <c r="CR127" s="98"/>
      <c r="CS127" s="98"/>
      <c r="CT127" s="98"/>
      <c r="CU127" s="98"/>
      <c r="CV127" s="142"/>
      <c r="CW127" s="168"/>
    </row>
    <row r="128" spans="2:101" x14ac:dyDescent="0.3">
      <c r="B128" s="141"/>
      <c r="C128" s="141">
        <f t="shared" si="38"/>
        <v>73.753135132591154</v>
      </c>
      <c r="D128" s="142">
        <f t="shared" si="43"/>
        <v>-88</v>
      </c>
      <c r="E128" s="98"/>
      <c r="F128" s="98"/>
      <c r="G128" s="141">
        <f t="shared" si="39"/>
        <v>-48.394034603349517</v>
      </c>
      <c r="H128" s="142">
        <f t="shared" si="44"/>
        <v>-68</v>
      </c>
      <c r="I128" s="98"/>
      <c r="J128" s="98"/>
      <c r="K128" s="98"/>
      <c r="L128" s="232"/>
      <c r="M128" s="141">
        <f t="shared" si="40"/>
        <v>-10</v>
      </c>
      <c r="N128" s="142">
        <f t="shared" si="45"/>
        <v>-17</v>
      </c>
      <c r="O128" s="98"/>
      <c r="P128" s="224"/>
      <c r="Q128" s="141">
        <f t="shared" si="41"/>
        <v>-80</v>
      </c>
      <c r="R128" s="142">
        <f t="shared" si="46"/>
        <v>-37</v>
      </c>
      <c r="S128" s="98"/>
      <c r="T128" s="98"/>
      <c r="U128" s="141">
        <f t="shared" si="42"/>
        <v>-339.79267268807126</v>
      </c>
      <c r="V128" s="142">
        <f t="shared" si="47"/>
        <v>-117</v>
      </c>
      <c r="W128" s="98"/>
      <c r="X128" s="98"/>
      <c r="Y128" s="98"/>
      <c r="Z128" s="76">
        <v>111</v>
      </c>
      <c r="AA128" s="79">
        <f t="shared" si="54"/>
        <v>-38.909941914155532</v>
      </c>
      <c r="AB128" s="78">
        <f t="shared" si="51"/>
        <v>-50.396463815804267</v>
      </c>
      <c r="AC128" s="98"/>
      <c r="AD128" s="86">
        <v>120</v>
      </c>
      <c r="AE128" s="89">
        <f t="shared" si="36"/>
        <v>-39.999999999999986</v>
      </c>
      <c r="AF128" s="88">
        <f t="shared" si="37"/>
        <v>69.282032302755098</v>
      </c>
      <c r="AG128" s="98"/>
      <c r="AH128" s="108">
        <v>109</v>
      </c>
      <c r="AI128" s="111">
        <f t="shared" si="52"/>
        <v>-46.692776073621665</v>
      </c>
      <c r="AJ128" s="110">
        <f t="shared" si="53"/>
        <v>-75.641486047945335</v>
      </c>
      <c r="AK128" s="98"/>
      <c r="AL128" s="98"/>
      <c r="AM128" s="98"/>
      <c r="AN128" s="98"/>
      <c r="AO128" s="98"/>
      <c r="AP128" s="98"/>
      <c r="AQ128" s="141">
        <f t="shared" si="55"/>
        <v>-65.778010163076772</v>
      </c>
      <c r="AR128" s="142">
        <f t="shared" si="48"/>
        <v>-87.369114215097113</v>
      </c>
      <c r="AS128" s="98"/>
      <c r="AT128" s="142"/>
      <c r="AU128" s="98"/>
      <c r="AV128" s="141">
        <f t="shared" si="50"/>
        <v>-105.62357711491939</v>
      </c>
      <c r="AW128" s="142">
        <f t="shared" si="49"/>
        <v>-87.369114215097113</v>
      </c>
      <c r="AX128" s="98"/>
      <c r="AY128" s="98"/>
      <c r="AZ128" s="142"/>
      <c r="BA128" s="142"/>
      <c r="BC128" s="141"/>
      <c r="BD128" s="235">
        <v>103</v>
      </c>
      <c r="BE128" s="238">
        <f t="shared" si="56"/>
        <v>-38.718095051363093</v>
      </c>
      <c r="BF128" s="237">
        <f t="shared" si="58"/>
        <v>-74.977340986663918</v>
      </c>
      <c r="BG128" s="98"/>
      <c r="BH128" s="235">
        <f t="shared" si="67"/>
        <v>-269.38401481016245</v>
      </c>
      <c r="BI128" s="237">
        <f t="shared" si="64"/>
        <v>39.46015175627295</v>
      </c>
      <c r="BJ128" s="98"/>
      <c r="BK128" s="98"/>
      <c r="BL128" s="98"/>
      <c r="BM128" s="238">
        <f t="shared" si="65"/>
        <v>-137.87135286108054</v>
      </c>
      <c r="BN128" s="237">
        <f t="shared" si="66"/>
        <v>-106.53984824372705</v>
      </c>
      <c r="BO128" s="98"/>
      <c r="BP128" s="98"/>
      <c r="BQ128" s="98"/>
      <c r="BR128" s="98"/>
      <c r="BS128" s="163">
        <f t="shared" si="61"/>
        <v>33.744106102387235</v>
      </c>
      <c r="BT128" s="170">
        <v>-98</v>
      </c>
      <c r="BU128" s="98"/>
      <c r="BV128" s="98"/>
      <c r="BW128" s="98"/>
      <c r="BX128" s="98"/>
      <c r="BY128" s="98"/>
      <c r="BZ128" s="98"/>
      <c r="CA128" s="142"/>
      <c r="CB128" s="141"/>
      <c r="CC128" s="251">
        <f t="shared" si="60"/>
        <v>-283.22371089798526</v>
      </c>
      <c r="CD128" s="252">
        <f t="shared" si="62"/>
        <v>69.46015175627295</v>
      </c>
      <c r="CE128" s="98"/>
      <c r="CF128" s="98"/>
      <c r="CG128" s="98"/>
      <c r="CH128" s="246">
        <f t="shared" si="59"/>
        <v>-141.12769817461768</v>
      </c>
      <c r="CI128" s="252">
        <f t="shared" si="63"/>
        <v>-136.53984824372705</v>
      </c>
      <c r="CJ128" s="98"/>
      <c r="CK128" s="98"/>
      <c r="CL128" s="98"/>
      <c r="CM128" s="98"/>
      <c r="CN128" s="163">
        <f t="shared" si="57"/>
        <v>33.744106102387235</v>
      </c>
      <c r="CO128" s="170">
        <v>-98</v>
      </c>
      <c r="CP128" s="98"/>
      <c r="CQ128" s="98"/>
      <c r="CR128" s="98"/>
      <c r="CS128" s="98"/>
      <c r="CT128" s="98"/>
      <c r="CU128" s="98"/>
      <c r="CV128" s="142"/>
      <c r="CW128" s="168"/>
    </row>
    <row r="129" spans="2:101" x14ac:dyDescent="0.3">
      <c r="B129" s="141"/>
      <c r="C129" s="141">
        <f t="shared" si="38"/>
        <v>74.53442075909787</v>
      </c>
      <c r="D129" s="142">
        <f t="shared" si="43"/>
        <v>-89</v>
      </c>
      <c r="E129" s="98"/>
      <c r="F129" s="98"/>
      <c r="G129" s="141">
        <f t="shared" si="39"/>
        <v>-47.612748976842795</v>
      </c>
      <c r="H129" s="142">
        <f t="shared" si="44"/>
        <v>-69</v>
      </c>
      <c r="I129" s="98"/>
      <c r="J129" s="98"/>
      <c r="K129" s="98"/>
      <c r="L129" s="232"/>
      <c r="M129" s="141">
        <f t="shared" si="40"/>
        <v>-10</v>
      </c>
      <c r="N129" s="142">
        <f t="shared" si="45"/>
        <v>-18</v>
      </c>
      <c r="O129" s="98"/>
      <c r="P129" s="224"/>
      <c r="Q129" s="141">
        <f t="shared" si="41"/>
        <v>-80</v>
      </c>
      <c r="R129" s="142">
        <f t="shared" si="46"/>
        <v>-38</v>
      </c>
      <c r="S129" s="98"/>
      <c r="T129" s="98"/>
      <c r="U129" s="141">
        <f t="shared" si="42"/>
        <v>-342.69688356574704</v>
      </c>
      <c r="V129" s="142">
        <f t="shared" si="47"/>
        <v>-118</v>
      </c>
      <c r="W129" s="98"/>
      <c r="X129" s="98"/>
      <c r="Y129" s="98"/>
      <c r="Z129" s="76">
        <v>112</v>
      </c>
      <c r="AA129" s="79">
        <f t="shared" si="54"/>
        <v>-39.424864108068263</v>
      </c>
      <c r="AB129" s="78">
        <f t="shared" si="51"/>
        <v>-50.599297062113124</v>
      </c>
      <c r="AC129" s="98"/>
      <c r="AD129" s="86">
        <v>121</v>
      </c>
      <c r="AE129" s="89">
        <f t="shared" si="36"/>
        <v>-41.203045992804341</v>
      </c>
      <c r="AF129" s="88">
        <f t="shared" si="37"/>
        <v>68.57338405616899</v>
      </c>
      <c r="AG129" s="98"/>
      <c r="AH129" s="108">
        <v>110</v>
      </c>
      <c r="AI129" s="111">
        <f t="shared" si="52"/>
        <v>-47.21446336905732</v>
      </c>
      <c r="AJ129" s="110">
        <f t="shared" si="53"/>
        <v>-75.826225208312394</v>
      </c>
      <c r="AK129" s="98"/>
      <c r="AL129" s="98"/>
      <c r="AM129" s="98"/>
      <c r="AN129" s="98"/>
      <c r="AO129" s="98"/>
      <c r="AP129" s="98"/>
      <c r="AQ129" s="141">
        <f t="shared" si="55"/>
        <v>-64.996724536570056</v>
      </c>
      <c r="AR129" s="142">
        <f t="shared" si="48"/>
        <v>-88.369114215097113</v>
      </c>
      <c r="AS129" s="98"/>
      <c r="AT129" s="142"/>
      <c r="AU129" s="98"/>
      <c r="AV129" s="141">
        <f t="shared" si="50"/>
        <v>-105.62357711491939</v>
      </c>
      <c r="AW129" s="142">
        <f t="shared" si="49"/>
        <v>-88.369114215097113</v>
      </c>
      <c r="AX129" s="98"/>
      <c r="AY129" s="98"/>
      <c r="AZ129" s="142"/>
      <c r="BA129" s="142"/>
      <c r="BC129" s="141"/>
      <c r="BD129" s="235">
        <v>104</v>
      </c>
      <c r="BE129" s="238">
        <f t="shared" si="56"/>
        <v>-39.108754276375777</v>
      </c>
      <c r="BF129" s="237">
        <f t="shared" si="58"/>
        <v>-75.071129968628156</v>
      </c>
      <c r="BG129" s="98"/>
      <c r="BH129" s="235">
        <f t="shared" si="67"/>
        <v>-271.73986717598621</v>
      </c>
      <c r="BI129" s="237">
        <f t="shared" si="64"/>
        <v>40.46015175627295</v>
      </c>
      <c r="BJ129" s="98"/>
      <c r="BK129" s="98"/>
      <c r="BL129" s="98"/>
      <c r="BM129" s="238">
        <f t="shared" si="65"/>
        <v>-138.42566191253329</v>
      </c>
      <c r="BN129" s="237">
        <f t="shared" si="66"/>
        <v>-107.53984824372705</v>
      </c>
      <c r="BO129" s="98"/>
      <c r="BP129" s="98"/>
      <c r="BQ129" s="98"/>
      <c r="BR129" s="98"/>
      <c r="BS129" s="163">
        <f t="shared" si="61"/>
        <v>33.399778489097571</v>
      </c>
      <c r="BT129" s="170">
        <v>-97</v>
      </c>
      <c r="BU129" s="98"/>
      <c r="BV129" s="98"/>
      <c r="BW129" s="98"/>
      <c r="BX129" s="98"/>
      <c r="BY129" s="98"/>
      <c r="BZ129" s="98"/>
      <c r="CA129" s="142"/>
      <c r="CB129" s="141"/>
      <c r="CC129" s="251">
        <f t="shared" si="60"/>
        <v>-285.02775865325668</v>
      </c>
      <c r="CD129" s="252">
        <f t="shared" si="62"/>
        <v>70.46015175627295</v>
      </c>
      <c r="CE129" s="98"/>
      <c r="CF129" s="98"/>
      <c r="CG129" s="98"/>
      <c r="CH129" s="246">
        <f t="shared" si="59"/>
        <v>-141.55217299082727</v>
      </c>
      <c r="CI129" s="252">
        <f t="shared" si="63"/>
        <v>-137.53984824372705</v>
      </c>
      <c r="CJ129" s="98"/>
      <c r="CK129" s="98"/>
      <c r="CL129" s="98"/>
      <c r="CM129" s="98"/>
      <c r="CN129" s="163">
        <f t="shared" si="57"/>
        <v>33.399778489097571</v>
      </c>
      <c r="CO129" s="170">
        <v>-97</v>
      </c>
      <c r="CP129" s="98"/>
      <c r="CQ129" s="98"/>
      <c r="CR129" s="98"/>
      <c r="CS129" s="98"/>
      <c r="CT129" s="98"/>
      <c r="CU129" s="98"/>
      <c r="CV129" s="142"/>
      <c r="CW129" s="168"/>
    </row>
    <row r="130" spans="2:101" x14ac:dyDescent="0.3">
      <c r="B130" s="141"/>
      <c r="C130" s="141">
        <f t="shared" si="38"/>
        <v>75.315706385604585</v>
      </c>
      <c r="D130" s="142">
        <f t="shared" si="43"/>
        <v>-90</v>
      </c>
      <c r="E130" s="98"/>
      <c r="F130" s="98"/>
      <c r="G130" s="141">
        <f t="shared" si="39"/>
        <v>-46.83146335033608</v>
      </c>
      <c r="H130" s="142">
        <f t="shared" si="44"/>
        <v>-70</v>
      </c>
      <c r="I130" s="98"/>
      <c r="J130" s="98"/>
      <c r="K130" s="98"/>
      <c r="L130" s="232"/>
      <c r="M130" s="141">
        <f t="shared" si="40"/>
        <v>-10</v>
      </c>
      <c r="N130" s="142">
        <f t="shared" si="45"/>
        <v>-19</v>
      </c>
      <c r="O130" s="98"/>
      <c r="P130" s="224"/>
      <c r="Q130" s="141">
        <f t="shared" si="41"/>
        <v>-80</v>
      </c>
      <c r="R130" s="142">
        <f t="shared" si="46"/>
        <v>-39</v>
      </c>
      <c r="S130" s="98"/>
      <c r="T130" s="98"/>
      <c r="U130" s="141">
        <f t="shared" si="42"/>
        <v>-345.60109444342288</v>
      </c>
      <c r="V130" s="142">
        <f t="shared" si="47"/>
        <v>-119</v>
      </c>
      <c r="W130" s="98"/>
      <c r="X130" s="98"/>
      <c r="Y130" s="98"/>
      <c r="Z130" s="76">
        <v>113</v>
      </c>
      <c r="AA130" s="79">
        <f t="shared" si="54"/>
        <v>-39.936167948583204</v>
      </c>
      <c r="AB130" s="78">
        <f t="shared" si="51"/>
        <v>-50.811086047347857</v>
      </c>
      <c r="AC130" s="98"/>
      <c r="AD130" s="86">
        <v>122</v>
      </c>
      <c r="AE130" s="89">
        <f t="shared" si="36"/>
        <v>-42.393541138656381</v>
      </c>
      <c r="AF130" s="88">
        <f t="shared" si="37"/>
        <v>67.843847692514089</v>
      </c>
      <c r="AG130" s="98"/>
      <c r="AH130" s="108">
        <v>111</v>
      </c>
      <c r="AI130" s="111">
        <f t="shared" si="52"/>
        <v>-47.732847066079415</v>
      </c>
      <c r="AJ130" s="110">
        <f t="shared" si="53"/>
        <v>-76.020040930723653</v>
      </c>
      <c r="AK130" s="98"/>
      <c r="AL130" s="98"/>
      <c r="AM130" s="98"/>
      <c r="AN130" s="98"/>
      <c r="AO130" s="98"/>
      <c r="AP130" s="98"/>
      <c r="AQ130" s="141">
        <f t="shared" si="55"/>
        <v>-64.215438910063341</v>
      </c>
      <c r="AR130" s="142">
        <f t="shared" si="48"/>
        <v>-89.369114215097113</v>
      </c>
      <c r="AS130" s="98"/>
      <c r="AT130" s="142"/>
      <c r="AU130" s="98"/>
      <c r="AV130" s="141">
        <f t="shared" si="50"/>
        <v>-105.62357711491939</v>
      </c>
      <c r="AW130" s="142">
        <f t="shared" si="49"/>
        <v>-89.369114215097113</v>
      </c>
      <c r="AX130" s="98"/>
      <c r="AY130" s="98"/>
      <c r="AZ130" s="142"/>
      <c r="BA130" s="142"/>
      <c r="BC130" s="141"/>
      <c r="BD130" s="235">
        <v>105</v>
      </c>
      <c r="BE130" s="238">
        <f t="shared" si="56"/>
        <v>-39.497717158663704</v>
      </c>
      <c r="BF130" s="237">
        <f t="shared" si="58"/>
        <v>-75.171722609649564</v>
      </c>
      <c r="BG130" s="98"/>
      <c r="BH130" s="235">
        <f t="shared" si="67"/>
        <v>-274.09571954180996</v>
      </c>
      <c r="BI130" s="237">
        <f t="shared" si="64"/>
        <v>41.46015175627295</v>
      </c>
      <c r="BJ130" s="98"/>
      <c r="BK130" s="98"/>
      <c r="BL130" s="98"/>
      <c r="BM130" s="238">
        <f t="shared" si="65"/>
        <v>-138.97997096398606</v>
      </c>
      <c r="BN130" s="237">
        <f t="shared" si="66"/>
        <v>-108.53984824372705</v>
      </c>
      <c r="BO130" s="98"/>
      <c r="BP130" s="98"/>
      <c r="BQ130" s="98"/>
      <c r="BR130" s="98"/>
      <c r="BS130" s="163">
        <f t="shared" si="61"/>
        <v>33.055450875807907</v>
      </c>
      <c r="BT130" s="170">
        <v>-96</v>
      </c>
      <c r="BU130" s="98"/>
      <c r="BV130" s="98"/>
      <c r="BW130" s="98"/>
      <c r="BX130" s="98"/>
      <c r="BY130" s="98"/>
      <c r="BZ130" s="98"/>
      <c r="CA130" s="142"/>
      <c r="CB130" s="141"/>
      <c r="CC130" s="251">
        <f t="shared" si="60"/>
        <v>-286.83180640852811</v>
      </c>
      <c r="CD130" s="252">
        <f t="shared" si="62"/>
        <v>71.46015175627295</v>
      </c>
      <c r="CE130" s="98"/>
      <c r="CF130" s="98"/>
      <c r="CG130" s="98"/>
      <c r="CH130" s="246">
        <f t="shared" si="59"/>
        <v>-141.9766478070369</v>
      </c>
      <c r="CI130" s="252">
        <f t="shared" si="63"/>
        <v>-138.53984824372705</v>
      </c>
      <c r="CJ130" s="98"/>
      <c r="CK130" s="98"/>
      <c r="CL130" s="98"/>
      <c r="CM130" s="98"/>
      <c r="CN130" s="163">
        <f t="shared" si="57"/>
        <v>33.055450875807907</v>
      </c>
      <c r="CO130" s="170">
        <v>-96</v>
      </c>
      <c r="CP130" s="98"/>
      <c r="CQ130" s="98"/>
      <c r="CR130" s="98"/>
      <c r="CS130" s="98"/>
      <c r="CT130" s="98"/>
      <c r="CU130" s="98"/>
      <c r="CV130" s="142"/>
      <c r="CW130" s="168"/>
    </row>
    <row r="131" spans="2:101" x14ac:dyDescent="0.3">
      <c r="B131" s="141"/>
      <c r="C131" s="141">
        <f t="shared" si="38"/>
        <v>76.096992012111301</v>
      </c>
      <c r="D131" s="142">
        <f t="shared" si="43"/>
        <v>-91</v>
      </c>
      <c r="E131" s="98"/>
      <c r="F131" s="98"/>
      <c r="G131" s="141">
        <f t="shared" si="39"/>
        <v>-46.050177723829364</v>
      </c>
      <c r="H131" s="142">
        <f t="shared" si="44"/>
        <v>-71</v>
      </c>
      <c r="I131" s="98"/>
      <c r="J131" s="98"/>
      <c r="K131" s="98"/>
      <c r="L131" s="232"/>
      <c r="M131" s="141">
        <f t="shared" si="40"/>
        <v>-10</v>
      </c>
      <c r="N131" s="142">
        <f t="shared" si="45"/>
        <v>-20</v>
      </c>
      <c r="O131" s="98"/>
      <c r="P131" s="224"/>
      <c r="Q131" s="141">
        <f t="shared" si="41"/>
        <v>-80</v>
      </c>
      <c r="R131" s="142">
        <f t="shared" si="46"/>
        <v>-40</v>
      </c>
      <c r="S131" s="98"/>
      <c r="T131" s="98"/>
      <c r="U131" s="141">
        <f t="shared" si="42"/>
        <v>-348.50530532109872</v>
      </c>
      <c r="V131" s="142">
        <f t="shared" si="47"/>
        <v>-120</v>
      </c>
      <c r="W131" s="98"/>
      <c r="X131" s="98"/>
      <c r="Y131" s="98"/>
      <c r="Z131" s="76">
        <v>114</v>
      </c>
      <c r="AA131" s="79">
        <f t="shared" si="54"/>
        <v>-40.443697687597421</v>
      </c>
      <c r="AB131" s="78">
        <f t="shared" si="51"/>
        <v>-51.031766258531931</v>
      </c>
      <c r="AC131" s="98"/>
      <c r="AD131" s="86">
        <v>123</v>
      </c>
      <c r="AE131" s="89">
        <f t="shared" si="36"/>
        <v>-43.571122801202165</v>
      </c>
      <c r="AF131" s="88">
        <f t="shared" si="37"/>
        <v>67.093645435633917</v>
      </c>
      <c r="AG131" s="98"/>
      <c r="AH131" s="108">
        <v>112</v>
      </c>
      <c r="AI131" s="111">
        <f t="shared" si="52"/>
        <v>-48.247769259992147</v>
      </c>
      <c r="AJ131" s="110">
        <f t="shared" si="53"/>
        <v>-76.222874177032509</v>
      </c>
      <c r="AK131" s="98"/>
      <c r="AL131" s="98"/>
      <c r="AM131" s="98"/>
      <c r="AN131" s="98"/>
      <c r="AO131" s="98"/>
      <c r="AP131" s="98"/>
      <c r="AQ131" s="141">
        <f t="shared" si="55"/>
        <v>-63.434153283556626</v>
      </c>
      <c r="AR131" s="142">
        <f t="shared" si="48"/>
        <v>-90.369114215097113</v>
      </c>
      <c r="AS131" s="98"/>
      <c r="AT131" s="142"/>
      <c r="AU131" s="98"/>
      <c r="AV131" s="141">
        <f t="shared" si="50"/>
        <v>-105.62357711491939</v>
      </c>
      <c r="AW131" s="142">
        <f t="shared" si="49"/>
        <v>-90.369114215097113</v>
      </c>
      <c r="AX131" s="98"/>
      <c r="AY131" s="98"/>
      <c r="AZ131" s="142"/>
      <c r="BA131" s="142"/>
      <c r="BC131" s="141"/>
      <c r="BD131" s="235">
        <v>106</v>
      </c>
      <c r="BE131" s="238">
        <f t="shared" si="56"/>
        <v>-39.884865216364965</v>
      </c>
      <c r="BF131" s="237">
        <f t="shared" si="58"/>
        <v>-75.279088268235228</v>
      </c>
      <c r="BG131" s="98"/>
      <c r="BH131" s="235">
        <f t="shared" si="67"/>
        <v>-276.45157190763371</v>
      </c>
      <c r="BI131" s="237">
        <f t="shared" si="64"/>
        <v>42.46015175627295</v>
      </c>
      <c r="BJ131" s="98"/>
      <c r="BK131" s="98"/>
      <c r="BL131" s="98"/>
      <c r="BM131" s="238">
        <f t="shared" si="65"/>
        <v>-139.53428001543884</v>
      </c>
      <c r="BN131" s="237">
        <f t="shared" si="66"/>
        <v>-109.53984824372705</v>
      </c>
      <c r="BO131" s="98"/>
      <c r="BP131" s="98"/>
      <c r="BQ131" s="98"/>
      <c r="BR131" s="98"/>
      <c r="BS131" s="163">
        <f t="shared" si="61"/>
        <v>32.711123262518235</v>
      </c>
      <c r="BT131" s="170">
        <v>-95</v>
      </c>
      <c r="BU131" s="98"/>
      <c r="BV131" s="98"/>
      <c r="BW131" s="98"/>
      <c r="BX131" s="98"/>
      <c r="BY131" s="98"/>
      <c r="BZ131" s="98"/>
      <c r="CA131" s="142"/>
      <c r="CB131" s="141"/>
      <c r="CC131" s="251">
        <f t="shared" si="60"/>
        <v>-288.63585416379954</v>
      </c>
      <c r="CD131" s="252">
        <f t="shared" si="62"/>
        <v>72.46015175627295</v>
      </c>
      <c r="CE131" s="98"/>
      <c r="CF131" s="98"/>
      <c r="CG131" s="98"/>
      <c r="CH131" s="246">
        <f t="shared" si="59"/>
        <v>-142.40112262324649</v>
      </c>
      <c r="CI131" s="252">
        <f t="shared" si="63"/>
        <v>-139.53984824372705</v>
      </c>
      <c r="CJ131" s="98"/>
      <c r="CK131" s="98"/>
      <c r="CL131" s="98"/>
      <c r="CM131" s="98"/>
      <c r="CN131" s="163">
        <f t="shared" si="57"/>
        <v>32.711123262518235</v>
      </c>
      <c r="CO131" s="170">
        <v>-95</v>
      </c>
      <c r="CP131" s="98"/>
      <c r="CQ131" s="98"/>
      <c r="CR131" s="98"/>
      <c r="CS131" s="98"/>
      <c r="CT131" s="98"/>
      <c r="CU131" s="98"/>
      <c r="CV131" s="142"/>
      <c r="CW131" s="168"/>
    </row>
    <row r="132" spans="2:101" x14ac:dyDescent="0.3">
      <c r="B132" s="141"/>
      <c r="C132" s="141">
        <f t="shared" si="38"/>
        <v>76.878277638618016</v>
      </c>
      <c r="D132" s="142">
        <f t="shared" si="43"/>
        <v>-92</v>
      </c>
      <c r="E132" s="98"/>
      <c r="F132" s="98"/>
      <c r="G132" s="141">
        <f t="shared" si="39"/>
        <v>-45.268892097322649</v>
      </c>
      <c r="H132" s="142">
        <f t="shared" si="44"/>
        <v>-72</v>
      </c>
      <c r="I132" s="98"/>
      <c r="J132" s="98"/>
      <c r="K132" s="98"/>
      <c r="L132" s="232"/>
      <c r="M132" s="141">
        <f t="shared" si="40"/>
        <v>-10</v>
      </c>
      <c r="N132" s="142">
        <f t="shared" si="45"/>
        <v>-21</v>
      </c>
      <c r="O132" s="98"/>
      <c r="P132" s="224"/>
      <c r="Q132" s="141">
        <f t="shared" si="41"/>
        <v>-80</v>
      </c>
      <c r="R132" s="142">
        <f t="shared" si="46"/>
        <v>-41</v>
      </c>
      <c r="S132" s="98"/>
      <c r="T132" s="98"/>
      <c r="U132" s="141">
        <f t="shared" si="42"/>
        <v>-351.40951619877455</v>
      </c>
      <c r="V132" s="142">
        <f t="shared" si="47"/>
        <v>-121</v>
      </c>
      <c r="W132" s="98"/>
      <c r="X132" s="98"/>
      <c r="Y132" s="98"/>
      <c r="Z132" s="76">
        <v>115</v>
      </c>
      <c r="AA132" s="79">
        <f t="shared" si="54"/>
        <v>-40.947298726635864</v>
      </c>
      <c r="AB132" s="78">
        <f t="shared" si="51"/>
        <v>-51.261270474335248</v>
      </c>
      <c r="AC132" s="98"/>
      <c r="AD132" s="86">
        <v>124</v>
      </c>
      <c r="AE132" s="89">
        <f t="shared" si="36"/>
        <v>-44.735432277659733</v>
      </c>
      <c r="AF132" s="88">
        <f t="shared" si="37"/>
        <v>66.323005804403337</v>
      </c>
      <c r="AG132" s="98"/>
      <c r="AH132" s="108">
        <v>113</v>
      </c>
      <c r="AI132" s="111">
        <f t="shared" si="52"/>
        <v>-48.759073100507081</v>
      </c>
      <c r="AJ132" s="110">
        <f t="shared" si="53"/>
        <v>-76.434663162267242</v>
      </c>
      <c r="AK132" s="98"/>
      <c r="AL132" s="98"/>
      <c r="AM132" s="98"/>
      <c r="AN132" s="98"/>
      <c r="AO132" s="98"/>
      <c r="AP132" s="98"/>
      <c r="AQ132" s="141">
        <f t="shared" si="55"/>
        <v>-62.65286765704991</v>
      </c>
      <c r="AR132" s="142">
        <f t="shared" si="48"/>
        <v>-91.369114215097113</v>
      </c>
      <c r="AS132" s="98"/>
      <c r="AT132" s="142"/>
      <c r="AU132" s="98"/>
      <c r="AV132" s="141">
        <f t="shared" si="50"/>
        <v>-105.62357711491939</v>
      </c>
      <c r="AW132" s="142">
        <f t="shared" si="49"/>
        <v>-91.369114215097113</v>
      </c>
      <c r="AX132" s="98"/>
      <c r="AY132" s="98"/>
      <c r="AZ132" s="142"/>
      <c r="BA132" s="142"/>
      <c r="BC132" s="141"/>
      <c r="BD132" s="235">
        <v>107</v>
      </c>
      <c r="BE132" s="238">
        <f t="shared" si="56"/>
        <v>-40.27008052043081</v>
      </c>
      <c r="BF132" s="237">
        <f t="shared" si="58"/>
        <v>-75.39319423976545</v>
      </c>
      <c r="BG132" s="98"/>
      <c r="BH132" s="235">
        <f t="shared" si="67"/>
        <v>-278.80742427345746</v>
      </c>
      <c r="BI132" s="237">
        <f t="shared" si="64"/>
        <v>43.46015175627295</v>
      </c>
      <c r="BJ132" s="98"/>
      <c r="BK132" s="98"/>
      <c r="BL132" s="98"/>
      <c r="BM132" s="238">
        <f t="shared" si="65"/>
        <v>-140.08858906689159</v>
      </c>
      <c r="BN132" s="237">
        <f t="shared" si="66"/>
        <v>-110.53984824372705</v>
      </c>
      <c r="BO132" s="98"/>
      <c r="BP132" s="98"/>
      <c r="BQ132" s="98"/>
      <c r="BR132" s="98"/>
      <c r="BS132" s="163">
        <f t="shared" si="61"/>
        <v>32.366795649228571</v>
      </c>
      <c r="BT132" s="170">
        <v>-94</v>
      </c>
      <c r="BU132" s="98"/>
      <c r="BV132" s="98"/>
      <c r="BW132" s="98"/>
      <c r="BX132" s="98"/>
      <c r="BY132" s="98"/>
      <c r="BZ132" s="98"/>
      <c r="CA132" s="142"/>
      <c r="CB132" s="141"/>
      <c r="CC132" s="251">
        <f t="shared" si="60"/>
        <v>-290.43990191907096</v>
      </c>
      <c r="CD132" s="252">
        <f t="shared" si="62"/>
        <v>73.46015175627295</v>
      </c>
      <c r="CE132" s="98"/>
      <c r="CF132" s="98"/>
      <c r="CG132" s="98"/>
      <c r="CH132" s="246">
        <f t="shared" si="59"/>
        <v>-142.82559743945609</v>
      </c>
      <c r="CI132" s="252">
        <f t="shared" si="63"/>
        <v>-140.53984824372705</v>
      </c>
      <c r="CJ132" s="98"/>
      <c r="CK132" s="98"/>
      <c r="CL132" s="98"/>
      <c r="CM132" s="98"/>
      <c r="CN132" s="163">
        <f t="shared" si="57"/>
        <v>32.366795649228571</v>
      </c>
      <c r="CO132" s="170">
        <v>-94</v>
      </c>
      <c r="CP132" s="98"/>
      <c r="CQ132" s="98"/>
      <c r="CR132" s="98"/>
      <c r="CS132" s="98"/>
      <c r="CT132" s="98"/>
      <c r="CU132" s="98"/>
      <c r="CV132" s="142"/>
      <c r="CW132" s="168"/>
    </row>
    <row r="133" spans="2:101" x14ac:dyDescent="0.3">
      <c r="B133" s="141"/>
      <c r="C133" s="141">
        <f t="shared" si="38"/>
        <v>77.659563265124746</v>
      </c>
      <c r="D133" s="142">
        <f t="shared" si="43"/>
        <v>-93</v>
      </c>
      <c r="E133" s="98"/>
      <c r="F133" s="98"/>
      <c r="G133" s="141">
        <f t="shared" si="39"/>
        <v>-44.487606470815926</v>
      </c>
      <c r="H133" s="142">
        <f t="shared" si="44"/>
        <v>-73</v>
      </c>
      <c r="I133" s="98"/>
      <c r="J133" s="98"/>
      <c r="K133" s="98"/>
      <c r="L133" s="232"/>
      <c r="M133" s="141">
        <f t="shared" si="40"/>
        <v>-10</v>
      </c>
      <c r="N133" s="142">
        <f t="shared" si="45"/>
        <v>-22</v>
      </c>
      <c r="O133" s="98"/>
      <c r="P133" s="224"/>
      <c r="Q133" s="141">
        <f t="shared" si="41"/>
        <v>-80</v>
      </c>
      <c r="R133" s="142">
        <f t="shared" si="46"/>
        <v>-42</v>
      </c>
      <c r="S133" s="98"/>
      <c r="T133" s="98"/>
      <c r="U133" s="141">
        <f t="shared" si="42"/>
        <v>-354.31372707645039</v>
      </c>
      <c r="V133" s="142">
        <f t="shared" si="47"/>
        <v>-122</v>
      </c>
      <c r="W133" s="98"/>
      <c r="X133" s="98"/>
      <c r="Y133" s="98"/>
      <c r="Z133" s="76">
        <v>116</v>
      </c>
      <c r="AA133" s="79">
        <f t="shared" si="54"/>
        <v>-41.446817663943548</v>
      </c>
      <c r="AB133" s="78">
        <f t="shared" si="51"/>
        <v>-51.499528785550396</v>
      </c>
      <c r="AC133" s="98"/>
      <c r="AD133" s="86">
        <v>125</v>
      </c>
      <c r="AE133" s="89">
        <f t="shared" si="36"/>
        <v>-45.88611490808367</v>
      </c>
      <c r="AF133" s="88">
        <f t="shared" si="37"/>
        <v>65.532163543119367</v>
      </c>
      <c r="AG133" s="98"/>
      <c r="AH133" s="108">
        <v>114</v>
      </c>
      <c r="AI133" s="111">
        <f t="shared" si="52"/>
        <v>-49.266602839521305</v>
      </c>
      <c r="AJ133" s="110">
        <f t="shared" si="53"/>
        <v>-76.655343373451316</v>
      </c>
      <c r="AK133" s="98"/>
      <c r="AL133" s="98"/>
      <c r="AM133" s="98"/>
      <c r="AN133" s="98"/>
      <c r="AO133" s="98"/>
      <c r="AP133" s="98"/>
      <c r="AQ133" s="141">
        <f t="shared" si="55"/>
        <v>-61.871582030543195</v>
      </c>
      <c r="AR133" s="142">
        <f t="shared" si="48"/>
        <v>-92.369114215097113</v>
      </c>
      <c r="AS133" s="98"/>
      <c r="AT133" s="142"/>
      <c r="AU133" s="98"/>
      <c r="AV133" s="141">
        <f t="shared" si="50"/>
        <v>-105.62357711491939</v>
      </c>
      <c r="AW133" s="142">
        <f t="shared" si="49"/>
        <v>-92.369114215097113</v>
      </c>
      <c r="AX133" s="98"/>
      <c r="AY133" s="98"/>
      <c r="AZ133" s="142"/>
      <c r="BA133" s="142"/>
      <c r="BC133" s="141"/>
      <c r="BD133" s="235">
        <v>108</v>
      </c>
      <c r="BE133" s="238">
        <f t="shared" si="56"/>
        <v>-40.653245730547937</v>
      </c>
      <c r="BF133" s="237">
        <f t="shared" si="58"/>
        <v>-75.514005766455938</v>
      </c>
      <c r="BG133" s="98"/>
      <c r="BH133" s="235">
        <f t="shared" si="67"/>
        <v>-281.16327663928121</v>
      </c>
      <c r="BI133" s="237">
        <f t="shared" si="64"/>
        <v>44.46015175627295</v>
      </c>
      <c r="BJ133" s="98"/>
      <c r="BK133" s="98"/>
      <c r="BL133" s="98"/>
      <c r="BM133" s="238">
        <f t="shared" si="65"/>
        <v>-140.64289811834436</v>
      </c>
      <c r="BN133" s="237">
        <f t="shared" si="66"/>
        <v>-111.53984824372705</v>
      </c>
      <c r="BO133" s="98"/>
      <c r="BP133" s="98"/>
      <c r="BQ133" s="98"/>
      <c r="BR133" s="98"/>
      <c r="BS133" s="163">
        <f t="shared" si="61"/>
        <v>32.022468035938907</v>
      </c>
      <c r="BT133" s="170">
        <v>-93</v>
      </c>
      <c r="BU133" s="98"/>
      <c r="BV133" s="98"/>
      <c r="BW133" s="98"/>
      <c r="BX133" s="98"/>
      <c r="BY133" s="98"/>
      <c r="BZ133" s="98"/>
      <c r="CA133" s="142"/>
      <c r="CB133" s="141"/>
      <c r="CC133" s="251">
        <f t="shared" si="60"/>
        <v>-292.24394967434239</v>
      </c>
      <c r="CD133" s="252">
        <f t="shared" si="62"/>
        <v>74.46015175627295</v>
      </c>
      <c r="CE133" s="98"/>
      <c r="CF133" s="98"/>
      <c r="CG133" s="98"/>
      <c r="CH133" s="246">
        <f t="shared" si="59"/>
        <v>-143.25007225566571</v>
      </c>
      <c r="CI133" s="252">
        <f t="shared" si="63"/>
        <v>-141.53984824372705</v>
      </c>
      <c r="CJ133" s="98"/>
      <c r="CK133" s="98"/>
      <c r="CL133" s="98"/>
      <c r="CM133" s="98"/>
      <c r="CN133" s="163">
        <f t="shared" si="57"/>
        <v>32.022468035938907</v>
      </c>
      <c r="CO133" s="170">
        <v>-93</v>
      </c>
      <c r="CP133" s="98"/>
      <c r="CQ133" s="98"/>
      <c r="CR133" s="98"/>
      <c r="CS133" s="98"/>
      <c r="CT133" s="98"/>
      <c r="CU133" s="98"/>
      <c r="CV133" s="142"/>
      <c r="CW133" s="168"/>
    </row>
    <row r="134" spans="2:101" x14ac:dyDescent="0.3">
      <c r="B134" s="141"/>
      <c r="C134" s="141">
        <f t="shared" si="38"/>
        <v>78.440848891631461</v>
      </c>
      <c r="D134" s="142">
        <f t="shared" si="43"/>
        <v>-94</v>
      </c>
      <c r="E134" s="98"/>
      <c r="F134" s="98"/>
      <c r="G134" s="141">
        <f t="shared" si="39"/>
        <v>-43.706320844309211</v>
      </c>
      <c r="H134" s="142">
        <f t="shared" si="44"/>
        <v>-74</v>
      </c>
      <c r="I134" s="98"/>
      <c r="J134" s="98"/>
      <c r="K134" s="98"/>
      <c r="L134" s="232"/>
      <c r="M134" s="141">
        <f t="shared" si="40"/>
        <v>-10</v>
      </c>
      <c r="N134" s="142">
        <f t="shared" si="45"/>
        <v>-23</v>
      </c>
      <c r="O134" s="98"/>
      <c r="P134" s="224"/>
      <c r="Q134" s="141">
        <f t="shared" si="41"/>
        <v>-80</v>
      </c>
      <c r="R134" s="142">
        <f t="shared" si="46"/>
        <v>-43</v>
      </c>
      <c r="S134" s="98"/>
      <c r="T134" s="98"/>
      <c r="U134" s="141">
        <f t="shared" si="42"/>
        <v>-357.21793795412617</v>
      </c>
      <c r="V134" s="142">
        <f t="shared" si="47"/>
        <v>-123</v>
      </c>
      <c r="W134" s="98"/>
      <c r="X134" s="98"/>
      <c r="Y134" s="98"/>
      <c r="Z134" s="76">
        <v>117</v>
      </c>
      <c r="AA134" s="79">
        <f t="shared" si="54"/>
        <v>-41.942102341213214</v>
      </c>
      <c r="AB134" s="78">
        <f t="shared" si="51"/>
        <v>-51.74646861638773</v>
      </c>
      <c r="AC134" s="98"/>
      <c r="AD134" s="86">
        <v>126</v>
      </c>
      <c r="AE134" s="89">
        <f t="shared" si="36"/>
        <v>-47.02282018339784</v>
      </c>
      <c r="AF134" s="88">
        <f t="shared" si="37"/>
        <v>64.721359549995796</v>
      </c>
      <c r="AG134" s="98"/>
      <c r="AH134" s="108">
        <v>115</v>
      </c>
      <c r="AI134" s="111">
        <f t="shared" si="52"/>
        <v>-49.770203878559748</v>
      </c>
      <c r="AJ134" s="110">
        <f t="shared" si="53"/>
        <v>-76.884847589254633</v>
      </c>
      <c r="AK134" s="98"/>
      <c r="AL134" s="98"/>
      <c r="AM134" s="98"/>
      <c r="AN134" s="98"/>
      <c r="AO134" s="98"/>
      <c r="AP134" s="98"/>
      <c r="AQ134" s="141">
        <f t="shared" si="55"/>
        <v>-61.090296404036465</v>
      </c>
      <c r="AR134" s="142">
        <f t="shared" si="48"/>
        <v>-93.369114215097113</v>
      </c>
      <c r="AS134" s="98"/>
      <c r="AT134" s="142"/>
      <c r="AU134" s="98"/>
      <c r="AV134" s="141">
        <f t="shared" si="50"/>
        <v>-105.62357711491939</v>
      </c>
      <c r="AW134" s="142">
        <f t="shared" si="49"/>
        <v>-93.369114215097113</v>
      </c>
      <c r="AX134" s="98"/>
      <c r="AY134" s="98"/>
      <c r="AZ134" s="142"/>
      <c r="BA134" s="142"/>
      <c r="BC134" s="141"/>
      <c r="BD134" s="235">
        <v>109</v>
      </c>
      <c r="BE134" s="238">
        <f t="shared" si="56"/>
        <v>-41.034244130881554</v>
      </c>
      <c r="BF134" s="237">
        <f t="shared" si="58"/>
        <v>-75.641486047945335</v>
      </c>
      <c r="BG134" s="98"/>
      <c r="BH134" s="235">
        <f t="shared" si="67"/>
        <v>-283.51912900510496</v>
      </c>
      <c r="BI134" s="237">
        <f t="shared" si="64"/>
        <v>45.46015175627295</v>
      </c>
      <c r="BJ134" s="98"/>
      <c r="BK134" s="98"/>
      <c r="BL134" s="98"/>
      <c r="BM134" s="238">
        <f t="shared" si="65"/>
        <v>-141.19720716979714</v>
      </c>
      <c r="BN134" s="237">
        <f t="shared" si="66"/>
        <v>-112.53984824372705</v>
      </c>
      <c r="BO134" s="98"/>
      <c r="BP134" s="98"/>
      <c r="BQ134" s="98"/>
      <c r="BR134" s="98"/>
      <c r="BS134" s="163">
        <f t="shared" si="61"/>
        <v>31.678140422649239</v>
      </c>
      <c r="BT134" s="170">
        <v>-92</v>
      </c>
      <c r="BU134" s="98"/>
      <c r="BV134" s="98"/>
      <c r="BW134" s="98"/>
      <c r="BX134" s="98"/>
      <c r="BY134" s="98"/>
      <c r="BZ134" s="98"/>
      <c r="CA134" s="142"/>
      <c r="CB134" s="141"/>
      <c r="CC134" s="251">
        <f t="shared" si="60"/>
        <v>-294.04799742961382</v>
      </c>
      <c r="CD134" s="252">
        <f t="shared" si="62"/>
        <v>75.46015175627295</v>
      </c>
      <c r="CE134" s="98"/>
      <c r="CF134" s="98"/>
      <c r="CG134" s="98"/>
      <c r="CH134" s="246">
        <f t="shared" si="59"/>
        <v>-143.67454707187531</v>
      </c>
      <c r="CI134" s="252">
        <f t="shared" si="63"/>
        <v>-142.53984824372705</v>
      </c>
      <c r="CJ134" s="98"/>
      <c r="CK134" s="98"/>
      <c r="CL134" s="98"/>
      <c r="CM134" s="98"/>
      <c r="CN134" s="163">
        <f t="shared" si="57"/>
        <v>31.678140422649239</v>
      </c>
      <c r="CO134" s="170">
        <v>-92</v>
      </c>
      <c r="CP134" s="98"/>
      <c r="CQ134" s="98"/>
      <c r="CR134" s="98"/>
      <c r="CS134" s="98"/>
      <c r="CT134" s="98"/>
      <c r="CU134" s="98"/>
      <c r="CV134" s="142"/>
      <c r="CW134" s="168"/>
    </row>
    <row r="135" spans="2:101" x14ac:dyDescent="0.3">
      <c r="B135" s="141"/>
      <c r="C135" s="141">
        <f t="shared" si="38"/>
        <v>79.222134518138176</v>
      </c>
      <c r="D135" s="142">
        <f t="shared" si="43"/>
        <v>-95</v>
      </c>
      <c r="E135" s="98"/>
      <c r="F135" s="98"/>
      <c r="G135" s="141">
        <f t="shared" si="39"/>
        <v>-42.925035217802495</v>
      </c>
      <c r="H135" s="142">
        <f t="shared" si="44"/>
        <v>-75</v>
      </c>
      <c r="I135" s="98"/>
      <c r="J135" s="98"/>
      <c r="K135" s="98"/>
      <c r="L135" s="232"/>
      <c r="M135" s="141">
        <f t="shared" si="40"/>
        <v>-10</v>
      </c>
      <c r="N135" s="142">
        <f t="shared" si="45"/>
        <v>-24</v>
      </c>
      <c r="O135" s="98"/>
      <c r="P135" s="224"/>
      <c r="Q135" s="141">
        <f t="shared" si="41"/>
        <v>-80</v>
      </c>
      <c r="R135" s="142">
        <f t="shared" si="46"/>
        <v>-44</v>
      </c>
      <c r="S135" s="98"/>
      <c r="T135" s="98"/>
      <c r="U135" s="141">
        <f t="shared" si="42"/>
        <v>-360.12214883180201</v>
      </c>
      <c r="V135" s="142">
        <f t="shared" si="47"/>
        <v>-124</v>
      </c>
      <c r="W135" s="98"/>
      <c r="X135" s="98"/>
      <c r="Y135" s="98"/>
      <c r="Z135" s="76">
        <v>118</v>
      </c>
      <c r="AA135" s="79">
        <f t="shared" si="54"/>
        <v>-42.433001889934232</v>
      </c>
      <c r="AB135" s="78">
        <f t="shared" si="51"/>
        <v>-52.002014746582617</v>
      </c>
      <c r="AC135" s="98"/>
      <c r="AD135" s="86">
        <v>127</v>
      </c>
      <c r="AE135" s="89">
        <f t="shared" si="36"/>
        <v>-48.145201852163872</v>
      </c>
      <c r="AF135" s="88">
        <f t="shared" si="37"/>
        <v>63.890840803783419</v>
      </c>
      <c r="AG135" s="98"/>
      <c r="AH135" s="108">
        <v>116</v>
      </c>
      <c r="AI135" s="111">
        <f t="shared" si="52"/>
        <v>-50.269722815867432</v>
      </c>
      <c r="AJ135" s="110">
        <f t="shared" si="53"/>
        <v>-77.123105900469781</v>
      </c>
      <c r="AK135" s="98"/>
      <c r="AL135" s="98"/>
      <c r="AM135" s="98"/>
      <c r="AN135" s="98"/>
      <c r="AO135" s="98"/>
      <c r="AP135" s="98"/>
      <c r="AQ135" s="141">
        <f t="shared" si="55"/>
        <v>-60.30901077752975</v>
      </c>
      <c r="AR135" s="142">
        <f t="shared" si="48"/>
        <v>-94.369114215097113</v>
      </c>
      <c r="AS135" s="98"/>
      <c r="AT135" s="142"/>
      <c r="AU135" s="98"/>
      <c r="AV135" s="141">
        <f t="shared" si="50"/>
        <v>-105.62357711491939</v>
      </c>
      <c r="AW135" s="142">
        <f t="shared" si="49"/>
        <v>-94.369114215097113</v>
      </c>
      <c r="AX135" s="98"/>
      <c r="AY135" s="98"/>
      <c r="AZ135" s="142"/>
      <c r="BA135" s="142"/>
      <c r="BC135" s="141"/>
      <c r="BD135" s="235">
        <v>110</v>
      </c>
      <c r="BE135" s="238">
        <f t="shared" si="56"/>
        <v>-41.412959665628108</v>
      </c>
      <c r="BF135" s="237">
        <f t="shared" si="58"/>
        <v>-75.775596252504982</v>
      </c>
      <c r="BG135" s="98"/>
      <c r="BH135" s="235">
        <f t="shared" si="67"/>
        <v>-285.87498137092871</v>
      </c>
      <c r="BI135" s="237">
        <f t="shared" si="64"/>
        <v>46.46015175627295</v>
      </c>
      <c r="BJ135" s="98"/>
      <c r="BK135" s="98"/>
      <c r="BL135" s="98"/>
      <c r="BM135" s="238">
        <f t="shared" si="65"/>
        <v>-141.75151622124991</v>
      </c>
      <c r="BN135" s="237">
        <f t="shared" si="66"/>
        <v>-113.53984824372705</v>
      </c>
      <c r="BO135" s="98"/>
      <c r="BP135" s="98"/>
      <c r="BQ135" s="98"/>
      <c r="BR135" s="98"/>
      <c r="BS135" s="163">
        <f t="shared" si="61"/>
        <v>31.333812809359575</v>
      </c>
      <c r="BT135" s="170">
        <v>-91</v>
      </c>
      <c r="BU135" s="98"/>
      <c r="BV135" s="98"/>
      <c r="BW135" s="98"/>
      <c r="BX135" s="98"/>
      <c r="BY135" s="98"/>
      <c r="BZ135" s="98"/>
      <c r="CA135" s="142"/>
      <c r="CB135" s="141"/>
      <c r="CC135" s="251">
        <f t="shared" si="60"/>
        <v>-295.85204518488524</v>
      </c>
      <c r="CD135" s="252">
        <f t="shared" si="62"/>
        <v>76.46015175627295</v>
      </c>
      <c r="CE135" s="98"/>
      <c r="CF135" s="98"/>
      <c r="CG135" s="98"/>
      <c r="CH135" s="246">
        <f t="shared" si="59"/>
        <v>-144.09902188808491</v>
      </c>
      <c r="CI135" s="252">
        <f t="shared" si="63"/>
        <v>-143.53984824372705</v>
      </c>
      <c r="CJ135" s="98"/>
      <c r="CK135" s="98"/>
      <c r="CL135" s="98"/>
      <c r="CM135" s="98"/>
      <c r="CN135" s="163">
        <f t="shared" si="57"/>
        <v>31.333812809359575</v>
      </c>
      <c r="CO135" s="170">
        <v>-91</v>
      </c>
      <c r="CP135" s="98"/>
      <c r="CQ135" s="98"/>
      <c r="CR135" s="98"/>
      <c r="CS135" s="98"/>
      <c r="CT135" s="98"/>
      <c r="CU135" s="98"/>
      <c r="CV135" s="142"/>
      <c r="CW135" s="168"/>
    </row>
    <row r="136" spans="2:101" x14ac:dyDescent="0.3">
      <c r="B136" s="141"/>
      <c r="C136" s="141">
        <f t="shared" si="38"/>
        <v>80.003420144644892</v>
      </c>
      <c r="D136" s="142">
        <f t="shared" si="43"/>
        <v>-96</v>
      </c>
      <c r="E136" s="98"/>
      <c r="F136" s="98"/>
      <c r="G136" s="141">
        <f t="shared" si="39"/>
        <v>-42.143749591295773</v>
      </c>
      <c r="H136" s="142">
        <f t="shared" si="44"/>
        <v>-76</v>
      </c>
      <c r="I136" s="98"/>
      <c r="J136" s="98"/>
      <c r="K136" s="98"/>
      <c r="L136" s="232"/>
      <c r="M136" s="141">
        <f t="shared" si="40"/>
        <v>-10</v>
      </c>
      <c r="N136" s="142">
        <f t="shared" si="45"/>
        <v>-25</v>
      </c>
      <c r="O136" s="98"/>
      <c r="P136" s="224"/>
      <c r="Q136" s="141">
        <f t="shared" si="41"/>
        <v>-80</v>
      </c>
      <c r="R136" s="142">
        <f t="shared" si="46"/>
        <v>-45</v>
      </c>
      <c r="S136" s="98"/>
      <c r="T136" s="98"/>
      <c r="U136" s="141">
        <f t="shared" si="42"/>
        <v>-363.02635970947784</v>
      </c>
      <c r="V136" s="142">
        <f t="shared" si="47"/>
        <v>-125</v>
      </c>
      <c r="W136" s="98"/>
      <c r="X136" s="98"/>
      <c r="Y136" s="98"/>
      <c r="Z136" s="76">
        <v>119</v>
      </c>
      <c r="AA136" s="79">
        <f t="shared" si="54"/>
        <v>-42.919366777348635</v>
      </c>
      <c r="AB136" s="78">
        <f t="shared" si="51"/>
        <v>-52.266089334308269</v>
      </c>
      <c r="AC136" s="98"/>
      <c r="AD136" s="86">
        <v>128</v>
      </c>
      <c r="AE136" s="89">
        <f t="shared" si="36"/>
        <v>-49.252918026052662</v>
      </c>
      <c r="AF136" s="88">
        <f t="shared" si="37"/>
        <v>63.040860288537758</v>
      </c>
      <c r="AG136" s="98"/>
      <c r="AH136" s="108">
        <v>117</v>
      </c>
      <c r="AI136" s="111">
        <f t="shared" si="52"/>
        <v>-50.765007493137091</v>
      </c>
      <c r="AJ136" s="110">
        <f t="shared" si="53"/>
        <v>-77.370045731307115</v>
      </c>
      <c r="AK136" s="98"/>
      <c r="AL136" s="98"/>
      <c r="AM136" s="98"/>
      <c r="AN136" s="98"/>
      <c r="AO136" s="98"/>
      <c r="AP136" s="98"/>
      <c r="AQ136" s="141">
        <f t="shared" si="55"/>
        <v>-59.527725151023034</v>
      </c>
      <c r="AR136" s="142">
        <f t="shared" si="48"/>
        <v>-95.369114215097113</v>
      </c>
      <c r="AS136" s="98"/>
      <c r="AT136" s="142"/>
      <c r="AU136" s="98"/>
      <c r="AV136" s="141">
        <f t="shared" si="50"/>
        <v>-105.62357711491939</v>
      </c>
      <c r="AW136" s="142">
        <f t="shared" si="49"/>
        <v>-95.369114215097113</v>
      </c>
      <c r="AX136" s="98"/>
      <c r="AY136" s="98"/>
      <c r="AZ136" s="142"/>
      <c r="BA136" s="142"/>
      <c r="BC136" s="141"/>
      <c r="BD136" s="235">
        <v>111</v>
      </c>
      <c r="BE136" s="238">
        <f t="shared" si="56"/>
        <v>-41.789276974366999</v>
      </c>
      <c r="BF136" s="237">
        <f t="shared" si="58"/>
        <v>-75.916295528867408</v>
      </c>
      <c r="BG136" s="98"/>
      <c r="BH136" s="235">
        <f t="shared" si="67"/>
        <v>-288.23083373675246</v>
      </c>
      <c r="BI136" s="237">
        <f t="shared" si="64"/>
        <v>47.46015175627295</v>
      </c>
      <c r="BJ136" s="98"/>
      <c r="BK136" s="98"/>
      <c r="BL136" s="98"/>
      <c r="BM136" s="238">
        <f t="shared" si="65"/>
        <v>-142.30582527270269</v>
      </c>
      <c r="BN136" s="237">
        <f t="shared" si="66"/>
        <v>-114.53984824372705</v>
      </c>
      <c r="BO136" s="98"/>
      <c r="BP136" s="98"/>
      <c r="BQ136" s="98"/>
      <c r="BR136" s="98"/>
      <c r="BS136" s="163">
        <f t="shared" si="61"/>
        <v>30.989485196069911</v>
      </c>
      <c r="BT136" s="170">
        <v>-90</v>
      </c>
      <c r="BU136" s="98"/>
      <c r="BV136" s="98"/>
      <c r="BW136" s="98"/>
      <c r="BX136" s="98"/>
      <c r="BY136" s="98"/>
      <c r="BZ136" s="98"/>
      <c r="CA136" s="142"/>
      <c r="CB136" s="141"/>
      <c r="CC136" s="251">
        <f t="shared" si="60"/>
        <v>-297.65609294015667</v>
      </c>
      <c r="CD136" s="252">
        <f t="shared" si="62"/>
        <v>77.46015175627295</v>
      </c>
      <c r="CE136" s="98"/>
      <c r="CF136" s="98"/>
      <c r="CG136" s="98"/>
      <c r="CH136" s="246">
        <f t="shared" si="59"/>
        <v>-144.5234967042945</v>
      </c>
      <c r="CI136" s="252">
        <f t="shared" si="63"/>
        <v>-144.53984824372705</v>
      </c>
      <c r="CJ136" s="98"/>
      <c r="CK136" s="98"/>
      <c r="CL136" s="98"/>
      <c r="CM136" s="98"/>
      <c r="CN136" s="163">
        <f t="shared" si="57"/>
        <v>30.989485196069911</v>
      </c>
      <c r="CO136" s="170">
        <v>-90</v>
      </c>
      <c r="CP136" s="98"/>
      <c r="CQ136" s="98"/>
      <c r="CR136" s="98"/>
      <c r="CS136" s="98"/>
      <c r="CT136" s="98"/>
      <c r="CU136" s="98"/>
      <c r="CV136" s="142"/>
      <c r="CW136" s="168"/>
    </row>
    <row r="137" spans="2:101" x14ac:dyDescent="0.3">
      <c r="B137" s="141"/>
      <c r="C137" s="141">
        <f t="shared" si="38"/>
        <v>80.784705771151607</v>
      </c>
      <c r="D137" s="142">
        <f t="shared" si="43"/>
        <v>-97</v>
      </c>
      <c r="E137" s="98"/>
      <c r="F137" s="98"/>
      <c r="G137" s="141">
        <f t="shared" si="39"/>
        <v>-41.362463964789058</v>
      </c>
      <c r="H137" s="142">
        <f t="shared" si="44"/>
        <v>-77</v>
      </c>
      <c r="I137" s="98"/>
      <c r="J137" s="98"/>
      <c r="K137" s="98"/>
      <c r="L137" s="232"/>
      <c r="M137" s="141">
        <f t="shared" si="40"/>
        <v>-10</v>
      </c>
      <c r="N137" s="142">
        <f t="shared" si="45"/>
        <v>-26</v>
      </c>
      <c r="O137" s="98"/>
      <c r="P137" s="224"/>
      <c r="Q137" s="141">
        <f t="shared" si="41"/>
        <v>-80</v>
      </c>
      <c r="R137" s="142">
        <f t="shared" si="46"/>
        <v>-46</v>
      </c>
      <c r="S137" s="98"/>
      <c r="T137" s="98"/>
      <c r="U137" s="141">
        <f t="shared" si="42"/>
        <v>-365.93057058715362</v>
      </c>
      <c r="V137" s="142">
        <f t="shared" si="47"/>
        <v>-126</v>
      </c>
      <c r="W137" s="98"/>
      <c r="X137" s="98"/>
      <c r="Y137" s="98"/>
      <c r="Z137" s="76">
        <v>120</v>
      </c>
      <c r="AA137" s="79">
        <f t="shared" si="54"/>
        <v>-43.401048852000159</v>
      </c>
      <c r="AB137" s="78">
        <f t="shared" si="51"/>
        <v>-52.538611939887119</v>
      </c>
      <c r="AC137" s="98"/>
      <c r="AD137" s="86">
        <v>129</v>
      </c>
      <c r="AE137" s="89">
        <f t="shared" ref="AE137:AE200" si="68">$AF$2*COS($AD137*PI()/180)+$AF$3</f>
        <v>-50.345631283986982</v>
      </c>
      <c r="AF137" s="88">
        <f t="shared" ref="AF137:AF200" si="69">$AF$2*SIN($AD137*PI()/180)+$AF$4</f>
        <v>62.171676916557679</v>
      </c>
      <c r="AG137" s="98"/>
      <c r="AH137" s="108">
        <v>118</v>
      </c>
      <c r="AI137" s="111">
        <f t="shared" si="52"/>
        <v>-51.255907041858116</v>
      </c>
      <c r="AJ137" s="110">
        <f t="shared" si="53"/>
        <v>-77.625591861502002</v>
      </c>
      <c r="AK137" s="98"/>
      <c r="AL137" s="98"/>
      <c r="AM137" s="98"/>
      <c r="AN137" s="98"/>
      <c r="AO137" s="98"/>
      <c r="AP137" s="98"/>
      <c r="AQ137" s="141">
        <f t="shared" si="55"/>
        <v>-58.746439524516319</v>
      </c>
      <c r="AR137" s="142">
        <f t="shared" si="48"/>
        <v>-96.369114215097113</v>
      </c>
      <c r="AS137" s="98"/>
      <c r="AT137" s="142"/>
      <c r="AU137" s="98"/>
      <c r="AV137" s="141">
        <f t="shared" si="50"/>
        <v>-105.62357711491939</v>
      </c>
      <c r="AW137" s="142">
        <f t="shared" si="49"/>
        <v>-96.369114215097113</v>
      </c>
      <c r="AX137" s="98"/>
      <c r="AY137" s="98"/>
      <c r="AZ137" s="142"/>
      <c r="BA137" s="142"/>
      <c r="BC137" s="141"/>
      <c r="BD137" s="235">
        <v>112</v>
      </c>
      <c r="BE137" s="238">
        <f t="shared" si="56"/>
        <v>-42.163081427200531</v>
      </c>
      <c r="BF137" s="237">
        <f t="shared" si="58"/>
        <v>-76.063541018670051</v>
      </c>
      <c r="BG137" s="98"/>
      <c r="BH137" s="235">
        <f t="shared" si="67"/>
        <v>-290.58668610257621</v>
      </c>
      <c r="BI137" s="237">
        <f t="shared" si="64"/>
        <v>48.46015175627295</v>
      </c>
      <c r="BJ137" s="98"/>
      <c r="BK137" s="98"/>
      <c r="BL137" s="98"/>
      <c r="BM137" s="238">
        <f t="shared" si="65"/>
        <v>-142.86013432415544</v>
      </c>
      <c r="BN137" s="237">
        <f t="shared" si="66"/>
        <v>-115.53984824372705</v>
      </c>
      <c r="BO137" s="98"/>
      <c r="BP137" s="98"/>
      <c r="BQ137" s="98"/>
      <c r="BR137" s="98"/>
      <c r="BS137" s="163">
        <f t="shared" si="61"/>
        <v>30.645157582780243</v>
      </c>
      <c r="BT137" s="170">
        <v>-89</v>
      </c>
      <c r="BU137" s="98"/>
      <c r="BV137" s="98"/>
      <c r="BW137" s="98"/>
      <c r="BX137" s="98"/>
      <c r="BY137" s="98"/>
      <c r="BZ137" s="98"/>
      <c r="CA137" s="142"/>
      <c r="CB137" s="141"/>
      <c r="CC137" s="251">
        <f t="shared" si="60"/>
        <v>-299.46014069542809</v>
      </c>
      <c r="CD137" s="252">
        <f t="shared" si="62"/>
        <v>78.46015175627295</v>
      </c>
      <c r="CE137" s="98"/>
      <c r="CF137" s="98"/>
      <c r="CG137" s="98"/>
      <c r="CH137" s="246">
        <f t="shared" si="59"/>
        <v>-144.94797152050413</v>
      </c>
      <c r="CI137" s="252">
        <f t="shared" si="63"/>
        <v>-145.53984824372705</v>
      </c>
      <c r="CJ137" s="98"/>
      <c r="CK137" s="98"/>
      <c r="CL137" s="98"/>
      <c r="CM137" s="98"/>
      <c r="CN137" s="163">
        <f t="shared" si="57"/>
        <v>30.645157582780243</v>
      </c>
      <c r="CO137" s="170">
        <v>-89</v>
      </c>
      <c r="CP137" s="98"/>
      <c r="CQ137" s="98"/>
      <c r="CR137" s="98"/>
      <c r="CS137" s="98"/>
      <c r="CT137" s="98"/>
      <c r="CU137" s="98"/>
      <c r="CV137" s="142"/>
      <c r="CW137" s="168"/>
    </row>
    <row r="138" spans="2:101" x14ac:dyDescent="0.3">
      <c r="B138" s="141"/>
      <c r="C138" s="141">
        <f t="shared" si="38"/>
        <v>81.565991397658323</v>
      </c>
      <c r="D138" s="142">
        <f t="shared" si="43"/>
        <v>-98</v>
      </c>
      <c r="E138" s="98"/>
      <c r="F138" s="98"/>
      <c r="G138" s="141">
        <f t="shared" si="39"/>
        <v>-40.581178338282342</v>
      </c>
      <c r="H138" s="142">
        <f t="shared" si="44"/>
        <v>-78</v>
      </c>
      <c r="I138" s="98"/>
      <c r="J138" s="98"/>
      <c r="K138" s="98"/>
      <c r="L138" s="232"/>
      <c r="M138" s="141">
        <f t="shared" si="40"/>
        <v>-10</v>
      </c>
      <c r="N138" s="142">
        <f t="shared" si="45"/>
        <v>-27</v>
      </c>
      <c r="O138" s="98"/>
      <c r="P138" s="224"/>
      <c r="Q138" s="141">
        <f t="shared" si="41"/>
        <v>-80</v>
      </c>
      <c r="R138" s="142">
        <f t="shared" si="46"/>
        <v>-47</v>
      </c>
      <c r="S138" s="98"/>
      <c r="T138" s="98"/>
      <c r="U138" s="141">
        <f t="shared" si="42"/>
        <v>-368.83478146482946</v>
      </c>
      <c r="V138" s="142">
        <f t="shared" si="47"/>
        <v>-127</v>
      </c>
      <c r="W138" s="98"/>
      <c r="X138" s="98"/>
      <c r="Y138" s="98"/>
      <c r="Z138" s="76">
        <v>121</v>
      </c>
      <c r="AA138" s="79">
        <f t="shared" si="54"/>
        <v>-43.877901388862746</v>
      </c>
      <c r="AB138" s="78">
        <f t="shared" si="51"/>
        <v>-52.819499550293514</v>
      </c>
      <c r="AC138" s="98"/>
      <c r="AD138" s="86">
        <v>130</v>
      </c>
      <c r="AE138" s="89">
        <f t="shared" si="68"/>
        <v>-51.423008774923147</v>
      </c>
      <c r="AF138" s="88">
        <f t="shared" si="69"/>
        <v>61.283555449518239</v>
      </c>
      <c r="AG138" s="98"/>
      <c r="AH138" s="108">
        <v>119</v>
      </c>
      <c r="AI138" s="111">
        <f t="shared" si="52"/>
        <v>-51.742271929272519</v>
      </c>
      <c r="AJ138" s="110">
        <f t="shared" si="53"/>
        <v>-77.889666449227661</v>
      </c>
      <c r="AK138" s="98"/>
      <c r="AL138" s="98"/>
      <c r="AM138" s="98"/>
      <c r="AN138" s="98"/>
      <c r="AO138" s="98"/>
      <c r="AP138" s="98"/>
      <c r="AQ138" s="141">
        <f t="shared" si="55"/>
        <v>-57.965153898009603</v>
      </c>
      <c r="AR138" s="142">
        <f t="shared" si="48"/>
        <v>-97.369114215097113</v>
      </c>
      <c r="AS138" s="98"/>
      <c r="AT138" s="142"/>
      <c r="AU138" s="98"/>
      <c r="AV138" s="141">
        <f t="shared" si="50"/>
        <v>-105.62357711491939</v>
      </c>
      <c r="AW138" s="142">
        <f t="shared" si="49"/>
        <v>-97.369114215097113</v>
      </c>
      <c r="AX138" s="98"/>
      <c r="AY138" s="98"/>
      <c r="AZ138" s="142"/>
      <c r="BA138" s="142"/>
      <c r="BC138" s="141"/>
      <c r="BD138" s="235">
        <v>113</v>
      </c>
      <c r="BE138" s="238">
        <f t="shared" si="56"/>
        <v>-42.534259159671237</v>
      </c>
      <c r="BF138" s="237">
        <f t="shared" si="58"/>
        <v>-76.217287869510315</v>
      </c>
      <c r="BG138" s="98"/>
      <c r="BH138" s="235">
        <f t="shared" si="67"/>
        <v>-292.94253846839996</v>
      </c>
      <c r="BI138" s="237">
        <f t="shared" si="64"/>
        <v>49.46015175627295</v>
      </c>
      <c r="BJ138" s="98"/>
      <c r="BK138" s="98"/>
      <c r="BL138" s="98"/>
      <c r="BM138" s="238">
        <f t="shared" si="65"/>
        <v>-143.41444337560822</v>
      </c>
      <c r="BN138" s="237">
        <f t="shared" si="66"/>
        <v>-116.53984824372705</v>
      </c>
      <c r="BO138" s="98"/>
      <c r="BP138" s="98"/>
      <c r="BQ138" s="98"/>
      <c r="BR138" s="98"/>
      <c r="BS138" s="163">
        <f t="shared" si="61"/>
        <v>30.300829969490579</v>
      </c>
      <c r="BT138" s="170">
        <v>-88</v>
      </c>
      <c r="BU138" s="98"/>
      <c r="BV138" s="98"/>
      <c r="BW138" s="98"/>
      <c r="BX138" s="98"/>
      <c r="BY138" s="98"/>
      <c r="BZ138" s="98"/>
      <c r="CA138" s="142"/>
      <c r="CB138" s="141"/>
      <c r="CC138" s="251">
        <f t="shared" si="60"/>
        <v>-301.26418845069946</v>
      </c>
      <c r="CD138" s="252">
        <f t="shared" si="62"/>
        <v>79.46015175627295</v>
      </c>
      <c r="CE138" s="98"/>
      <c r="CF138" s="98"/>
      <c r="CG138" s="98"/>
      <c r="CH138" s="246">
        <f t="shared" si="59"/>
        <v>-145.37244633671372</v>
      </c>
      <c r="CI138" s="252">
        <f t="shared" si="63"/>
        <v>-146.53984824372705</v>
      </c>
      <c r="CJ138" s="98"/>
      <c r="CK138" s="98"/>
      <c r="CL138" s="98"/>
      <c r="CM138" s="98"/>
      <c r="CN138" s="163">
        <f t="shared" si="57"/>
        <v>30.300829969490579</v>
      </c>
      <c r="CO138" s="170">
        <v>-88</v>
      </c>
      <c r="CP138" s="98"/>
      <c r="CQ138" s="98"/>
      <c r="CR138" s="98"/>
      <c r="CS138" s="98"/>
      <c r="CT138" s="98"/>
      <c r="CU138" s="98"/>
      <c r="CV138" s="142"/>
      <c r="CW138" s="168"/>
    </row>
    <row r="139" spans="2:101" x14ac:dyDescent="0.3">
      <c r="B139" s="141"/>
      <c r="C139" s="141">
        <f t="shared" si="38"/>
        <v>82.347277024165038</v>
      </c>
      <c r="D139" s="142">
        <f t="shared" si="43"/>
        <v>-99</v>
      </c>
      <c r="E139" s="98"/>
      <c r="F139" s="98"/>
      <c r="G139" s="141">
        <f t="shared" si="39"/>
        <v>-39.79989271177562</v>
      </c>
      <c r="H139" s="142">
        <f t="shared" si="44"/>
        <v>-79</v>
      </c>
      <c r="I139" s="98"/>
      <c r="J139" s="98"/>
      <c r="K139" s="98"/>
      <c r="L139" s="232"/>
      <c r="M139" s="141">
        <f t="shared" si="40"/>
        <v>-10</v>
      </c>
      <c r="N139" s="142">
        <f t="shared" si="45"/>
        <v>-28</v>
      </c>
      <c r="O139" s="98"/>
      <c r="P139" s="224"/>
      <c r="Q139" s="141">
        <f t="shared" si="41"/>
        <v>-80</v>
      </c>
      <c r="R139" s="142">
        <f t="shared" si="46"/>
        <v>-48</v>
      </c>
      <c r="S139" s="98"/>
      <c r="T139" s="98"/>
      <c r="U139" s="141">
        <f t="shared" si="42"/>
        <v>-371.7389923425053</v>
      </c>
      <c r="V139" s="142">
        <f t="shared" si="47"/>
        <v>-128</v>
      </c>
      <c r="W139" s="98"/>
      <c r="X139" s="98"/>
      <c r="Y139" s="98"/>
      <c r="Z139" s="76">
        <v>122</v>
      </c>
      <c r="AA139" s="79">
        <f t="shared" si="54"/>
        <v>-44.34977913403425</v>
      </c>
      <c r="AB139" s="78">
        <f t="shared" si="51"/>
        <v>-53.108666604440309</v>
      </c>
      <c r="AC139" s="98"/>
      <c r="AD139" s="86">
        <v>131</v>
      </c>
      <c r="AE139" s="89">
        <f t="shared" si="68"/>
        <v>-52.484722319240603</v>
      </c>
      <c r="AF139" s="88">
        <f t="shared" si="69"/>
        <v>60.376766417821742</v>
      </c>
      <c r="AG139" s="98"/>
      <c r="AH139" s="108">
        <v>120</v>
      </c>
      <c r="AI139" s="111">
        <f t="shared" si="52"/>
        <v>-52.22395400392405</v>
      </c>
      <c r="AJ139" s="110">
        <f t="shared" si="53"/>
        <v>-78.162189054806504</v>
      </c>
      <c r="AK139" s="98"/>
      <c r="AL139" s="98"/>
      <c r="AM139" s="98"/>
      <c r="AN139" s="98"/>
      <c r="AO139" s="98"/>
      <c r="AP139" s="98"/>
      <c r="AQ139" s="141">
        <f t="shared" si="55"/>
        <v>-57.183868271502888</v>
      </c>
      <c r="AR139" s="142">
        <f t="shared" si="48"/>
        <v>-98.369114215097113</v>
      </c>
      <c r="AS139" s="98"/>
      <c r="AT139" s="142"/>
      <c r="AU139" s="98"/>
      <c r="AV139" s="141">
        <f t="shared" si="50"/>
        <v>-105.62357711491939</v>
      </c>
      <c r="AW139" s="142">
        <f t="shared" si="49"/>
        <v>-98.369114215097113</v>
      </c>
      <c r="AX139" s="98"/>
      <c r="AY139" s="98"/>
      <c r="AZ139" s="142"/>
      <c r="BA139" s="142"/>
      <c r="BC139" s="141"/>
      <c r="BD139" s="235">
        <v>114</v>
      </c>
      <c r="BE139" s="238">
        <f t="shared" si="56"/>
        <v>-42.90269710744613</v>
      </c>
      <c r="BF139" s="237">
        <f t="shared" si="58"/>
        <v>-76.377489248608043</v>
      </c>
      <c r="BG139" s="98"/>
      <c r="BH139" s="235">
        <f t="shared" si="67"/>
        <v>-295.29839083422371</v>
      </c>
      <c r="BI139" s="237">
        <f t="shared" si="64"/>
        <v>50.46015175627295</v>
      </c>
      <c r="BJ139" s="98"/>
      <c r="BK139" s="98"/>
      <c r="BL139" s="98"/>
      <c r="BM139" s="238">
        <f t="shared" si="65"/>
        <v>-143.96875242706096</v>
      </c>
      <c r="BN139" s="237">
        <f t="shared" si="66"/>
        <v>-117.53984824372705</v>
      </c>
      <c r="BO139" s="98"/>
      <c r="BP139" s="98"/>
      <c r="BQ139" s="98"/>
      <c r="BR139" s="98"/>
      <c r="BS139" s="163">
        <f t="shared" si="61"/>
        <v>29.956502356200911</v>
      </c>
      <c r="BT139" s="170">
        <v>-87</v>
      </c>
      <c r="BU139" s="98"/>
      <c r="BV139" s="98"/>
      <c r="BW139" s="98"/>
      <c r="BX139" s="98"/>
      <c r="BY139" s="98"/>
      <c r="BZ139" s="98"/>
      <c r="CA139" s="142"/>
      <c r="CB139" s="141"/>
      <c r="CC139" s="251">
        <f t="shared" si="60"/>
        <v>-303.06823620597089</v>
      </c>
      <c r="CD139" s="252">
        <f t="shared" si="62"/>
        <v>80.46015175627295</v>
      </c>
      <c r="CE139" s="98"/>
      <c r="CF139" s="98"/>
      <c r="CG139" s="98"/>
      <c r="CH139" s="246">
        <f t="shared" si="59"/>
        <v>-145.79692115292332</v>
      </c>
      <c r="CI139" s="252">
        <f t="shared" si="63"/>
        <v>-147.53984824372705</v>
      </c>
      <c r="CJ139" s="98"/>
      <c r="CK139" s="98"/>
      <c r="CL139" s="98"/>
      <c r="CM139" s="98"/>
      <c r="CN139" s="163">
        <f t="shared" si="57"/>
        <v>29.956502356200911</v>
      </c>
      <c r="CO139" s="170">
        <v>-87</v>
      </c>
      <c r="CP139" s="98"/>
      <c r="CQ139" s="98"/>
      <c r="CR139" s="98"/>
      <c r="CS139" s="98"/>
      <c r="CT139" s="98"/>
      <c r="CU139" s="98"/>
      <c r="CV139" s="142"/>
      <c r="CW139" s="168"/>
    </row>
    <row r="140" spans="2:101" x14ac:dyDescent="0.3">
      <c r="B140" s="141"/>
      <c r="C140" s="141">
        <f t="shared" si="38"/>
        <v>83.128562650671768</v>
      </c>
      <c r="D140" s="142">
        <f t="shared" si="43"/>
        <v>-100</v>
      </c>
      <c r="E140" s="98"/>
      <c r="F140" s="98"/>
      <c r="G140" s="141">
        <f t="shared" si="39"/>
        <v>-39.018607085268904</v>
      </c>
      <c r="H140" s="142">
        <f t="shared" si="44"/>
        <v>-80</v>
      </c>
      <c r="I140" s="98"/>
      <c r="J140" s="98"/>
      <c r="K140" s="98"/>
      <c r="L140" s="232"/>
      <c r="M140" s="141">
        <f t="shared" si="40"/>
        <v>-10</v>
      </c>
      <c r="N140" s="142">
        <f t="shared" si="45"/>
        <v>-29</v>
      </c>
      <c r="O140" s="98"/>
      <c r="P140" s="224"/>
      <c r="Q140" s="141">
        <f t="shared" si="41"/>
        <v>-80</v>
      </c>
      <c r="R140" s="142">
        <f t="shared" si="46"/>
        <v>-49</v>
      </c>
      <c r="S140" s="98"/>
      <c r="T140" s="98"/>
      <c r="U140" s="141">
        <f t="shared" si="42"/>
        <v>-374.64320322018114</v>
      </c>
      <c r="V140" s="142">
        <f t="shared" si="47"/>
        <v>-129</v>
      </c>
      <c r="W140" s="98"/>
      <c r="X140" s="98"/>
      <c r="Y140" s="98"/>
      <c r="Z140" s="76">
        <v>123</v>
      </c>
      <c r="AA140" s="79">
        <f t="shared" si="54"/>
        <v>-44.816538348982348</v>
      </c>
      <c r="AB140" s="78">
        <f t="shared" si="51"/>
        <v>-53.406025019241596</v>
      </c>
      <c r="AC140" s="98"/>
      <c r="AD140" s="86">
        <v>132</v>
      </c>
      <c r="AE140" s="89">
        <f t="shared" si="68"/>
        <v>-53.530448508708659</v>
      </c>
      <c r="AF140" s="88">
        <f t="shared" si="69"/>
        <v>59.451586038191536</v>
      </c>
      <c r="AG140" s="98"/>
      <c r="AH140" s="108">
        <v>121</v>
      </c>
      <c r="AI140" s="111">
        <f t="shared" si="52"/>
        <v>-52.70080654078663</v>
      </c>
      <c r="AJ140" s="110">
        <f t="shared" si="53"/>
        <v>-78.443076665212899</v>
      </c>
      <c r="AK140" s="98"/>
      <c r="AL140" s="98"/>
      <c r="AM140" s="98"/>
      <c r="AN140" s="98"/>
      <c r="AO140" s="98"/>
      <c r="AP140" s="98"/>
      <c r="AQ140" s="141">
        <f t="shared" si="55"/>
        <v>-56.402582644996173</v>
      </c>
      <c r="AR140" s="142">
        <f t="shared" si="48"/>
        <v>-99.369114215097113</v>
      </c>
      <c r="AS140" s="98"/>
      <c r="AT140" s="142"/>
      <c r="AU140" s="98"/>
      <c r="AV140" s="141">
        <f t="shared" si="50"/>
        <v>-105.62357711491939</v>
      </c>
      <c r="AW140" s="142">
        <f t="shared" si="49"/>
        <v>-99.369114215097113</v>
      </c>
      <c r="AX140" s="98"/>
      <c r="AY140" s="98"/>
      <c r="AZ140" s="142"/>
      <c r="BA140" s="142"/>
      <c r="BC140" s="141"/>
      <c r="BD140" s="235">
        <v>115</v>
      </c>
      <c r="BE140" s="238">
        <f t="shared" si="56"/>
        <v>-43.268283040757183</v>
      </c>
      <c r="BF140" s="237">
        <f t="shared" si="58"/>
        <v>-76.544096357071282</v>
      </c>
      <c r="BG140" s="98"/>
      <c r="BH140" s="235">
        <f t="shared" si="67"/>
        <v>-297.65424320004752</v>
      </c>
      <c r="BI140" s="237">
        <f t="shared" si="64"/>
        <v>51.46015175627295</v>
      </c>
      <c r="BJ140" s="98"/>
      <c r="BK140" s="98"/>
      <c r="BL140" s="98"/>
      <c r="BM140" s="238">
        <f t="shared" si="65"/>
        <v>-144.52306147851374</v>
      </c>
      <c r="BN140" s="237">
        <f t="shared" si="66"/>
        <v>-118.53984824372705</v>
      </c>
      <c r="BO140" s="98"/>
      <c r="BP140" s="98"/>
      <c r="BQ140" s="98"/>
      <c r="BR140" s="98"/>
      <c r="BS140" s="163">
        <f t="shared" si="61"/>
        <v>29.612174742911247</v>
      </c>
      <c r="BT140" s="170">
        <v>-86</v>
      </c>
      <c r="BU140" s="98"/>
      <c r="BV140" s="98"/>
      <c r="BW140" s="98"/>
      <c r="BX140" s="98"/>
      <c r="BY140" s="98"/>
      <c r="BZ140" s="98"/>
      <c r="CA140" s="142"/>
      <c r="CB140" s="141"/>
      <c r="CC140" s="251">
        <f t="shared" si="60"/>
        <v>-304.87228396124232</v>
      </c>
      <c r="CD140" s="252">
        <f t="shared" si="62"/>
        <v>81.46015175627295</v>
      </c>
      <c r="CE140" s="98"/>
      <c r="CF140" s="98"/>
      <c r="CG140" s="98"/>
      <c r="CH140" s="246">
        <f t="shared" si="59"/>
        <v>-146.22139596913291</v>
      </c>
      <c r="CI140" s="252">
        <f t="shared" si="63"/>
        <v>-148.53984824372705</v>
      </c>
      <c r="CJ140" s="98"/>
      <c r="CK140" s="98"/>
      <c r="CL140" s="98"/>
      <c r="CM140" s="98"/>
      <c r="CN140" s="163">
        <f t="shared" si="57"/>
        <v>29.612174742911247</v>
      </c>
      <c r="CO140" s="170">
        <v>-86</v>
      </c>
      <c r="CP140" s="98"/>
      <c r="CQ140" s="98"/>
      <c r="CR140" s="98"/>
      <c r="CS140" s="98"/>
      <c r="CT140" s="98"/>
      <c r="CU140" s="98"/>
      <c r="CV140" s="142"/>
      <c r="CW140" s="168"/>
    </row>
    <row r="141" spans="2:101" x14ac:dyDescent="0.3">
      <c r="B141" s="141"/>
      <c r="C141" s="141">
        <f t="shared" ref="C141:C170" si="70">$D$3*D141+$F$3</f>
        <v>83.909848277178483</v>
      </c>
      <c r="D141" s="142">
        <f t="shared" si="43"/>
        <v>-101</v>
      </c>
      <c r="E141" s="98"/>
      <c r="F141" s="98"/>
      <c r="G141" s="141">
        <f t="shared" ref="G141:G171" si="71">$H$3*H141+$J$3</f>
        <v>-38.237321458762189</v>
      </c>
      <c r="H141" s="142">
        <f t="shared" si="44"/>
        <v>-81</v>
      </c>
      <c r="I141" s="98"/>
      <c r="J141" s="98"/>
      <c r="K141" s="98"/>
      <c r="L141" s="232"/>
      <c r="M141" s="141">
        <f t="shared" ref="M141:M204" si="72">$M$3</f>
        <v>-10</v>
      </c>
      <c r="N141" s="142">
        <f t="shared" si="45"/>
        <v>-30</v>
      </c>
      <c r="O141" s="98"/>
      <c r="P141" s="224"/>
      <c r="Q141" s="141">
        <f t="shared" ref="Q141:Q204" si="73">$Q$3</f>
        <v>-80</v>
      </c>
      <c r="R141" s="142">
        <f t="shared" si="46"/>
        <v>-50</v>
      </c>
      <c r="S141" s="98"/>
      <c r="T141" s="98"/>
      <c r="U141" s="141">
        <f t="shared" ref="U141:U171" si="74">$AA$8*$V141+$AC$8</f>
        <v>-377.54741409785697</v>
      </c>
      <c r="V141" s="142">
        <f t="shared" si="47"/>
        <v>-130</v>
      </c>
      <c r="W141" s="98"/>
      <c r="X141" s="98"/>
      <c r="Y141" s="98"/>
      <c r="Z141" s="76">
        <v>124</v>
      </c>
      <c r="AA141" s="79">
        <f t="shared" si="54"/>
        <v>-45.278036854328548</v>
      </c>
      <c r="AB141" s="78">
        <f t="shared" si="51"/>
        <v>-53.711484216443637</v>
      </c>
      <c r="AC141" s="98"/>
      <c r="AD141" s="86">
        <v>133</v>
      </c>
      <c r="AE141" s="89">
        <f t="shared" si="68"/>
        <v>-54.559868804999866</v>
      </c>
      <c r="AF141" s="88">
        <f t="shared" si="69"/>
        <v>58.508296129533647</v>
      </c>
      <c r="AG141" s="98"/>
      <c r="AH141" s="108">
        <v>122</v>
      </c>
      <c r="AI141" s="111">
        <f t="shared" si="52"/>
        <v>-53.172684285958141</v>
      </c>
      <c r="AJ141" s="110">
        <f t="shared" si="53"/>
        <v>-78.732243719359701</v>
      </c>
      <c r="AK141" s="98"/>
      <c r="AL141" s="98"/>
      <c r="AM141" s="98"/>
      <c r="AN141" s="98"/>
      <c r="AO141" s="98"/>
      <c r="AP141" s="98"/>
      <c r="AQ141" s="141">
        <f t="shared" si="55"/>
        <v>-55.621297018489443</v>
      </c>
      <c r="AR141" s="142">
        <f t="shared" si="48"/>
        <v>-100.36911421509711</v>
      </c>
      <c r="AS141" s="98"/>
      <c r="AT141" s="142"/>
      <c r="AU141" s="98"/>
      <c r="AV141" s="141">
        <f t="shared" si="50"/>
        <v>-105.62357711491939</v>
      </c>
      <c r="AW141" s="142">
        <f t="shared" si="49"/>
        <v>-100.36911421509711</v>
      </c>
      <c r="AX141" s="98"/>
      <c r="AY141" s="98"/>
      <c r="AZ141" s="142"/>
      <c r="BA141" s="142"/>
      <c r="BC141" s="141"/>
      <c r="BD141" s="235">
        <v>116</v>
      </c>
      <c r="BE141" s="238">
        <f t="shared" si="56"/>
        <v>-43.630905598587603</v>
      </c>
      <c r="BF141" s="237">
        <f t="shared" si="58"/>
        <v>-76.717058444760809</v>
      </c>
      <c r="BG141" s="98"/>
      <c r="BH141" s="235">
        <f t="shared" si="67"/>
        <v>-300.01009556587121</v>
      </c>
      <c r="BI141" s="237">
        <f t="shared" si="64"/>
        <v>52.46015175627295</v>
      </c>
      <c r="BJ141" s="98"/>
      <c r="BK141" s="98"/>
      <c r="BL141" s="98"/>
      <c r="BM141" s="238">
        <f t="shared" si="65"/>
        <v>-145.07737052996652</v>
      </c>
      <c r="BN141" s="237">
        <f t="shared" si="66"/>
        <v>-119.53984824372705</v>
      </c>
      <c r="BO141" s="98"/>
      <c r="BP141" s="98"/>
      <c r="BQ141" s="98"/>
      <c r="BR141" s="98"/>
      <c r="BS141" s="163">
        <f t="shared" si="61"/>
        <v>29.267847129621583</v>
      </c>
      <c r="BT141" s="170">
        <v>-85</v>
      </c>
      <c r="BU141" s="98"/>
      <c r="BV141" s="98"/>
      <c r="BW141" s="98"/>
      <c r="BX141" s="98"/>
      <c r="BY141" s="98"/>
      <c r="BZ141" s="98"/>
      <c r="CA141" s="142"/>
      <c r="CB141" s="141"/>
      <c r="CC141" s="251">
        <f t="shared" si="60"/>
        <v>-306.67633171651374</v>
      </c>
      <c r="CD141" s="252">
        <f t="shared" si="62"/>
        <v>82.46015175627295</v>
      </c>
      <c r="CE141" s="98"/>
      <c r="CF141" s="98"/>
      <c r="CG141" s="98"/>
      <c r="CH141" s="246">
        <f t="shared" si="59"/>
        <v>-146.64587078534254</v>
      </c>
      <c r="CI141" s="252">
        <f t="shared" si="63"/>
        <v>-149.53984824372705</v>
      </c>
      <c r="CJ141" s="98"/>
      <c r="CK141" s="98"/>
      <c r="CL141" s="98"/>
      <c r="CM141" s="98"/>
      <c r="CN141" s="163">
        <f t="shared" si="57"/>
        <v>29.267847129621583</v>
      </c>
      <c r="CO141" s="170">
        <v>-85</v>
      </c>
      <c r="CP141" s="98"/>
      <c r="CQ141" s="98"/>
      <c r="CR141" s="98"/>
      <c r="CS141" s="98"/>
      <c r="CT141" s="98"/>
      <c r="CU141" s="98"/>
      <c r="CV141" s="142"/>
      <c r="CW141" s="168"/>
    </row>
    <row r="142" spans="2:101" x14ac:dyDescent="0.3">
      <c r="B142" s="141"/>
      <c r="C142" s="141">
        <f t="shared" si="70"/>
        <v>84.691133903685198</v>
      </c>
      <c r="D142" s="142">
        <f t="shared" ref="D142:D171" si="75">$D141-$A$11</f>
        <v>-102</v>
      </c>
      <c r="E142" s="98"/>
      <c r="F142" s="98"/>
      <c r="G142" s="141">
        <f t="shared" si="71"/>
        <v>-37.456035832255466</v>
      </c>
      <c r="H142" s="142">
        <f t="shared" ref="H142:H171" si="76">$H141-$A$11</f>
        <v>-82</v>
      </c>
      <c r="I142" s="98"/>
      <c r="J142" s="98"/>
      <c r="K142" s="98"/>
      <c r="L142" s="232"/>
      <c r="M142" s="141">
        <f t="shared" si="72"/>
        <v>-10</v>
      </c>
      <c r="N142" s="142">
        <f t="shared" ref="N142:N205" si="77">$N141-$A$11</f>
        <v>-31</v>
      </c>
      <c r="O142" s="98"/>
      <c r="P142" s="224"/>
      <c r="Q142" s="141">
        <f t="shared" si="73"/>
        <v>-80</v>
      </c>
      <c r="R142" s="142">
        <f t="shared" ref="R142:R205" si="78">$R141-$A$11</f>
        <v>-51</v>
      </c>
      <c r="S142" s="98"/>
      <c r="T142" s="98"/>
      <c r="U142" s="141">
        <f t="shared" si="74"/>
        <v>-380.45162497553275</v>
      </c>
      <c r="V142" s="142">
        <f t="shared" ref="V142:V171" si="79">$V141-$A$11</f>
        <v>-131</v>
      </c>
      <c r="W142" s="98"/>
      <c r="X142" s="98"/>
      <c r="Y142" s="98"/>
      <c r="Z142" s="76">
        <v>125</v>
      </c>
      <c r="AA142" s="79">
        <f t="shared" si="54"/>
        <v>-45.734134073157477</v>
      </c>
      <c r="AB142" s="78">
        <f t="shared" si="51"/>
        <v>-54.024951150215912</v>
      </c>
      <c r="AC142" s="98"/>
      <c r="AD142" s="86">
        <v>134</v>
      </c>
      <c r="AE142" s="89">
        <f t="shared" si="68"/>
        <v>-55.572669636719766</v>
      </c>
      <c r="AF142" s="88">
        <f t="shared" si="69"/>
        <v>57.547184027092115</v>
      </c>
      <c r="AG142" s="98"/>
      <c r="AH142" s="108">
        <v>123</v>
      </c>
      <c r="AI142" s="111">
        <f t="shared" si="52"/>
        <v>-53.639443500906239</v>
      </c>
      <c r="AJ142" s="110">
        <f t="shared" si="53"/>
        <v>-79.029602134160982</v>
      </c>
      <c r="AK142" s="98"/>
      <c r="AL142" s="98"/>
      <c r="AM142" s="98"/>
      <c r="AN142" s="98"/>
      <c r="AO142" s="98"/>
      <c r="AP142" s="98"/>
      <c r="AQ142" s="141">
        <f t="shared" si="55"/>
        <v>-54.840011391982728</v>
      </c>
      <c r="AR142" s="142">
        <f t="shared" ref="AR142:AR205" si="80">$AR141-$A$11</f>
        <v>-101.36911421509711</v>
      </c>
      <c r="AS142" s="98"/>
      <c r="AT142" s="142"/>
      <c r="AU142" s="98"/>
      <c r="AV142" s="141">
        <f t="shared" si="50"/>
        <v>-105.62357711491939</v>
      </c>
      <c r="AW142" s="142">
        <f t="shared" ref="AW142:AW205" si="81">$AW141-$A$11</f>
        <v>-101.36911421509711</v>
      </c>
      <c r="AX142" s="98"/>
      <c r="AY142" s="98"/>
      <c r="AZ142" s="142"/>
      <c r="BA142" s="142"/>
      <c r="BC142" s="141"/>
      <c r="BD142" s="235">
        <v>117</v>
      </c>
      <c r="BE142" s="238">
        <f t="shared" si="56"/>
        <v>-43.990454322593457</v>
      </c>
      <c r="BF142" s="237">
        <f t="shared" si="58"/>
        <v>-76.896322825749209</v>
      </c>
      <c r="BG142" s="98"/>
      <c r="BH142" s="235">
        <f t="shared" si="67"/>
        <v>-302.36594793169502</v>
      </c>
      <c r="BI142" s="237">
        <f t="shared" si="64"/>
        <v>53.46015175627295</v>
      </c>
      <c r="BJ142" s="98"/>
      <c r="BK142" s="98"/>
      <c r="BL142" s="98"/>
      <c r="BM142" s="238">
        <f t="shared" si="65"/>
        <v>-145.63167958141929</v>
      </c>
      <c r="BN142" s="237">
        <f t="shared" si="66"/>
        <v>-120.53984824372705</v>
      </c>
      <c r="BO142" s="98"/>
      <c r="BP142" s="98"/>
      <c r="BQ142" s="98"/>
      <c r="BR142" s="98"/>
      <c r="BS142" s="163">
        <f t="shared" si="61"/>
        <v>28.923519516331915</v>
      </c>
      <c r="BT142" s="170">
        <v>-84</v>
      </c>
      <c r="BU142" s="98"/>
      <c r="BV142" s="98"/>
      <c r="BW142" s="98"/>
      <c r="BX142" s="98"/>
      <c r="BY142" s="98"/>
      <c r="BZ142" s="98"/>
      <c r="CA142" s="142"/>
      <c r="CB142" s="141"/>
      <c r="CC142" s="251">
        <f t="shared" si="60"/>
        <v>-308.48037947178517</v>
      </c>
      <c r="CD142" s="252">
        <f t="shared" si="62"/>
        <v>83.46015175627295</v>
      </c>
      <c r="CE142" s="98"/>
      <c r="CF142" s="98"/>
      <c r="CG142" s="98"/>
      <c r="CH142" s="246">
        <f t="shared" si="59"/>
        <v>-147.07034560155213</v>
      </c>
      <c r="CI142" s="252">
        <f t="shared" si="63"/>
        <v>-150.53984824372705</v>
      </c>
      <c r="CJ142" s="98"/>
      <c r="CK142" s="98"/>
      <c r="CL142" s="98"/>
      <c r="CM142" s="98"/>
      <c r="CN142" s="163">
        <f t="shared" si="57"/>
        <v>28.923519516331915</v>
      </c>
      <c r="CO142" s="170">
        <v>-84</v>
      </c>
      <c r="CP142" s="98"/>
      <c r="CQ142" s="98"/>
      <c r="CR142" s="98"/>
      <c r="CS142" s="98"/>
      <c r="CT142" s="98"/>
      <c r="CU142" s="98"/>
      <c r="CV142" s="142"/>
      <c r="CW142" s="168"/>
    </row>
    <row r="143" spans="2:101" x14ac:dyDescent="0.3">
      <c r="B143" s="141"/>
      <c r="C143" s="141">
        <f t="shared" si="70"/>
        <v>85.472419530191914</v>
      </c>
      <c r="D143" s="142">
        <f t="shared" si="75"/>
        <v>-103</v>
      </c>
      <c r="E143" s="98"/>
      <c r="F143" s="98"/>
      <c r="G143" s="141">
        <f t="shared" si="71"/>
        <v>-36.674750205748751</v>
      </c>
      <c r="H143" s="142">
        <f t="shared" si="76"/>
        <v>-83</v>
      </c>
      <c r="I143" s="98"/>
      <c r="J143" s="98"/>
      <c r="K143" s="98"/>
      <c r="L143" s="232"/>
      <c r="M143" s="141">
        <f t="shared" si="72"/>
        <v>-10</v>
      </c>
      <c r="N143" s="142">
        <f t="shared" si="77"/>
        <v>-32</v>
      </c>
      <c r="O143" s="98"/>
      <c r="P143" s="224"/>
      <c r="Q143" s="141">
        <f t="shared" si="73"/>
        <v>-80</v>
      </c>
      <c r="R143" s="142">
        <f t="shared" si="78"/>
        <v>-52</v>
      </c>
      <c r="S143" s="98"/>
      <c r="T143" s="98"/>
      <c r="U143" s="141">
        <f t="shared" si="74"/>
        <v>-383.35583585320859</v>
      </c>
      <c r="V143" s="142">
        <f t="shared" si="79"/>
        <v>-132</v>
      </c>
      <c r="W143" s="98"/>
      <c r="X143" s="98"/>
      <c r="Y143" s="98"/>
      <c r="Z143" s="76">
        <v>126</v>
      </c>
      <c r="AA143" s="79">
        <f t="shared" si="54"/>
        <v>-46.184691073837996</v>
      </c>
      <c r="AB143" s="78">
        <f t="shared" si="51"/>
        <v>-54.346330335493789</v>
      </c>
      <c r="AC143" s="98"/>
      <c r="AD143" s="86">
        <v>135</v>
      </c>
      <c r="AE143" s="89">
        <f t="shared" si="68"/>
        <v>-56.568542494923797</v>
      </c>
      <c r="AF143" s="88">
        <f t="shared" si="69"/>
        <v>56.568542494923804</v>
      </c>
      <c r="AG143" s="98"/>
      <c r="AH143" s="108">
        <v>124</v>
      </c>
      <c r="AI143" s="111">
        <f t="shared" si="52"/>
        <v>-54.100942006252424</v>
      </c>
      <c r="AJ143" s="110">
        <f t="shared" si="53"/>
        <v>-79.335061331363022</v>
      </c>
      <c r="AK143" s="98"/>
      <c r="AL143" s="98"/>
      <c r="AM143" s="98"/>
      <c r="AN143" s="98"/>
      <c r="AO143" s="98"/>
      <c r="AP143" s="98"/>
      <c r="AQ143" s="141">
        <f t="shared" si="55"/>
        <v>-54.058725765476012</v>
      </c>
      <c r="AR143" s="142">
        <f t="shared" si="80"/>
        <v>-102.36911421509711</v>
      </c>
      <c r="AS143" s="98"/>
      <c r="AT143" s="142"/>
      <c r="AU143" s="98"/>
      <c r="AV143" s="141">
        <f t="shared" ref="AV143:AV206" si="82">$AV$19</f>
        <v>-105.62357711491939</v>
      </c>
      <c r="AW143" s="142">
        <f t="shared" si="81"/>
        <v>-102.36911421509711</v>
      </c>
      <c r="AX143" s="98"/>
      <c r="AY143" s="98"/>
      <c r="AZ143" s="142"/>
      <c r="BA143" s="142"/>
      <c r="BC143" s="141"/>
      <c r="BD143" s="235">
        <v>118</v>
      </c>
      <c r="BE143" s="238">
        <f t="shared" si="56"/>
        <v>-44.346819690750394</v>
      </c>
      <c r="BF143" s="237">
        <f t="shared" si="58"/>
        <v>-77.08183489436945</v>
      </c>
      <c r="BG143" s="98"/>
      <c r="BH143" s="235">
        <f t="shared" si="67"/>
        <v>-304.72180029751871</v>
      </c>
      <c r="BI143" s="237">
        <f t="shared" si="64"/>
        <v>54.46015175627295</v>
      </c>
      <c r="BJ143" s="98"/>
      <c r="BK143" s="98"/>
      <c r="BL143" s="98"/>
      <c r="BM143" s="238">
        <f t="shared" si="65"/>
        <v>-146.18598863287207</v>
      </c>
      <c r="BN143" s="237">
        <f t="shared" si="66"/>
        <v>-121.53984824372705</v>
      </c>
      <c r="BO143" s="98"/>
      <c r="BP143" s="98"/>
      <c r="BQ143" s="98"/>
      <c r="BR143" s="98"/>
      <c r="BS143" s="163">
        <f t="shared" si="61"/>
        <v>28.579191903042251</v>
      </c>
      <c r="BT143" s="170">
        <v>-83</v>
      </c>
      <c r="BU143" s="98"/>
      <c r="BV143" s="98"/>
      <c r="BW143" s="98"/>
      <c r="BX143" s="98"/>
      <c r="BY143" s="98"/>
      <c r="BZ143" s="98"/>
      <c r="CA143" s="142"/>
      <c r="CB143" s="141"/>
      <c r="CC143" s="251">
        <f t="shared" si="60"/>
        <v>-310.2844272270566</v>
      </c>
      <c r="CD143" s="252">
        <f t="shared" si="62"/>
        <v>84.46015175627295</v>
      </c>
      <c r="CE143" s="98"/>
      <c r="CF143" s="98"/>
      <c r="CG143" s="98"/>
      <c r="CH143" s="246">
        <f t="shared" si="59"/>
        <v>-147.49482041776173</v>
      </c>
      <c r="CI143" s="252">
        <f t="shared" si="63"/>
        <v>-151.53984824372705</v>
      </c>
      <c r="CJ143" s="98"/>
      <c r="CK143" s="98"/>
      <c r="CL143" s="98"/>
      <c r="CM143" s="98"/>
      <c r="CN143" s="163">
        <f t="shared" si="57"/>
        <v>28.579191903042251</v>
      </c>
      <c r="CO143" s="170">
        <v>-83</v>
      </c>
      <c r="CP143" s="98"/>
      <c r="CQ143" s="98"/>
      <c r="CR143" s="98"/>
      <c r="CS143" s="98"/>
      <c r="CT143" s="98"/>
      <c r="CU143" s="98"/>
      <c r="CV143" s="142"/>
      <c r="CW143" s="168"/>
    </row>
    <row r="144" spans="2:101" x14ac:dyDescent="0.3">
      <c r="B144" s="141"/>
      <c r="C144" s="141">
        <f t="shared" si="70"/>
        <v>86.253705156698629</v>
      </c>
      <c r="D144" s="142">
        <f t="shared" si="75"/>
        <v>-104</v>
      </c>
      <c r="E144" s="98"/>
      <c r="F144" s="98"/>
      <c r="G144" s="141">
        <f t="shared" si="71"/>
        <v>-35.893464579242035</v>
      </c>
      <c r="H144" s="142">
        <f t="shared" si="76"/>
        <v>-84</v>
      </c>
      <c r="I144" s="98"/>
      <c r="J144" s="98"/>
      <c r="K144" s="98"/>
      <c r="L144" s="232"/>
      <c r="M144" s="141">
        <f t="shared" si="72"/>
        <v>-10</v>
      </c>
      <c r="N144" s="142">
        <f t="shared" si="77"/>
        <v>-33</v>
      </c>
      <c r="O144" s="98"/>
      <c r="P144" s="224"/>
      <c r="Q144" s="141">
        <f t="shared" si="73"/>
        <v>-80</v>
      </c>
      <c r="R144" s="142">
        <f t="shared" si="78"/>
        <v>-53</v>
      </c>
      <c r="S144" s="98"/>
      <c r="T144" s="98"/>
      <c r="U144" s="141">
        <f t="shared" si="74"/>
        <v>-386.26004673088443</v>
      </c>
      <c r="V144" s="142">
        <f t="shared" si="79"/>
        <v>-133</v>
      </c>
      <c r="W144" s="98"/>
      <c r="X144" s="98"/>
      <c r="Y144" s="98"/>
      <c r="Z144" s="76">
        <v>127</v>
      </c>
      <c r="AA144" s="79">
        <f t="shared" si="54"/>
        <v>-46.629570612343038</v>
      </c>
      <c r="AB144" s="78">
        <f t="shared" si="51"/>
        <v>-54.675523877064165</v>
      </c>
      <c r="AC144" s="98"/>
      <c r="AD144" s="86">
        <v>136</v>
      </c>
      <c r="AE144" s="89">
        <f t="shared" si="68"/>
        <v>-57.547184027092094</v>
      </c>
      <c r="AF144" s="88">
        <f t="shared" si="69"/>
        <v>55.572669636719773</v>
      </c>
      <c r="AG144" s="98"/>
      <c r="AH144" s="108">
        <v>125</v>
      </c>
      <c r="AI144" s="111">
        <f t="shared" si="52"/>
        <v>-54.557039225081361</v>
      </c>
      <c r="AJ144" s="110">
        <f t="shared" si="53"/>
        <v>-79.648528265135297</v>
      </c>
      <c r="AK144" s="98"/>
      <c r="AL144" s="98"/>
      <c r="AM144" s="98"/>
      <c r="AN144" s="98"/>
      <c r="AO144" s="98"/>
      <c r="AP144" s="98"/>
      <c r="AQ144" s="141">
        <f t="shared" si="55"/>
        <v>-53.277440138969297</v>
      </c>
      <c r="AR144" s="142">
        <f t="shared" si="80"/>
        <v>-103.36911421509711</v>
      </c>
      <c r="AS144" s="98"/>
      <c r="AT144" s="142"/>
      <c r="AU144" s="98"/>
      <c r="AV144" s="141">
        <f t="shared" si="82"/>
        <v>-105.62357711491939</v>
      </c>
      <c r="AW144" s="142">
        <f t="shared" si="81"/>
        <v>-103.36911421509711</v>
      </c>
      <c r="AX144" s="98"/>
      <c r="AY144" s="98"/>
      <c r="AZ144" s="142"/>
      <c r="BA144" s="142"/>
      <c r="BC144" s="141"/>
      <c r="BD144" s="235">
        <v>119</v>
      </c>
      <c r="BE144" s="238">
        <f t="shared" si="56"/>
        <v>-44.699893150715091</v>
      </c>
      <c r="BF144" s="237">
        <f t="shared" si="58"/>
        <v>-77.273538141848348</v>
      </c>
      <c r="BG144" s="98"/>
      <c r="BH144" s="235">
        <f t="shared" si="67"/>
        <v>-307.07765266334252</v>
      </c>
      <c r="BI144" s="237">
        <f t="shared" si="64"/>
        <v>55.46015175627295</v>
      </c>
      <c r="BJ144" s="98"/>
      <c r="BK144" s="98"/>
      <c r="BL144" s="98"/>
      <c r="BM144" s="238">
        <f t="shared" si="65"/>
        <v>-146.74029768432484</v>
      </c>
      <c r="BN144" s="237">
        <f t="shared" si="66"/>
        <v>-122.53984824372705</v>
      </c>
      <c r="BO144" s="98"/>
      <c r="BP144" s="98"/>
      <c r="BQ144" s="98"/>
      <c r="BR144" s="98"/>
      <c r="BS144" s="163">
        <f t="shared" si="61"/>
        <v>28.234864289752583</v>
      </c>
      <c r="BT144" s="170">
        <v>-82</v>
      </c>
      <c r="BU144" s="98"/>
      <c r="BV144" s="98"/>
      <c r="BW144" s="98"/>
      <c r="BX144" s="98"/>
      <c r="BY144" s="98"/>
      <c r="BZ144" s="98"/>
      <c r="CA144" s="142"/>
      <c r="CB144" s="141"/>
      <c r="CC144" s="251">
        <f t="shared" si="60"/>
        <v>-312.08847498232802</v>
      </c>
      <c r="CD144" s="252">
        <f t="shared" si="62"/>
        <v>85.46015175627295</v>
      </c>
      <c r="CE144" s="98"/>
      <c r="CF144" s="98"/>
      <c r="CG144" s="98"/>
      <c r="CH144" s="246">
        <f t="shared" si="59"/>
        <v>-147.91929523397135</v>
      </c>
      <c r="CI144" s="252">
        <f t="shared" si="63"/>
        <v>-152.53984824372705</v>
      </c>
      <c r="CJ144" s="98"/>
      <c r="CK144" s="98"/>
      <c r="CL144" s="98"/>
      <c r="CM144" s="98"/>
      <c r="CN144" s="163">
        <f t="shared" si="57"/>
        <v>28.234864289752583</v>
      </c>
      <c r="CO144" s="170">
        <v>-82</v>
      </c>
      <c r="CP144" s="98"/>
      <c r="CQ144" s="98"/>
      <c r="CR144" s="98"/>
      <c r="CS144" s="98"/>
      <c r="CT144" s="98"/>
      <c r="CU144" s="98"/>
      <c r="CV144" s="142"/>
      <c r="CW144" s="168"/>
    </row>
    <row r="145" spans="2:101" x14ac:dyDescent="0.3">
      <c r="B145" s="141"/>
      <c r="C145" s="141">
        <f t="shared" si="70"/>
        <v>87.034990783205345</v>
      </c>
      <c r="D145" s="142">
        <f t="shared" si="75"/>
        <v>-105</v>
      </c>
      <c r="E145" s="98"/>
      <c r="F145" s="98"/>
      <c r="G145" s="141">
        <f t="shared" si="71"/>
        <v>-35.11217895273532</v>
      </c>
      <c r="H145" s="142">
        <f t="shared" si="76"/>
        <v>-85</v>
      </c>
      <c r="I145" s="98"/>
      <c r="J145" s="98"/>
      <c r="K145" s="98"/>
      <c r="L145" s="232"/>
      <c r="M145" s="141">
        <f t="shared" si="72"/>
        <v>-10</v>
      </c>
      <c r="N145" s="142">
        <f t="shared" si="77"/>
        <v>-34</v>
      </c>
      <c r="O145" s="98"/>
      <c r="P145" s="224"/>
      <c r="Q145" s="141">
        <f t="shared" si="73"/>
        <v>-80</v>
      </c>
      <c r="R145" s="142">
        <f t="shared" si="78"/>
        <v>-54</v>
      </c>
      <c r="S145" s="98"/>
      <c r="T145" s="98"/>
      <c r="U145" s="141">
        <f t="shared" si="74"/>
        <v>-389.16425760856021</v>
      </c>
      <c r="V145" s="142">
        <f t="shared" si="79"/>
        <v>-134</v>
      </c>
      <c r="W145" s="98"/>
      <c r="X145" s="98"/>
      <c r="Y145" s="98"/>
      <c r="Z145" s="76">
        <v>128</v>
      </c>
      <c r="AA145" s="79">
        <f t="shared" si="54"/>
        <v>-47.068637174055517</v>
      </c>
      <c r="AB145" s="78">
        <f t="shared" si="51"/>
        <v>-55.012431499385272</v>
      </c>
      <c r="AC145" s="98"/>
      <c r="AD145" s="86">
        <v>137</v>
      </c>
      <c r="AE145" s="89">
        <f t="shared" si="68"/>
        <v>-58.508296129533633</v>
      </c>
      <c r="AF145" s="88">
        <f t="shared" si="69"/>
        <v>54.559868804999887</v>
      </c>
      <c r="AG145" s="98"/>
      <c r="AH145" s="108">
        <v>126</v>
      </c>
      <c r="AI145" s="111">
        <f t="shared" si="52"/>
        <v>-55.00759622576188</v>
      </c>
      <c r="AJ145" s="110">
        <f t="shared" si="53"/>
        <v>-79.969907450413174</v>
      </c>
      <c r="AK145" s="98"/>
      <c r="AL145" s="98"/>
      <c r="AM145" s="98"/>
      <c r="AN145" s="98"/>
      <c r="AO145" s="98"/>
      <c r="AP145" s="98"/>
      <c r="AQ145" s="141">
        <f t="shared" si="55"/>
        <v>-52.496154512462581</v>
      </c>
      <c r="AR145" s="142">
        <f t="shared" si="80"/>
        <v>-104.36911421509711</v>
      </c>
      <c r="AS145" s="98"/>
      <c r="AT145" s="142"/>
      <c r="AU145" s="98"/>
      <c r="AV145" s="141">
        <f t="shared" si="82"/>
        <v>-105.62357711491939</v>
      </c>
      <c r="AW145" s="142">
        <f t="shared" si="81"/>
        <v>-104.36911421509711</v>
      </c>
      <c r="AX145" s="98"/>
      <c r="AY145" s="98"/>
      <c r="AZ145" s="142"/>
      <c r="BA145" s="142"/>
      <c r="BC145" s="141"/>
      <c r="BD145" s="235">
        <v>120</v>
      </c>
      <c r="BE145" s="238">
        <f t="shared" si="56"/>
        <v>-45.049567152891328</v>
      </c>
      <c r="BF145" s="237">
        <f t="shared" si="58"/>
        <v>-77.471374173519635</v>
      </c>
      <c r="BG145" s="98"/>
      <c r="BH145" s="235">
        <f t="shared" si="67"/>
        <v>-309.43350502916627</v>
      </c>
      <c r="BI145" s="237">
        <f t="shared" si="64"/>
        <v>56.46015175627295</v>
      </c>
      <c r="BJ145" s="98"/>
      <c r="BK145" s="98"/>
      <c r="BL145" s="98"/>
      <c r="BM145" s="238">
        <f t="shared" si="65"/>
        <v>-147.29460673577759</v>
      </c>
      <c r="BN145" s="237">
        <f t="shared" si="66"/>
        <v>-123.53984824372705</v>
      </c>
      <c r="BO145" s="98"/>
      <c r="BP145" s="98"/>
      <c r="BQ145" s="98"/>
      <c r="BR145" s="98"/>
      <c r="BS145" s="163">
        <f t="shared" si="61"/>
        <v>27.890536676462919</v>
      </c>
      <c r="BT145" s="170">
        <v>-81</v>
      </c>
      <c r="BU145" s="98"/>
      <c r="BV145" s="98"/>
      <c r="BW145" s="98"/>
      <c r="BX145" s="98"/>
      <c r="BY145" s="98"/>
      <c r="BZ145" s="98"/>
      <c r="CA145" s="142"/>
      <c r="CB145" s="141"/>
      <c r="CC145" s="251">
        <f t="shared" si="60"/>
        <v>-313.89252273759945</v>
      </c>
      <c r="CD145" s="252">
        <f t="shared" si="62"/>
        <v>86.46015175627295</v>
      </c>
      <c r="CE145" s="98"/>
      <c r="CF145" s="98"/>
      <c r="CG145" s="98"/>
      <c r="CH145" s="246">
        <f t="shared" si="59"/>
        <v>-148.34377005018095</v>
      </c>
      <c r="CI145" s="252">
        <f t="shared" si="63"/>
        <v>-153.53984824372705</v>
      </c>
      <c r="CJ145" s="98"/>
      <c r="CK145" s="98"/>
      <c r="CL145" s="98"/>
      <c r="CM145" s="98"/>
      <c r="CN145" s="163">
        <f t="shared" si="57"/>
        <v>27.890536676462919</v>
      </c>
      <c r="CO145" s="170">
        <v>-81</v>
      </c>
      <c r="CP145" s="98"/>
      <c r="CQ145" s="98"/>
      <c r="CR145" s="98"/>
      <c r="CS145" s="98"/>
      <c r="CT145" s="98"/>
      <c r="CU145" s="98"/>
      <c r="CV145" s="142"/>
      <c r="CW145" s="168"/>
    </row>
    <row r="146" spans="2:101" x14ac:dyDescent="0.3">
      <c r="B146" s="141"/>
      <c r="C146" s="141">
        <f t="shared" si="70"/>
        <v>87.816276409712074</v>
      </c>
      <c r="D146" s="142">
        <f t="shared" si="75"/>
        <v>-106</v>
      </c>
      <c r="E146" s="98"/>
      <c r="F146" s="98"/>
      <c r="G146" s="141">
        <f t="shared" si="71"/>
        <v>-34.330893326228605</v>
      </c>
      <c r="H146" s="142">
        <f t="shared" si="76"/>
        <v>-86</v>
      </c>
      <c r="I146" s="98"/>
      <c r="J146" s="98"/>
      <c r="K146" s="98"/>
      <c r="L146" s="232"/>
      <c r="M146" s="141">
        <f t="shared" si="72"/>
        <v>-10</v>
      </c>
      <c r="N146" s="142">
        <f t="shared" si="77"/>
        <v>-35</v>
      </c>
      <c r="O146" s="98"/>
      <c r="P146" s="224"/>
      <c r="Q146" s="141">
        <f t="shared" si="73"/>
        <v>-80</v>
      </c>
      <c r="R146" s="142">
        <f t="shared" si="78"/>
        <v>-55</v>
      </c>
      <c r="S146" s="98"/>
      <c r="T146" s="98"/>
      <c r="U146" s="141">
        <f t="shared" si="74"/>
        <v>-392.06846848623604</v>
      </c>
      <c r="V146" s="142">
        <f t="shared" si="79"/>
        <v>-135</v>
      </c>
      <c r="W146" s="98"/>
      <c r="X146" s="98"/>
      <c r="Y146" s="98"/>
      <c r="Z146" s="76">
        <v>129</v>
      </c>
      <c r="AA146" s="79">
        <f t="shared" si="54"/>
        <v>-47.50175701504741</v>
      </c>
      <c r="AB146" s="78">
        <f t="shared" ref="AB146:AB209" si="83">$AB$11*SIN($Z146*PI()/180)+$AB$13</f>
        <v>-55.356950577131684</v>
      </c>
      <c r="AC146" s="98"/>
      <c r="AD146" s="86">
        <v>138</v>
      </c>
      <c r="AE146" s="89">
        <f t="shared" si="68"/>
        <v>-59.451586038191522</v>
      </c>
      <c r="AF146" s="88">
        <f t="shared" si="69"/>
        <v>53.530448508708666</v>
      </c>
      <c r="AG146" s="98"/>
      <c r="AH146" s="108">
        <v>127</v>
      </c>
      <c r="AI146" s="111">
        <f t="shared" si="52"/>
        <v>-55.452475764266921</v>
      </c>
      <c r="AJ146" s="110">
        <f t="shared" si="53"/>
        <v>-80.299100991983551</v>
      </c>
      <c r="AK146" s="98"/>
      <c r="AL146" s="98"/>
      <c r="AM146" s="98"/>
      <c r="AN146" s="98"/>
      <c r="AO146" s="98"/>
      <c r="AP146" s="98"/>
      <c r="AQ146" s="141">
        <f t="shared" si="55"/>
        <v>-51.714868885955866</v>
      </c>
      <c r="AR146" s="142">
        <f t="shared" si="80"/>
        <v>-105.36911421509711</v>
      </c>
      <c r="AS146" s="98"/>
      <c r="AT146" s="142"/>
      <c r="AU146" s="98"/>
      <c r="AV146" s="141">
        <f t="shared" si="82"/>
        <v>-105.62357711491939</v>
      </c>
      <c r="AW146" s="142">
        <f t="shared" si="81"/>
        <v>-105.36911421509711</v>
      </c>
      <c r="AX146" s="98"/>
      <c r="AY146" s="98"/>
      <c r="AZ146" s="142"/>
      <c r="BA146" s="142"/>
      <c r="BC146" s="141"/>
      <c r="BD146" s="235">
        <v>121</v>
      </c>
      <c r="BE146" s="238">
        <f t="shared" si="56"/>
        <v>-45.395735183190695</v>
      </c>
      <c r="BF146" s="237">
        <f t="shared" si="58"/>
        <v>-77.675282726611599</v>
      </c>
      <c r="BG146" s="98"/>
      <c r="BH146" s="235">
        <f t="shared" si="67"/>
        <v>-311.78935739499002</v>
      </c>
      <c r="BI146" s="237">
        <f t="shared" si="64"/>
        <v>57.46015175627295</v>
      </c>
      <c r="BJ146" s="98"/>
      <c r="BK146" s="98"/>
      <c r="BL146" s="98"/>
      <c r="BM146" s="238">
        <f t="shared" si="65"/>
        <v>-147.84891578723034</v>
      </c>
      <c r="BN146" s="237">
        <f t="shared" si="66"/>
        <v>-124.53984824372705</v>
      </c>
      <c r="BO146" s="98"/>
      <c r="BP146" s="98"/>
      <c r="BQ146" s="98"/>
      <c r="BR146" s="98"/>
      <c r="BS146" s="163">
        <f t="shared" si="61"/>
        <v>27.546209063173251</v>
      </c>
      <c r="BT146" s="170">
        <v>-80</v>
      </c>
      <c r="BU146" s="98"/>
      <c r="BV146" s="98"/>
      <c r="BW146" s="98"/>
      <c r="BX146" s="98"/>
      <c r="BY146" s="98"/>
      <c r="BZ146" s="98"/>
      <c r="CA146" s="142"/>
      <c r="CB146" s="141"/>
      <c r="CC146" s="251">
        <f t="shared" si="60"/>
        <v>-315.69657049287088</v>
      </c>
      <c r="CD146" s="252">
        <f t="shared" si="62"/>
        <v>87.46015175627295</v>
      </c>
      <c r="CE146" s="98"/>
      <c r="CF146" s="98"/>
      <c r="CG146" s="98"/>
      <c r="CH146" s="246">
        <f t="shared" si="59"/>
        <v>-148.76824486639055</v>
      </c>
      <c r="CI146" s="252">
        <f t="shared" si="63"/>
        <v>-154.53984824372705</v>
      </c>
      <c r="CJ146" s="98"/>
      <c r="CK146" s="98"/>
      <c r="CL146" s="98"/>
      <c r="CM146" s="98"/>
      <c r="CN146" s="163">
        <f t="shared" si="57"/>
        <v>27.546209063173251</v>
      </c>
      <c r="CO146" s="170">
        <v>-80</v>
      </c>
      <c r="CP146" s="98"/>
      <c r="CQ146" s="98"/>
      <c r="CR146" s="98"/>
      <c r="CS146" s="98"/>
      <c r="CT146" s="98"/>
      <c r="CU146" s="98"/>
      <c r="CV146" s="142"/>
      <c r="CW146" s="168"/>
    </row>
    <row r="147" spans="2:101" x14ac:dyDescent="0.3">
      <c r="B147" s="141"/>
      <c r="C147" s="141">
        <f t="shared" si="70"/>
        <v>88.59756203621879</v>
      </c>
      <c r="D147" s="142">
        <f t="shared" si="75"/>
        <v>-107</v>
      </c>
      <c r="E147" s="98"/>
      <c r="F147" s="98"/>
      <c r="G147" s="141">
        <f t="shared" si="71"/>
        <v>-33.549607699721875</v>
      </c>
      <c r="H147" s="142">
        <f t="shared" si="76"/>
        <v>-87</v>
      </c>
      <c r="I147" s="98"/>
      <c r="J147" s="98"/>
      <c r="K147" s="98"/>
      <c r="L147" s="232"/>
      <c r="M147" s="141">
        <f t="shared" si="72"/>
        <v>-10</v>
      </c>
      <c r="N147" s="142">
        <f t="shared" si="77"/>
        <v>-36</v>
      </c>
      <c r="O147" s="98"/>
      <c r="P147" s="224"/>
      <c r="Q147" s="141">
        <f t="shared" si="73"/>
        <v>-80</v>
      </c>
      <c r="R147" s="142">
        <f t="shared" si="78"/>
        <v>-56</v>
      </c>
      <c r="S147" s="98"/>
      <c r="T147" s="98"/>
      <c r="U147" s="141">
        <f t="shared" si="74"/>
        <v>-394.97267936391188</v>
      </c>
      <c r="V147" s="142">
        <f t="shared" si="79"/>
        <v>-136</v>
      </c>
      <c r="W147" s="98"/>
      <c r="X147" s="98"/>
      <c r="Y147" s="98"/>
      <c r="Z147" s="76">
        <v>130</v>
      </c>
      <c r="AA147" s="79">
        <f t="shared" si="54"/>
        <v>-47.928798202819443</v>
      </c>
      <c r="AB147" s="78">
        <f t="shared" si="83"/>
        <v>-55.708976166454889</v>
      </c>
      <c r="AC147" s="98"/>
      <c r="AD147" s="86">
        <v>139</v>
      </c>
      <c r="AE147" s="89">
        <f t="shared" si="68"/>
        <v>-60.376766417821763</v>
      </c>
      <c r="AF147" s="88">
        <f t="shared" si="69"/>
        <v>52.484722319240582</v>
      </c>
      <c r="AG147" s="98"/>
      <c r="AH147" s="108">
        <v>128</v>
      </c>
      <c r="AI147" s="111">
        <f t="shared" ref="AI147:AI210" si="84">$AJ$13*COS($AH147*PI()/180)+$AJ$14</f>
        <v>-55.891542325979401</v>
      </c>
      <c r="AJ147" s="110">
        <f t="shared" ref="AJ147:AJ210" si="85">$AJ$13*SIN($AH147*PI()/180)+$AJ$15</f>
        <v>-80.636008614304657</v>
      </c>
      <c r="AK147" s="98"/>
      <c r="AL147" s="98"/>
      <c r="AM147" s="98"/>
      <c r="AN147" s="98"/>
      <c r="AO147" s="98"/>
      <c r="AP147" s="98"/>
      <c r="AQ147" s="141">
        <f t="shared" si="55"/>
        <v>-50.933583259449136</v>
      </c>
      <c r="AR147" s="142">
        <f t="shared" si="80"/>
        <v>-106.36911421509711</v>
      </c>
      <c r="AS147" s="98"/>
      <c r="AT147" s="142"/>
      <c r="AU147" s="98"/>
      <c r="AV147" s="141">
        <f t="shared" si="82"/>
        <v>-105.62357711491939</v>
      </c>
      <c r="AW147" s="142">
        <f t="shared" si="81"/>
        <v>-106.36911421509711</v>
      </c>
      <c r="AX147" s="98"/>
      <c r="AY147" s="98"/>
      <c r="AZ147" s="142"/>
      <c r="BA147" s="142"/>
      <c r="BC147" s="141"/>
      <c r="BD147" s="235">
        <v>122</v>
      </c>
      <c r="BE147" s="238">
        <f t="shared" si="56"/>
        <v>-45.738291795477735</v>
      </c>
      <c r="BF147" s="237">
        <f t="shared" si="58"/>
        <v>-77.885201688603644</v>
      </c>
      <c r="BG147" s="98"/>
      <c r="BH147" s="235">
        <f t="shared" si="67"/>
        <v>-314.14520976081377</v>
      </c>
      <c r="BI147" s="237">
        <f t="shared" si="64"/>
        <v>58.46015175627295</v>
      </c>
      <c r="BJ147" s="98"/>
      <c r="BK147" s="98"/>
      <c r="BL147" s="98"/>
      <c r="BM147" s="238">
        <f t="shared" si="65"/>
        <v>-148.40322483868312</v>
      </c>
      <c r="BN147" s="237">
        <f t="shared" si="66"/>
        <v>-125.53984824372705</v>
      </c>
      <c r="BO147" s="98"/>
      <c r="BP147" s="98"/>
      <c r="BQ147" s="98"/>
      <c r="BR147" s="98"/>
      <c r="BS147" s="163">
        <f t="shared" si="61"/>
        <v>27.201881449883587</v>
      </c>
      <c r="BT147" s="170">
        <v>-79</v>
      </c>
      <c r="BU147" s="98"/>
      <c r="BV147" s="98"/>
      <c r="BW147" s="98"/>
      <c r="BX147" s="98"/>
      <c r="BY147" s="98"/>
      <c r="BZ147" s="98"/>
      <c r="CA147" s="142"/>
      <c r="CB147" s="141"/>
      <c r="CC147" s="251">
        <f t="shared" si="60"/>
        <v>-317.5006182481423</v>
      </c>
      <c r="CD147" s="252">
        <f t="shared" si="62"/>
        <v>88.46015175627295</v>
      </c>
      <c r="CE147" s="98"/>
      <c r="CF147" s="98"/>
      <c r="CG147" s="98"/>
      <c r="CH147" s="246">
        <f t="shared" si="59"/>
        <v>-149.19271968260017</v>
      </c>
      <c r="CI147" s="252">
        <f t="shared" si="63"/>
        <v>-155.53984824372705</v>
      </c>
      <c r="CJ147" s="98"/>
      <c r="CK147" s="98"/>
      <c r="CL147" s="98"/>
      <c r="CM147" s="98"/>
      <c r="CN147" s="163">
        <f t="shared" si="57"/>
        <v>27.201881449883587</v>
      </c>
      <c r="CO147" s="170">
        <v>-79</v>
      </c>
      <c r="CP147" s="98"/>
      <c r="CQ147" s="98"/>
      <c r="CR147" s="98"/>
      <c r="CS147" s="98"/>
      <c r="CT147" s="98"/>
      <c r="CU147" s="98"/>
      <c r="CV147" s="142"/>
      <c r="CW147" s="168"/>
    </row>
    <row r="148" spans="2:101" x14ac:dyDescent="0.3">
      <c r="B148" s="141"/>
      <c r="C148" s="141">
        <f t="shared" si="70"/>
        <v>89.378847662725505</v>
      </c>
      <c r="D148" s="142">
        <f t="shared" si="75"/>
        <v>-108</v>
      </c>
      <c r="E148" s="98"/>
      <c r="F148" s="98"/>
      <c r="G148" s="141">
        <f t="shared" si="71"/>
        <v>-32.76832207321516</v>
      </c>
      <c r="H148" s="142">
        <f t="shared" si="76"/>
        <v>-88</v>
      </c>
      <c r="I148" s="98"/>
      <c r="J148" s="98"/>
      <c r="K148" s="98"/>
      <c r="L148" s="232"/>
      <c r="M148" s="141">
        <f t="shared" si="72"/>
        <v>-10</v>
      </c>
      <c r="N148" s="142">
        <f t="shared" si="77"/>
        <v>-37</v>
      </c>
      <c r="O148" s="98"/>
      <c r="P148" s="224"/>
      <c r="Q148" s="141">
        <f t="shared" si="73"/>
        <v>-80</v>
      </c>
      <c r="R148" s="142">
        <f t="shared" si="78"/>
        <v>-57</v>
      </c>
      <c r="S148" s="98"/>
      <c r="T148" s="98"/>
      <c r="U148" s="141">
        <f t="shared" si="74"/>
        <v>-397.87689024158772</v>
      </c>
      <c r="V148" s="142">
        <f t="shared" si="79"/>
        <v>-137</v>
      </c>
      <c r="W148" s="98"/>
      <c r="X148" s="98"/>
      <c r="Y148" s="98"/>
      <c r="Z148" s="76">
        <v>131</v>
      </c>
      <c r="AA148" s="79">
        <f t="shared" ref="AA148:AA211" si="86">$AB$11*COS($Z148*PI()/180)+$AB$12</f>
        <v>-48.349630656488962</v>
      </c>
      <c r="AB148" s="78">
        <f t="shared" si="83"/>
        <v>-56.068401036950235</v>
      </c>
      <c r="AC148" s="98"/>
      <c r="AD148" s="86">
        <v>140</v>
      </c>
      <c r="AE148" s="89">
        <f t="shared" si="68"/>
        <v>-61.283555449518232</v>
      </c>
      <c r="AF148" s="88">
        <f t="shared" si="69"/>
        <v>51.423008774923161</v>
      </c>
      <c r="AG148" s="98"/>
      <c r="AH148" s="108">
        <v>129</v>
      </c>
      <c r="AI148" s="111">
        <f t="shared" si="84"/>
        <v>-56.324662166971294</v>
      </c>
      <c r="AJ148" s="110">
        <f t="shared" si="85"/>
        <v>-80.980527692051069</v>
      </c>
      <c r="AK148" s="98"/>
      <c r="AL148" s="98"/>
      <c r="AM148" s="98"/>
      <c r="AN148" s="98"/>
      <c r="AO148" s="98"/>
      <c r="AP148" s="98"/>
      <c r="AQ148" s="141">
        <f t="shared" si="55"/>
        <v>-50.152297632942421</v>
      </c>
      <c r="AR148" s="142">
        <f t="shared" si="80"/>
        <v>-107.36911421509711</v>
      </c>
      <c r="AS148" s="98"/>
      <c r="AT148" s="142"/>
      <c r="AU148" s="98"/>
      <c r="AV148" s="141">
        <f t="shared" si="82"/>
        <v>-105.62357711491939</v>
      </c>
      <c r="AW148" s="142">
        <f t="shared" si="81"/>
        <v>-107.36911421509711</v>
      </c>
      <c r="AX148" s="98"/>
      <c r="AY148" s="98"/>
      <c r="AZ148" s="142"/>
      <c r="BA148" s="142"/>
      <c r="BC148" s="141"/>
      <c r="BD148" s="235">
        <v>123</v>
      </c>
      <c r="BE148" s="238">
        <f t="shared" si="56"/>
        <v>-46.077132643689943</v>
      </c>
      <c r="BF148" s="237">
        <f t="shared" si="58"/>
        <v>-78.101067116146424</v>
      </c>
      <c r="BG148" s="98"/>
      <c r="BH148" s="235">
        <f t="shared" si="67"/>
        <v>-316.50106212663752</v>
      </c>
      <c r="BI148" s="237">
        <f t="shared" si="64"/>
        <v>59.46015175627295</v>
      </c>
      <c r="BJ148" s="98"/>
      <c r="BK148" s="98"/>
      <c r="BL148" s="98"/>
      <c r="BM148" s="238">
        <f t="shared" si="65"/>
        <v>-148.95753389013589</v>
      </c>
      <c r="BN148" s="237">
        <f t="shared" si="66"/>
        <v>-126.53984824372705</v>
      </c>
      <c r="BO148" s="98"/>
      <c r="BP148" s="98"/>
      <c r="BQ148" s="98"/>
      <c r="BR148" s="98"/>
      <c r="BS148" s="163">
        <f t="shared" si="61"/>
        <v>26.857553836593922</v>
      </c>
      <c r="BT148" s="170">
        <v>-78</v>
      </c>
      <c r="BU148" s="98"/>
      <c r="BV148" s="98"/>
      <c r="BW148" s="98"/>
      <c r="BX148" s="98"/>
      <c r="BY148" s="98"/>
      <c r="BZ148" s="98"/>
      <c r="CA148" s="142"/>
      <c r="CB148" s="141"/>
      <c r="CC148" s="251">
        <f t="shared" si="60"/>
        <v>-319.30466600341373</v>
      </c>
      <c r="CD148" s="252">
        <f t="shared" si="62"/>
        <v>89.46015175627295</v>
      </c>
      <c r="CE148" s="98"/>
      <c r="CF148" s="98"/>
      <c r="CG148" s="98"/>
      <c r="CH148" s="246">
        <f t="shared" si="59"/>
        <v>-149.61719449880977</v>
      </c>
      <c r="CI148" s="252">
        <f t="shared" si="63"/>
        <v>-156.53984824372705</v>
      </c>
      <c r="CJ148" s="98"/>
      <c r="CK148" s="98"/>
      <c r="CL148" s="98"/>
      <c r="CM148" s="98"/>
      <c r="CN148" s="163">
        <f t="shared" si="57"/>
        <v>26.857553836593922</v>
      </c>
      <c r="CO148" s="170">
        <v>-78</v>
      </c>
      <c r="CP148" s="98"/>
      <c r="CQ148" s="98"/>
      <c r="CR148" s="98"/>
      <c r="CS148" s="98"/>
      <c r="CT148" s="98"/>
      <c r="CU148" s="98"/>
      <c r="CV148" s="142"/>
      <c r="CW148" s="168"/>
    </row>
    <row r="149" spans="2:101" x14ac:dyDescent="0.3">
      <c r="B149" s="141"/>
      <c r="C149" s="141">
        <f t="shared" si="70"/>
        <v>90.16013328923222</v>
      </c>
      <c r="D149" s="142">
        <f t="shared" si="75"/>
        <v>-109</v>
      </c>
      <c r="E149" s="98"/>
      <c r="F149" s="98"/>
      <c r="G149" s="141">
        <f t="shared" si="71"/>
        <v>-31.987036446708444</v>
      </c>
      <c r="H149" s="142">
        <f t="shared" si="76"/>
        <v>-89</v>
      </c>
      <c r="I149" s="98"/>
      <c r="J149" s="98"/>
      <c r="K149" s="98"/>
      <c r="L149" s="232"/>
      <c r="M149" s="141">
        <f t="shared" si="72"/>
        <v>-10</v>
      </c>
      <c r="N149" s="142">
        <f t="shared" si="77"/>
        <v>-38</v>
      </c>
      <c r="O149" s="98"/>
      <c r="P149" s="224"/>
      <c r="Q149" s="141">
        <f t="shared" si="73"/>
        <v>-80</v>
      </c>
      <c r="R149" s="142">
        <f t="shared" si="78"/>
        <v>-58</v>
      </c>
      <c r="S149" s="98"/>
      <c r="T149" s="98"/>
      <c r="U149" s="141">
        <f t="shared" si="74"/>
        <v>-400.78110111926355</v>
      </c>
      <c r="V149" s="142">
        <f t="shared" si="79"/>
        <v>-138</v>
      </c>
      <c r="W149" s="98"/>
      <c r="X149" s="98"/>
      <c r="Y149" s="98"/>
      <c r="Z149" s="76">
        <v>132</v>
      </c>
      <c r="AA149" s="79">
        <f t="shared" si="86"/>
        <v>-48.764126186413876</v>
      </c>
      <c r="AB149" s="78">
        <f t="shared" si="83"/>
        <v>-56.435115704320303</v>
      </c>
      <c r="AC149" s="98"/>
      <c r="AD149" s="86">
        <v>141</v>
      </c>
      <c r="AE149" s="89">
        <f t="shared" si="68"/>
        <v>-62.171676916557658</v>
      </c>
      <c r="AF149" s="88">
        <f t="shared" si="69"/>
        <v>50.345631283987018</v>
      </c>
      <c r="AG149" s="98"/>
      <c r="AH149" s="108">
        <v>130</v>
      </c>
      <c r="AI149" s="111">
        <f t="shared" si="84"/>
        <v>-56.751703354743327</v>
      </c>
      <c r="AJ149" s="110">
        <f t="shared" si="85"/>
        <v>-81.332553281374274</v>
      </c>
      <c r="AK149" s="98"/>
      <c r="AL149" s="98"/>
      <c r="AM149" s="98"/>
      <c r="AN149" s="98"/>
      <c r="AO149" s="98"/>
      <c r="AP149" s="98"/>
      <c r="AQ149" s="141">
        <f t="shared" si="55"/>
        <v>-49.371012006435706</v>
      </c>
      <c r="AR149" s="142">
        <f t="shared" si="80"/>
        <v>-108.36911421509711</v>
      </c>
      <c r="AS149" s="98"/>
      <c r="AT149" s="142"/>
      <c r="AU149" s="98"/>
      <c r="AV149" s="141">
        <f t="shared" si="82"/>
        <v>-105.62357711491939</v>
      </c>
      <c r="AW149" s="142">
        <f t="shared" si="81"/>
        <v>-108.36911421509711</v>
      </c>
      <c r="AX149" s="98"/>
      <c r="AY149" s="98"/>
      <c r="AZ149" s="142"/>
      <c r="BA149" s="142"/>
      <c r="BC149" s="141"/>
      <c r="BD149" s="235">
        <v>124</v>
      </c>
      <c r="BE149" s="238">
        <f t="shared" si="56"/>
        <v>-46.412154513622511</v>
      </c>
      <c r="BF149" s="237">
        <f t="shared" si="58"/>
        <v>-78.322813254539568</v>
      </c>
      <c r="BG149" s="98"/>
      <c r="BH149" s="235">
        <f t="shared" si="67"/>
        <v>-318.85691449246127</v>
      </c>
      <c r="BI149" s="237">
        <f t="shared" si="64"/>
        <v>60.46015175627295</v>
      </c>
      <c r="BJ149" s="98"/>
      <c r="BK149" s="98"/>
      <c r="BL149" s="98"/>
      <c r="BM149" s="238">
        <f t="shared" si="65"/>
        <v>-149.51184294158867</v>
      </c>
      <c r="BN149" s="237">
        <f t="shared" si="66"/>
        <v>-127.53984824372705</v>
      </c>
      <c r="BO149" s="98"/>
      <c r="BP149" s="98"/>
      <c r="BQ149" s="98"/>
      <c r="BR149" s="98"/>
      <c r="BS149" s="163">
        <f t="shared" si="61"/>
        <v>26.513226223304255</v>
      </c>
      <c r="BT149" s="170">
        <v>-77</v>
      </c>
      <c r="BU149" s="98"/>
      <c r="BV149" s="98"/>
      <c r="BW149" s="98"/>
      <c r="BX149" s="98"/>
      <c r="BY149" s="98"/>
      <c r="BZ149" s="98"/>
      <c r="CA149" s="142"/>
      <c r="CB149" s="141"/>
      <c r="CC149" s="251">
        <f t="shared" si="60"/>
        <v>-321.10871375868516</v>
      </c>
      <c r="CD149" s="252">
        <f t="shared" si="62"/>
        <v>90.46015175627295</v>
      </c>
      <c r="CE149" s="98"/>
      <c r="CF149" s="98"/>
      <c r="CG149" s="98"/>
      <c r="CH149" s="246">
        <f t="shared" si="59"/>
        <v>-150.04166931501936</v>
      </c>
      <c r="CI149" s="252">
        <f t="shared" si="63"/>
        <v>-157.53984824372705</v>
      </c>
      <c r="CJ149" s="98"/>
      <c r="CK149" s="98"/>
      <c r="CL149" s="98"/>
      <c r="CM149" s="98"/>
      <c r="CN149" s="163">
        <f t="shared" si="57"/>
        <v>26.513226223304255</v>
      </c>
      <c r="CO149" s="170">
        <v>-77</v>
      </c>
      <c r="CP149" s="98"/>
      <c r="CQ149" s="98"/>
      <c r="CR149" s="98"/>
      <c r="CS149" s="98"/>
      <c r="CT149" s="98"/>
      <c r="CU149" s="98"/>
      <c r="CV149" s="142"/>
      <c r="CW149" s="168"/>
    </row>
    <row r="150" spans="2:101" x14ac:dyDescent="0.3">
      <c r="B150" s="141"/>
      <c r="C150" s="141">
        <f t="shared" si="70"/>
        <v>90.941418915738936</v>
      </c>
      <c r="D150" s="142">
        <f t="shared" si="75"/>
        <v>-110</v>
      </c>
      <c r="E150" s="98"/>
      <c r="F150" s="98"/>
      <c r="G150" s="141">
        <f t="shared" si="71"/>
        <v>-31.205750820201729</v>
      </c>
      <c r="H150" s="142">
        <f t="shared" si="76"/>
        <v>-90</v>
      </c>
      <c r="I150" s="98"/>
      <c r="J150" s="98"/>
      <c r="K150" s="98"/>
      <c r="L150" s="232"/>
      <c r="M150" s="141">
        <f t="shared" si="72"/>
        <v>-10</v>
      </c>
      <c r="N150" s="142">
        <f t="shared" si="77"/>
        <v>-39</v>
      </c>
      <c r="O150" s="98"/>
      <c r="P150" s="224"/>
      <c r="Q150" s="141">
        <f t="shared" si="73"/>
        <v>-80</v>
      </c>
      <c r="R150" s="142">
        <f t="shared" si="78"/>
        <v>-59</v>
      </c>
      <c r="S150" s="98"/>
      <c r="T150" s="98"/>
      <c r="U150" s="141">
        <f t="shared" si="74"/>
        <v>-403.68531199693933</v>
      </c>
      <c r="V150" s="142">
        <f t="shared" si="79"/>
        <v>-139</v>
      </c>
      <c r="W150" s="98"/>
      <c r="X150" s="98"/>
      <c r="Y150" s="98"/>
      <c r="Z150" s="76">
        <v>133</v>
      </c>
      <c r="AA150" s="79">
        <f t="shared" si="86"/>
        <v>-49.172158533240477</v>
      </c>
      <c r="AB150" s="78">
        <f t="shared" si="83"/>
        <v>-56.809008463725007</v>
      </c>
      <c r="AC150" s="98"/>
      <c r="AD150" s="86">
        <v>142</v>
      </c>
      <c r="AE150" s="89">
        <f t="shared" si="68"/>
        <v>-63.04086028853775</v>
      </c>
      <c r="AF150" s="88">
        <f t="shared" si="69"/>
        <v>49.252918026052669</v>
      </c>
      <c r="AG150" s="98"/>
      <c r="AH150" s="108">
        <v>131</v>
      </c>
      <c r="AI150" s="111">
        <f t="shared" si="84"/>
        <v>-57.172535808412846</v>
      </c>
      <c r="AJ150" s="110">
        <f t="shared" si="85"/>
        <v>-81.69197815186962</v>
      </c>
      <c r="AK150" s="98"/>
      <c r="AL150" s="98"/>
      <c r="AM150" s="98"/>
      <c r="AN150" s="98"/>
      <c r="AO150" s="98"/>
      <c r="AP150" s="98"/>
      <c r="AQ150" s="141">
        <f t="shared" si="55"/>
        <v>-48.58972637992899</v>
      </c>
      <c r="AR150" s="142">
        <f t="shared" si="80"/>
        <v>-109.36911421509711</v>
      </c>
      <c r="AS150" s="98"/>
      <c r="AT150" s="142"/>
      <c r="AU150" s="98"/>
      <c r="AV150" s="141">
        <f t="shared" si="82"/>
        <v>-105.62357711491939</v>
      </c>
      <c r="AW150" s="142">
        <f t="shared" si="81"/>
        <v>-109.36911421509711</v>
      </c>
      <c r="AX150" s="98"/>
      <c r="AY150" s="98"/>
      <c r="AZ150" s="142"/>
      <c r="BA150" s="142"/>
      <c r="BC150" s="141"/>
      <c r="BD150" s="235">
        <v>125</v>
      </c>
      <c r="BE150" s="238">
        <f t="shared" si="56"/>
        <v>-46.743255354368443</v>
      </c>
      <c r="BF150" s="237">
        <f t="shared" si="58"/>
        <v>-78.550372557761236</v>
      </c>
      <c r="BG150" s="98"/>
      <c r="BH150" s="235">
        <f t="shared" si="67"/>
        <v>-321.21276685828502</v>
      </c>
      <c r="BI150" s="237">
        <f t="shared" si="64"/>
        <v>61.46015175627295</v>
      </c>
      <c r="BJ150" s="98"/>
      <c r="BK150" s="98"/>
      <c r="BL150" s="98"/>
      <c r="BM150" s="238">
        <f t="shared" si="65"/>
        <v>-150.06615199304144</v>
      </c>
      <c r="BN150" s="237">
        <f t="shared" si="66"/>
        <v>-128.53984824372705</v>
      </c>
      <c r="BO150" s="98"/>
      <c r="BP150" s="98"/>
      <c r="BQ150" s="98"/>
      <c r="BR150" s="98"/>
      <c r="BS150" s="163">
        <f t="shared" si="61"/>
        <v>26.16889861001459</v>
      </c>
      <c r="BT150" s="170">
        <v>-76</v>
      </c>
      <c r="BU150" s="98"/>
      <c r="BV150" s="98"/>
      <c r="BW150" s="98"/>
      <c r="BX150" s="98"/>
      <c r="BY150" s="98"/>
      <c r="BZ150" s="98"/>
      <c r="CA150" s="142"/>
      <c r="CB150" s="141"/>
      <c r="CC150" s="251">
        <f t="shared" si="60"/>
        <v>-322.91276151395658</v>
      </c>
      <c r="CD150" s="252">
        <f t="shared" si="62"/>
        <v>91.46015175627295</v>
      </c>
      <c r="CE150" s="98"/>
      <c r="CF150" s="98"/>
      <c r="CG150" s="98"/>
      <c r="CH150" s="246">
        <f t="shared" si="59"/>
        <v>-150.46614413122899</v>
      </c>
      <c r="CI150" s="252">
        <f t="shared" si="63"/>
        <v>-158.53984824372705</v>
      </c>
      <c r="CJ150" s="98"/>
      <c r="CK150" s="98"/>
      <c r="CL150" s="98"/>
      <c r="CM150" s="98"/>
      <c r="CN150" s="163">
        <f t="shared" si="57"/>
        <v>26.16889861001459</v>
      </c>
      <c r="CO150" s="170">
        <v>-76</v>
      </c>
      <c r="CP150" s="98"/>
      <c r="CQ150" s="98"/>
      <c r="CR150" s="98"/>
      <c r="CS150" s="98"/>
      <c r="CT150" s="98"/>
      <c r="CU150" s="98"/>
      <c r="CV150" s="142"/>
      <c r="CW150" s="168"/>
    </row>
    <row r="151" spans="2:101" x14ac:dyDescent="0.3">
      <c r="B151" s="141"/>
      <c r="C151" s="141">
        <f t="shared" si="70"/>
        <v>91.722704542245651</v>
      </c>
      <c r="D151" s="142">
        <f t="shared" si="75"/>
        <v>-111</v>
      </c>
      <c r="E151" s="98"/>
      <c r="F151" s="98"/>
      <c r="G151" s="141">
        <f t="shared" si="71"/>
        <v>-30.424465193695013</v>
      </c>
      <c r="H151" s="142">
        <f t="shared" si="76"/>
        <v>-91</v>
      </c>
      <c r="I151" s="98"/>
      <c r="J151" s="98"/>
      <c r="K151" s="98"/>
      <c r="L151" s="232"/>
      <c r="M151" s="141">
        <f t="shared" si="72"/>
        <v>-10</v>
      </c>
      <c r="N151" s="142">
        <f t="shared" si="77"/>
        <v>-40</v>
      </c>
      <c r="O151" s="98"/>
      <c r="P151" s="224"/>
      <c r="Q151" s="141">
        <f t="shared" si="73"/>
        <v>-80</v>
      </c>
      <c r="R151" s="142">
        <f t="shared" si="78"/>
        <v>-60</v>
      </c>
      <c r="S151" s="98"/>
      <c r="T151" s="98"/>
      <c r="U151" s="141">
        <f t="shared" si="74"/>
        <v>-406.58952287461517</v>
      </c>
      <c r="V151" s="142">
        <f t="shared" si="79"/>
        <v>-140</v>
      </c>
      <c r="W151" s="98"/>
      <c r="X151" s="98"/>
      <c r="Y151" s="98"/>
      <c r="Z151" s="76">
        <v>134</v>
      </c>
      <c r="AA151" s="79">
        <f t="shared" si="86"/>
        <v>-49.573603406363219</v>
      </c>
      <c r="AB151" s="78">
        <f t="shared" si="83"/>
        <v>-57.189965423807834</v>
      </c>
      <c r="AC151" s="98"/>
      <c r="AD151" s="86">
        <v>143</v>
      </c>
      <c r="AE151" s="89">
        <f t="shared" si="68"/>
        <v>-63.890840803783433</v>
      </c>
      <c r="AF151" s="88">
        <f t="shared" si="69"/>
        <v>48.145201852163851</v>
      </c>
      <c r="AG151" s="98"/>
      <c r="AH151" s="108">
        <v>132</v>
      </c>
      <c r="AI151" s="111">
        <f t="shared" si="84"/>
        <v>-57.587031338337759</v>
      </c>
      <c r="AJ151" s="110">
        <f t="shared" si="85"/>
        <v>-82.058692819239695</v>
      </c>
      <c r="AK151" s="98"/>
      <c r="AL151" s="98"/>
      <c r="AM151" s="98"/>
      <c r="AN151" s="98"/>
      <c r="AO151" s="98"/>
      <c r="AP151" s="98"/>
      <c r="AQ151" s="141">
        <f t="shared" si="55"/>
        <v>-47.808440753422275</v>
      </c>
      <c r="AR151" s="142">
        <f t="shared" si="80"/>
        <v>-110.36911421509711</v>
      </c>
      <c r="AS151" s="98"/>
      <c r="AT151" s="142"/>
      <c r="AU151" s="98"/>
      <c r="AV151" s="141">
        <f t="shared" si="82"/>
        <v>-105.62357711491939</v>
      </c>
      <c r="AW151" s="142">
        <f t="shared" si="81"/>
        <v>-110.36911421509711</v>
      </c>
      <c r="AX151" s="98"/>
      <c r="AY151" s="98"/>
      <c r="AZ151" s="142"/>
      <c r="BA151" s="142"/>
      <c r="BC151" s="141"/>
      <c r="BD151" s="235">
        <v>126</v>
      </c>
      <c r="BE151" s="238">
        <f t="shared" si="56"/>
        <v>-47.070334309404203</v>
      </c>
      <c r="BF151" s="237">
        <f t="shared" si="58"/>
        <v>-78.783675709043237</v>
      </c>
      <c r="BG151" s="98"/>
      <c r="BH151" s="235">
        <f t="shared" si="67"/>
        <v>-323.56861922410877</v>
      </c>
      <c r="BI151" s="237">
        <f t="shared" si="64"/>
        <v>62.46015175627295</v>
      </c>
      <c r="BJ151" s="98"/>
      <c r="BK151" s="98"/>
      <c r="BL151" s="98"/>
      <c r="BM151" s="238">
        <f t="shared" si="65"/>
        <v>-150.62046104449422</v>
      </c>
      <c r="BN151" s="237">
        <f t="shared" si="66"/>
        <v>-129.53984824372705</v>
      </c>
      <c r="BO151" s="98"/>
      <c r="BP151" s="98"/>
      <c r="BQ151" s="98"/>
      <c r="BR151" s="98"/>
      <c r="BS151" s="163">
        <f t="shared" si="61"/>
        <v>25.824570996724923</v>
      </c>
      <c r="BT151" s="170">
        <v>-75</v>
      </c>
      <c r="BU151" s="98"/>
      <c r="BV151" s="98"/>
      <c r="BW151" s="98"/>
      <c r="BX151" s="98"/>
      <c r="BY151" s="98"/>
      <c r="BZ151" s="98"/>
      <c r="CA151" s="142"/>
      <c r="CB151" s="141"/>
      <c r="CC151" s="251">
        <f t="shared" si="60"/>
        <v>-324.71680926922801</v>
      </c>
      <c r="CD151" s="252">
        <f t="shared" si="62"/>
        <v>92.46015175627295</v>
      </c>
      <c r="CE151" s="98"/>
      <c r="CF151" s="98"/>
      <c r="CG151" s="98"/>
      <c r="CH151" s="246">
        <f t="shared" si="59"/>
        <v>-150.89061894743858</v>
      </c>
      <c r="CI151" s="252">
        <f t="shared" si="63"/>
        <v>-159.53984824372705</v>
      </c>
      <c r="CJ151" s="98"/>
      <c r="CK151" s="98"/>
      <c r="CL151" s="98"/>
      <c r="CM151" s="98"/>
      <c r="CN151" s="163">
        <f t="shared" si="57"/>
        <v>25.824570996724923</v>
      </c>
      <c r="CO151" s="170">
        <v>-75</v>
      </c>
      <c r="CP151" s="98"/>
      <c r="CQ151" s="98"/>
      <c r="CR151" s="98"/>
      <c r="CS151" s="98"/>
      <c r="CT151" s="98"/>
      <c r="CU151" s="98"/>
      <c r="CV151" s="142"/>
      <c r="CW151" s="168"/>
    </row>
    <row r="152" spans="2:101" x14ac:dyDescent="0.3">
      <c r="B152" s="141"/>
      <c r="C152" s="141">
        <f t="shared" si="70"/>
        <v>92.503990168752381</v>
      </c>
      <c r="D152" s="142">
        <f t="shared" si="75"/>
        <v>-112</v>
      </c>
      <c r="E152" s="98"/>
      <c r="F152" s="98"/>
      <c r="G152" s="141">
        <f t="shared" si="71"/>
        <v>-29.643179567188298</v>
      </c>
      <c r="H152" s="142">
        <f t="shared" si="76"/>
        <v>-92</v>
      </c>
      <c r="I152" s="98"/>
      <c r="J152" s="98"/>
      <c r="K152" s="98"/>
      <c r="L152" s="232"/>
      <c r="M152" s="141">
        <f t="shared" si="72"/>
        <v>-10</v>
      </c>
      <c r="N152" s="142">
        <f t="shared" si="77"/>
        <v>-41</v>
      </c>
      <c r="O152" s="98"/>
      <c r="P152" s="224"/>
      <c r="Q152" s="141">
        <f t="shared" si="73"/>
        <v>-80</v>
      </c>
      <c r="R152" s="142">
        <f t="shared" si="78"/>
        <v>-61</v>
      </c>
      <c r="S152" s="98"/>
      <c r="T152" s="98"/>
      <c r="U152" s="141">
        <f t="shared" si="74"/>
        <v>-409.49373375229101</v>
      </c>
      <c r="V152" s="142">
        <f t="shared" si="79"/>
        <v>-141</v>
      </c>
      <c r="W152" s="98"/>
      <c r="X152" s="98"/>
      <c r="Y152" s="98"/>
      <c r="Z152" s="76">
        <v>135</v>
      </c>
      <c r="AA152" s="79">
        <f t="shared" si="86"/>
        <v>-49.968338521784872</v>
      </c>
      <c r="AB152" s="78">
        <f t="shared" si="83"/>
        <v>-57.57787054138835</v>
      </c>
      <c r="AC152" s="98"/>
      <c r="AD152" s="86">
        <v>144</v>
      </c>
      <c r="AE152" s="89">
        <f t="shared" si="68"/>
        <v>-64.721359549995782</v>
      </c>
      <c r="AF152" s="88">
        <f t="shared" si="69"/>
        <v>47.022820183397862</v>
      </c>
      <c r="AG152" s="98"/>
      <c r="AH152" s="108">
        <v>133</v>
      </c>
      <c r="AI152" s="111">
        <f t="shared" si="84"/>
        <v>-57.995063685164354</v>
      </c>
      <c r="AJ152" s="110">
        <f t="shared" si="85"/>
        <v>-82.432585578644392</v>
      </c>
      <c r="AK152" s="98"/>
      <c r="AL152" s="98"/>
      <c r="AM152" s="98"/>
      <c r="AN152" s="98"/>
      <c r="AO152" s="98"/>
      <c r="AP152" s="98"/>
      <c r="AQ152" s="141">
        <f t="shared" si="55"/>
        <v>-47.027155126915559</v>
      </c>
      <c r="AR152" s="142">
        <f t="shared" si="80"/>
        <v>-111.36911421509711</v>
      </c>
      <c r="AS152" s="98"/>
      <c r="AT152" s="142"/>
      <c r="AU152" s="98"/>
      <c r="AV152" s="141">
        <f t="shared" si="82"/>
        <v>-105.62357711491939</v>
      </c>
      <c r="AW152" s="142">
        <f t="shared" si="81"/>
        <v>-111.36911421509711</v>
      </c>
      <c r="AX152" s="98"/>
      <c r="AY152" s="98"/>
      <c r="AZ152" s="142"/>
      <c r="BA152" s="142"/>
      <c r="BC152" s="141"/>
      <c r="BD152" s="235">
        <v>127</v>
      </c>
      <c r="BE152" s="238">
        <f t="shared" si="56"/>
        <v>-47.393291747311594</v>
      </c>
      <c r="BF152" s="237">
        <f t="shared" si="58"/>
        <v>-79.022651641985647</v>
      </c>
      <c r="BG152" s="98"/>
      <c r="BH152" s="235">
        <f t="shared" si="67"/>
        <v>-325.92447158993252</v>
      </c>
      <c r="BI152" s="237">
        <f t="shared" si="64"/>
        <v>63.46015175627295</v>
      </c>
      <c r="BJ152" s="98"/>
      <c r="BK152" s="98"/>
      <c r="BL152" s="98"/>
      <c r="BM152" s="238">
        <f t="shared" si="65"/>
        <v>-151.17477009594697</v>
      </c>
      <c r="BN152" s="237">
        <f t="shared" si="66"/>
        <v>-130.53984824372705</v>
      </c>
      <c r="BO152" s="98"/>
      <c r="BP152" s="98"/>
      <c r="BQ152" s="98"/>
      <c r="BR152" s="98"/>
      <c r="BS152" s="163">
        <f t="shared" si="61"/>
        <v>25.480243383435258</v>
      </c>
      <c r="BT152" s="170">
        <v>-74</v>
      </c>
      <c r="BU152" s="98"/>
      <c r="BV152" s="98"/>
      <c r="BW152" s="98"/>
      <c r="BX152" s="98"/>
      <c r="BY152" s="98"/>
      <c r="BZ152" s="98"/>
      <c r="CA152" s="142"/>
      <c r="CB152" s="141"/>
      <c r="CC152" s="251">
        <f t="shared" si="60"/>
        <v>-326.52085702449943</v>
      </c>
      <c r="CD152" s="252">
        <f t="shared" si="62"/>
        <v>93.46015175627295</v>
      </c>
      <c r="CE152" s="98"/>
      <c r="CF152" s="98"/>
      <c r="CG152" s="98"/>
      <c r="CH152" s="246">
        <f t="shared" si="59"/>
        <v>-151.31509376364818</v>
      </c>
      <c r="CI152" s="252">
        <f t="shared" si="63"/>
        <v>-160.53984824372705</v>
      </c>
      <c r="CJ152" s="98"/>
      <c r="CK152" s="98"/>
      <c r="CL152" s="98"/>
      <c r="CM152" s="98"/>
      <c r="CN152" s="163">
        <f t="shared" si="57"/>
        <v>25.480243383435258</v>
      </c>
      <c r="CO152" s="170">
        <v>-74</v>
      </c>
      <c r="CP152" s="98"/>
      <c r="CQ152" s="98"/>
      <c r="CR152" s="98"/>
      <c r="CS152" s="98"/>
      <c r="CT152" s="98"/>
      <c r="CU152" s="98"/>
      <c r="CV152" s="142"/>
      <c r="CW152" s="168"/>
    </row>
    <row r="153" spans="2:101" x14ac:dyDescent="0.3">
      <c r="B153" s="141"/>
      <c r="C153" s="141">
        <f t="shared" si="70"/>
        <v>93.285275795259096</v>
      </c>
      <c r="D153" s="142">
        <f t="shared" si="75"/>
        <v>-113</v>
      </c>
      <c r="E153" s="98"/>
      <c r="F153" s="98"/>
      <c r="G153" s="141">
        <f t="shared" si="71"/>
        <v>-28.861893940681568</v>
      </c>
      <c r="H153" s="142">
        <f t="shared" si="76"/>
        <v>-93</v>
      </c>
      <c r="I153" s="98"/>
      <c r="J153" s="98"/>
      <c r="K153" s="98"/>
      <c r="L153" s="232"/>
      <c r="M153" s="141">
        <f t="shared" si="72"/>
        <v>-10</v>
      </c>
      <c r="N153" s="142">
        <f t="shared" si="77"/>
        <v>-42</v>
      </c>
      <c r="O153" s="98"/>
      <c r="P153" s="224"/>
      <c r="Q153" s="141">
        <f t="shared" si="73"/>
        <v>-80</v>
      </c>
      <c r="R153" s="142">
        <f t="shared" si="78"/>
        <v>-62</v>
      </c>
      <c r="S153" s="98"/>
      <c r="T153" s="98"/>
      <c r="U153" s="141">
        <f t="shared" si="74"/>
        <v>-412.39794462996679</v>
      </c>
      <c r="V153" s="142">
        <f t="shared" si="79"/>
        <v>-142</v>
      </c>
      <c r="W153" s="98"/>
      <c r="X153" s="98"/>
      <c r="Y153" s="98"/>
      <c r="Z153" s="76">
        <v>136</v>
      </c>
      <c r="AA153" s="79">
        <f t="shared" si="86"/>
        <v>-50.356243639365381</v>
      </c>
      <c r="AB153" s="78">
        <f t="shared" si="83"/>
        <v>-57.972605656810003</v>
      </c>
      <c r="AC153" s="98"/>
      <c r="AD153" s="86">
        <v>145</v>
      </c>
      <c r="AE153" s="89">
        <f t="shared" si="68"/>
        <v>-65.532163543119324</v>
      </c>
      <c r="AF153" s="88">
        <f t="shared" si="69"/>
        <v>45.886114908083712</v>
      </c>
      <c r="AG153" s="98"/>
      <c r="AH153" s="108">
        <v>134</v>
      </c>
      <c r="AI153" s="111">
        <f t="shared" si="84"/>
        <v>-58.396508558287096</v>
      </c>
      <c r="AJ153" s="110">
        <f t="shared" si="85"/>
        <v>-82.813542538727219</v>
      </c>
      <c r="AK153" s="98"/>
      <c r="AL153" s="98"/>
      <c r="AM153" s="98"/>
      <c r="AN153" s="98"/>
      <c r="AO153" s="98"/>
      <c r="AP153" s="98"/>
      <c r="AQ153" s="141">
        <f t="shared" si="55"/>
        <v>-46.245869500408844</v>
      </c>
      <c r="AR153" s="142">
        <f t="shared" si="80"/>
        <v>-112.36911421509711</v>
      </c>
      <c r="AS153" s="98"/>
      <c r="AT153" s="142"/>
      <c r="AU153" s="98"/>
      <c r="AV153" s="141">
        <f t="shared" si="82"/>
        <v>-105.62357711491939</v>
      </c>
      <c r="AW153" s="142">
        <f t="shared" si="81"/>
        <v>-112.36911421509711</v>
      </c>
      <c r="AX153" s="98"/>
      <c r="AY153" s="98"/>
      <c r="AZ153" s="142"/>
      <c r="BA153" s="142"/>
      <c r="BC153" s="141"/>
      <c r="BD153" s="235">
        <v>128</v>
      </c>
      <c r="BE153" s="238">
        <f t="shared" si="56"/>
        <v>-47.712029292126473</v>
      </c>
      <c r="BF153" s="237">
        <f t="shared" si="58"/>
        <v>-79.267227562204241</v>
      </c>
      <c r="BG153" s="98"/>
      <c r="BH153" s="235">
        <f t="shared" si="67"/>
        <v>-328.28032395575633</v>
      </c>
      <c r="BI153" s="237">
        <f t="shared" si="64"/>
        <v>64.46015175627295</v>
      </c>
      <c r="BJ153" s="98"/>
      <c r="BK153" s="98"/>
      <c r="BL153" s="98"/>
      <c r="BM153" s="238">
        <f t="shared" si="65"/>
        <v>-151.72907914739974</v>
      </c>
      <c r="BN153" s="237">
        <f t="shared" si="66"/>
        <v>-131.53984824372705</v>
      </c>
      <c r="BO153" s="98"/>
      <c r="BP153" s="98"/>
      <c r="BQ153" s="98"/>
      <c r="BR153" s="98"/>
      <c r="BS153" s="163">
        <f t="shared" si="61"/>
        <v>25.135915770145594</v>
      </c>
      <c r="BT153" s="170">
        <v>-73</v>
      </c>
      <c r="BU153" s="98"/>
      <c r="BV153" s="98"/>
      <c r="BW153" s="98"/>
      <c r="BX153" s="98"/>
      <c r="BY153" s="98"/>
      <c r="BZ153" s="98"/>
      <c r="CA153" s="142"/>
      <c r="CB153" s="141"/>
      <c r="CC153" s="251">
        <f t="shared" si="60"/>
        <v>-328.32490477977086</v>
      </c>
      <c r="CD153" s="252">
        <f t="shared" si="62"/>
        <v>94.46015175627295</v>
      </c>
      <c r="CE153" s="98"/>
      <c r="CF153" s="98"/>
      <c r="CG153" s="98"/>
      <c r="CH153" s="246">
        <f t="shared" si="59"/>
        <v>-151.7395685798578</v>
      </c>
      <c r="CI153" s="252">
        <f t="shared" si="63"/>
        <v>-161.53984824372705</v>
      </c>
      <c r="CJ153" s="98"/>
      <c r="CK153" s="98"/>
      <c r="CL153" s="98"/>
      <c r="CM153" s="98"/>
      <c r="CN153" s="163">
        <f t="shared" si="57"/>
        <v>25.135915770145594</v>
      </c>
      <c r="CO153" s="170">
        <v>-73</v>
      </c>
      <c r="CP153" s="98"/>
      <c r="CQ153" s="98"/>
      <c r="CR153" s="98"/>
      <c r="CS153" s="98"/>
      <c r="CT153" s="98"/>
      <c r="CU153" s="98"/>
      <c r="CV153" s="142"/>
      <c r="CW153" s="168"/>
    </row>
    <row r="154" spans="2:101" x14ac:dyDescent="0.3">
      <c r="B154" s="141"/>
      <c r="C154" s="141">
        <f t="shared" si="70"/>
        <v>94.066561421765812</v>
      </c>
      <c r="D154" s="142">
        <f t="shared" si="75"/>
        <v>-114</v>
      </c>
      <c r="E154" s="98"/>
      <c r="F154" s="98"/>
      <c r="G154" s="141">
        <f t="shared" si="71"/>
        <v>-28.080608314174853</v>
      </c>
      <c r="H154" s="142">
        <f t="shared" si="76"/>
        <v>-94</v>
      </c>
      <c r="I154" s="98"/>
      <c r="J154" s="98"/>
      <c r="K154" s="98"/>
      <c r="L154" s="232"/>
      <c r="M154" s="141">
        <f t="shared" si="72"/>
        <v>-10</v>
      </c>
      <c r="N154" s="142">
        <f t="shared" si="77"/>
        <v>-43</v>
      </c>
      <c r="O154" s="98"/>
      <c r="P154" s="224"/>
      <c r="Q154" s="141">
        <f t="shared" si="73"/>
        <v>-80</v>
      </c>
      <c r="R154" s="142">
        <f t="shared" si="78"/>
        <v>-63</v>
      </c>
      <c r="S154" s="98"/>
      <c r="T154" s="98"/>
      <c r="U154" s="141">
        <f t="shared" si="74"/>
        <v>-415.30215550764262</v>
      </c>
      <c r="V154" s="142">
        <f t="shared" si="79"/>
        <v>-143</v>
      </c>
      <c r="W154" s="98"/>
      <c r="X154" s="98"/>
      <c r="Y154" s="98"/>
      <c r="Z154" s="76">
        <v>137</v>
      </c>
      <c r="AA154" s="79">
        <f t="shared" si="86"/>
        <v>-50.737200599448215</v>
      </c>
      <c r="AB154" s="78">
        <f t="shared" si="83"/>
        <v>-58.374050529932745</v>
      </c>
      <c r="AC154" s="98"/>
      <c r="AD154" s="86">
        <v>146</v>
      </c>
      <c r="AE154" s="89">
        <f t="shared" si="68"/>
        <v>-66.323005804403323</v>
      </c>
      <c r="AF154" s="88">
        <f t="shared" si="69"/>
        <v>44.735432277659754</v>
      </c>
      <c r="AG154" s="98"/>
      <c r="AH154" s="108">
        <v>135</v>
      </c>
      <c r="AI154" s="111">
        <f t="shared" si="84"/>
        <v>-58.791243673708749</v>
      </c>
      <c r="AJ154" s="110">
        <f t="shared" si="85"/>
        <v>-83.201447656307735</v>
      </c>
      <c r="AK154" s="98"/>
      <c r="AL154" s="98"/>
      <c r="AM154" s="98"/>
      <c r="AN154" s="98"/>
      <c r="AO154" s="98"/>
      <c r="AP154" s="98"/>
      <c r="AQ154" s="141">
        <f t="shared" ref="AQ154:AQ217" si="87">$AR$19*$AR154+$AT$19</f>
        <v>-45.464583873902114</v>
      </c>
      <c r="AR154" s="142">
        <f t="shared" si="80"/>
        <v>-113.36911421509711</v>
      </c>
      <c r="AS154" s="98"/>
      <c r="AT154" s="142"/>
      <c r="AU154" s="98"/>
      <c r="AV154" s="141">
        <f t="shared" si="82"/>
        <v>-105.62357711491939</v>
      </c>
      <c r="AW154" s="142">
        <f t="shared" si="81"/>
        <v>-113.36911421509711</v>
      </c>
      <c r="AX154" s="98"/>
      <c r="AY154" s="98"/>
      <c r="AZ154" s="142"/>
      <c r="BA154" s="142"/>
      <c r="BC154" s="141"/>
      <c r="BD154" s="235">
        <v>129</v>
      </c>
      <c r="BE154" s="238">
        <f t="shared" ref="BE154:BE217" si="88">$BF$19*COS($BD154*PI()/180)+$BF$20</f>
        <v>-48.026449853304996</v>
      </c>
      <c r="BF154" s="237">
        <f t="shared" si="58"/>
        <v>-79.517328969504504</v>
      </c>
      <c r="BG154" s="98"/>
      <c r="BH154" s="235">
        <f t="shared" si="67"/>
        <v>-330.63617632158002</v>
      </c>
      <c r="BI154" s="237">
        <f t="shared" si="64"/>
        <v>65.46015175627295</v>
      </c>
      <c r="BJ154" s="98"/>
      <c r="BK154" s="98"/>
      <c r="BL154" s="98"/>
      <c r="BM154" s="238">
        <f t="shared" si="65"/>
        <v>-152.28338819885249</v>
      </c>
      <c r="BN154" s="237">
        <f t="shared" si="66"/>
        <v>-132.53984824372705</v>
      </c>
      <c r="BO154" s="98"/>
      <c r="BP154" s="98"/>
      <c r="BQ154" s="98"/>
      <c r="BR154" s="98"/>
      <c r="BS154" s="163">
        <f t="shared" si="61"/>
        <v>24.791588156855926</v>
      </c>
      <c r="BT154" s="170">
        <v>-72</v>
      </c>
      <c r="BU154" s="98"/>
      <c r="BV154" s="98"/>
      <c r="BW154" s="98"/>
      <c r="BX154" s="98"/>
      <c r="BY154" s="98"/>
      <c r="BZ154" s="98"/>
      <c r="CA154" s="142"/>
      <c r="CB154" s="141"/>
      <c r="CC154" s="251">
        <f t="shared" si="60"/>
        <v>-330.12895253504229</v>
      </c>
      <c r="CD154" s="252">
        <f t="shared" si="62"/>
        <v>95.46015175627295</v>
      </c>
      <c r="CE154" s="98"/>
      <c r="CF154" s="98"/>
      <c r="CG154" s="98"/>
      <c r="CH154" s="246">
        <f t="shared" si="59"/>
        <v>-152.1640433960674</v>
      </c>
      <c r="CI154" s="252">
        <f t="shared" si="63"/>
        <v>-162.53984824372705</v>
      </c>
      <c r="CJ154" s="98"/>
      <c r="CK154" s="98"/>
      <c r="CL154" s="98"/>
      <c r="CM154" s="98"/>
      <c r="CN154" s="163">
        <f t="shared" ref="CN154:CN217" si="89">$CO$19*$CO154+$CQ$19</f>
        <v>24.791588156855926</v>
      </c>
      <c r="CO154" s="170">
        <v>-72</v>
      </c>
      <c r="CP154" s="98"/>
      <c r="CQ154" s="98"/>
      <c r="CR154" s="98"/>
      <c r="CS154" s="98"/>
      <c r="CT154" s="98"/>
      <c r="CU154" s="98"/>
      <c r="CV154" s="142"/>
      <c r="CW154" s="168"/>
    </row>
    <row r="155" spans="2:101" x14ac:dyDescent="0.3">
      <c r="B155" s="141"/>
      <c r="C155" s="141">
        <f t="shared" si="70"/>
        <v>94.847847048272527</v>
      </c>
      <c r="D155" s="142">
        <f t="shared" si="75"/>
        <v>-115</v>
      </c>
      <c r="E155" s="98"/>
      <c r="F155" s="98"/>
      <c r="G155" s="141">
        <f t="shared" si="71"/>
        <v>-27.299322687668138</v>
      </c>
      <c r="H155" s="142">
        <f t="shared" si="76"/>
        <v>-95</v>
      </c>
      <c r="I155" s="98"/>
      <c r="J155" s="98"/>
      <c r="K155" s="98"/>
      <c r="L155" s="232"/>
      <c r="M155" s="141">
        <f t="shared" si="72"/>
        <v>-10</v>
      </c>
      <c r="N155" s="142">
        <f t="shared" si="77"/>
        <v>-44</v>
      </c>
      <c r="O155" s="98"/>
      <c r="P155" s="224"/>
      <c r="Q155" s="141">
        <f t="shared" si="73"/>
        <v>-80</v>
      </c>
      <c r="R155" s="142">
        <f t="shared" si="78"/>
        <v>-64</v>
      </c>
      <c r="S155" s="98"/>
      <c r="T155" s="98"/>
      <c r="U155" s="141">
        <f t="shared" si="74"/>
        <v>-418.20636638531846</v>
      </c>
      <c r="V155" s="142">
        <f t="shared" si="79"/>
        <v>-144</v>
      </c>
      <c r="W155" s="98"/>
      <c r="X155" s="98"/>
      <c r="Y155" s="98"/>
      <c r="Z155" s="76">
        <v>138</v>
      </c>
      <c r="AA155" s="79">
        <f t="shared" si="86"/>
        <v>-51.111093358852912</v>
      </c>
      <c r="AB155" s="78">
        <f t="shared" si="83"/>
        <v>-58.782082876759347</v>
      </c>
      <c r="AC155" s="98"/>
      <c r="AD155" s="86">
        <v>147</v>
      </c>
      <c r="AE155" s="89">
        <f t="shared" si="68"/>
        <v>-67.093645435633931</v>
      </c>
      <c r="AF155" s="88">
        <f t="shared" si="69"/>
        <v>43.571122801202158</v>
      </c>
      <c r="AG155" s="98"/>
      <c r="AH155" s="108">
        <v>136</v>
      </c>
      <c r="AI155" s="111">
        <f t="shared" si="84"/>
        <v>-59.179148791289265</v>
      </c>
      <c r="AJ155" s="110">
        <f t="shared" si="85"/>
        <v>-83.596182771729389</v>
      </c>
      <c r="AK155" s="98"/>
      <c r="AL155" s="98"/>
      <c r="AM155" s="98"/>
      <c r="AN155" s="98"/>
      <c r="AO155" s="98"/>
      <c r="AP155" s="98"/>
      <c r="AQ155" s="141">
        <f t="shared" si="87"/>
        <v>-44.683298247395399</v>
      </c>
      <c r="AR155" s="142">
        <f t="shared" si="80"/>
        <v>-114.36911421509711</v>
      </c>
      <c r="AS155" s="98"/>
      <c r="AT155" s="142"/>
      <c r="AU155" s="98"/>
      <c r="AV155" s="141">
        <f t="shared" si="82"/>
        <v>-105.62357711491939</v>
      </c>
      <c r="AW155" s="142">
        <f t="shared" si="81"/>
        <v>-114.36911421509711</v>
      </c>
      <c r="AX155" s="98"/>
      <c r="AY155" s="98"/>
      <c r="AZ155" s="142"/>
      <c r="BA155" s="142"/>
      <c r="BC155" s="141"/>
      <c r="BD155" s="235">
        <v>130</v>
      </c>
      <c r="BE155" s="238">
        <f t="shared" si="88"/>
        <v>-48.336457655298396</v>
      </c>
      <c r="BF155" s="237">
        <f t="shared" ref="BF155:BF218" si="90">$BF$19*SIN($BD155*PI()/180)+$BF$21</f>
        <v>-79.77287968057496</v>
      </c>
      <c r="BG155" s="98"/>
      <c r="BH155" s="235">
        <f t="shared" si="67"/>
        <v>-332.99202868740383</v>
      </c>
      <c r="BI155" s="237">
        <f t="shared" si="64"/>
        <v>66.46015175627295</v>
      </c>
      <c r="BJ155" s="98"/>
      <c r="BK155" s="98"/>
      <c r="BL155" s="98"/>
      <c r="BM155" s="238">
        <f t="shared" si="65"/>
        <v>-152.83769725030527</v>
      </c>
      <c r="BN155" s="237">
        <f t="shared" si="66"/>
        <v>-133.53984824372705</v>
      </c>
      <c r="BO155" s="98"/>
      <c r="BP155" s="98"/>
      <c r="BQ155" s="98"/>
      <c r="BR155" s="98"/>
      <c r="BS155" s="163">
        <f t="shared" si="61"/>
        <v>24.447260543566262</v>
      </c>
      <c r="BT155" s="170">
        <v>-71</v>
      </c>
      <c r="BU155" s="98"/>
      <c r="BV155" s="98"/>
      <c r="BW155" s="98"/>
      <c r="BX155" s="98"/>
      <c r="BY155" s="98"/>
      <c r="BZ155" s="98"/>
      <c r="CA155" s="142"/>
      <c r="CB155" s="141"/>
      <c r="CC155" s="251">
        <f t="shared" si="60"/>
        <v>-331.93300029031371</v>
      </c>
      <c r="CD155" s="252">
        <f t="shared" si="62"/>
        <v>96.46015175627295</v>
      </c>
      <c r="CE155" s="98"/>
      <c r="CF155" s="98"/>
      <c r="CG155" s="98"/>
      <c r="CH155" s="246">
        <f t="shared" ref="CH155:CH186" si="91">$CI$19*CI155+$CL$19</f>
        <v>-152.58851821227699</v>
      </c>
      <c r="CI155" s="252">
        <f t="shared" si="63"/>
        <v>-163.53984824372705</v>
      </c>
      <c r="CJ155" s="98"/>
      <c r="CK155" s="98"/>
      <c r="CL155" s="98"/>
      <c r="CM155" s="98"/>
      <c r="CN155" s="163">
        <f t="shared" si="89"/>
        <v>24.447260543566262</v>
      </c>
      <c r="CO155" s="170">
        <v>-71</v>
      </c>
      <c r="CP155" s="98"/>
      <c r="CQ155" s="98"/>
      <c r="CR155" s="98"/>
      <c r="CS155" s="98"/>
      <c r="CT155" s="98"/>
      <c r="CU155" s="98"/>
      <c r="CV155" s="142"/>
      <c r="CW155" s="168"/>
    </row>
    <row r="156" spans="2:101" x14ac:dyDescent="0.3">
      <c r="B156" s="141"/>
      <c r="C156" s="141">
        <f t="shared" si="70"/>
        <v>95.629132674779243</v>
      </c>
      <c r="D156" s="142">
        <f t="shared" si="75"/>
        <v>-116</v>
      </c>
      <c r="E156" s="98"/>
      <c r="F156" s="98"/>
      <c r="G156" s="141">
        <f t="shared" si="71"/>
        <v>-26.518037061161422</v>
      </c>
      <c r="H156" s="142">
        <f t="shared" si="76"/>
        <v>-96</v>
      </c>
      <c r="I156" s="98"/>
      <c r="J156" s="98"/>
      <c r="K156" s="98"/>
      <c r="L156" s="232"/>
      <c r="M156" s="141">
        <f t="shared" si="72"/>
        <v>-10</v>
      </c>
      <c r="N156" s="142">
        <f t="shared" si="77"/>
        <v>-45</v>
      </c>
      <c r="O156" s="98"/>
      <c r="P156" s="224"/>
      <c r="Q156" s="141">
        <f t="shared" si="73"/>
        <v>-80</v>
      </c>
      <c r="R156" s="142">
        <f t="shared" si="78"/>
        <v>-65</v>
      </c>
      <c r="S156" s="98"/>
      <c r="T156" s="98"/>
      <c r="U156" s="141">
        <f t="shared" si="74"/>
        <v>-421.1105772629943</v>
      </c>
      <c r="V156" s="142">
        <f t="shared" si="79"/>
        <v>-145</v>
      </c>
      <c r="W156" s="98"/>
      <c r="X156" s="98"/>
      <c r="Y156" s="98"/>
      <c r="Z156" s="76">
        <v>139</v>
      </c>
      <c r="AA156" s="79">
        <f t="shared" si="86"/>
        <v>-51.477808026223002</v>
      </c>
      <c r="AB156" s="78">
        <f t="shared" si="83"/>
        <v>-59.196578406684267</v>
      </c>
      <c r="AC156" s="98"/>
      <c r="AD156" s="86">
        <v>148</v>
      </c>
      <c r="AE156" s="89">
        <f t="shared" si="68"/>
        <v>-67.843847692514075</v>
      </c>
      <c r="AF156" s="88">
        <f t="shared" si="69"/>
        <v>42.393541138656389</v>
      </c>
      <c r="AG156" s="98"/>
      <c r="AH156" s="108">
        <v>137</v>
      </c>
      <c r="AI156" s="111">
        <f t="shared" si="84"/>
        <v>-59.560105751372092</v>
      </c>
      <c r="AJ156" s="110">
        <f t="shared" si="85"/>
        <v>-83.99762764485213</v>
      </c>
      <c r="AK156" s="98"/>
      <c r="AL156" s="98"/>
      <c r="AM156" s="98"/>
      <c r="AN156" s="98"/>
      <c r="AO156" s="98"/>
      <c r="AP156" s="98"/>
      <c r="AQ156" s="141">
        <f t="shared" si="87"/>
        <v>-43.902012620888684</v>
      </c>
      <c r="AR156" s="142">
        <f t="shared" si="80"/>
        <v>-115.36911421509711</v>
      </c>
      <c r="AS156" s="98"/>
      <c r="AT156" s="142"/>
      <c r="AU156" s="98"/>
      <c r="AV156" s="141">
        <f t="shared" si="82"/>
        <v>-105.62357711491939</v>
      </c>
      <c r="AW156" s="142">
        <f t="shared" si="81"/>
        <v>-115.36911421509711</v>
      </c>
      <c r="AX156" s="98"/>
      <c r="AY156" s="98"/>
      <c r="AZ156" s="142"/>
      <c r="BA156" s="142"/>
      <c r="BC156" s="141"/>
      <c r="BD156" s="235">
        <v>131</v>
      </c>
      <c r="BE156" s="238">
        <f t="shared" si="88"/>
        <v>-48.641958266727059</v>
      </c>
      <c r="BF156" s="237">
        <f t="shared" si="90"/>
        <v>-80.033801852193463</v>
      </c>
      <c r="BG156" s="98"/>
      <c r="BH156" s="235">
        <f t="shared" si="67"/>
        <v>-335.34788105322752</v>
      </c>
      <c r="BI156" s="237">
        <f t="shared" si="64"/>
        <v>67.46015175627295</v>
      </c>
      <c r="BJ156" s="98"/>
      <c r="BK156" s="98"/>
      <c r="BL156" s="98"/>
      <c r="BM156" s="238">
        <f t="shared" si="65"/>
        <v>-153.39200630175804</v>
      </c>
      <c r="BN156" s="237">
        <f t="shared" si="66"/>
        <v>-134.53984824372705</v>
      </c>
      <c r="BO156" s="98"/>
      <c r="BP156" s="98"/>
      <c r="BQ156" s="98"/>
      <c r="BR156" s="98"/>
      <c r="BS156" s="163">
        <f t="shared" si="61"/>
        <v>24.102932930276594</v>
      </c>
      <c r="BT156" s="170">
        <v>-70</v>
      </c>
      <c r="BU156" s="98"/>
      <c r="BV156" s="98"/>
      <c r="BW156" s="98"/>
      <c r="BX156" s="98"/>
      <c r="BY156" s="98"/>
      <c r="BZ156" s="98"/>
      <c r="CA156" s="142"/>
      <c r="CB156" s="141"/>
      <c r="CC156" s="251">
        <f t="shared" ref="CC156:CC186" si="92">$CD$19*CD156+$CF$19</f>
        <v>-333.73704804558514</v>
      </c>
      <c r="CD156" s="252">
        <f t="shared" si="62"/>
        <v>97.46015175627295</v>
      </c>
      <c r="CE156" s="98"/>
      <c r="CF156" s="98"/>
      <c r="CG156" s="98"/>
      <c r="CH156" s="246">
        <f t="shared" si="91"/>
        <v>-153.01299302848662</v>
      </c>
      <c r="CI156" s="252">
        <f t="shared" si="63"/>
        <v>-164.53984824372705</v>
      </c>
      <c r="CJ156" s="98"/>
      <c r="CK156" s="98"/>
      <c r="CL156" s="98"/>
      <c r="CM156" s="98"/>
      <c r="CN156" s="163">
        <f t="shared" si="89"/>
        <v>24.102932930276594</v>
      </c>
      <c r="CO156" s="170">
        <v>-70</v>
      </c>
      <c r="CP156" s="98"/>
      <c r="CQ156" s="98"/>
      <c r="CR156" s="98"/>
      <c r="CS156" s="98"/>
      <c r="CT156" s="98"/>
      <c r="CU156" s="98"/>
      <c r="CV156" s="142"/>
      <c r="CW156" s="168"/>
    </row>
    <row r="157" spans="2:101" x14ac:dyDescent="0.3">
      <c r="B157" s="141"/>
      <c r="C157" s="141">
        <f t="shared" si="70"/>
        <v>96.410418301285958</v>
      </c>
      <c r="D157" s="142">
        <f t="shared" si="75"/>
        <v>-117</v>
      </c>
      <c r="E157" s="98"/>
      <c r="F157" s="98"/>
      <c r="G157" s="141">
        <f t="shared" si="71"/>
        <v>-25.736751434654707</v>
      </c>
      <c r="H157" s="142">
        <f t="shared" si="76"/>
        <v>-97</v>
      </c>
      <c r="I157" s="98"/>
      <c r="J157" s="98"/>
      <c r="K157" s="98"/>
      <c r="L157" s="232"/>
      <c r="M157" s="141">
        <f t="shared" si="72"/>
        <v>-10</v>
      </c>
      <c r="N157" s="142">
        <f t="shared" si="77"/>
        <v>-46</v>
      </c>
      <c r="O157" s="98"/>
      <c r="P157" s="224"/>
      <c r="Q157" s="141">
        <f t="shared" si="73"/>
        <v>-80</v>
      </c>
      <c r="R157" s="142">
        <f t="shared" si="78"/>
        <v>-66</v>
      </c>
      <c r="S157" s="98"/>
      <c r="T157" s="98"/>
      <c r="U157" s="141">
        <f t="shared" si="74"/>
        <v>-424.01478814067013</v>
      </c>
      <c r="V157" s="142">
        <f t="shared" si="79"/>
        <v>-146</v>
      </c>
      <c r="W157" s="98"/>
      <c r="X157" s="98"/>
      <c r="Y157" s="98"/>
      <c r="Z157" s="76">
        <v>140</v>
      </c>
      <c r="AA157" s="79">
        <f t="shared" si="86"/>
        <v>-51.837232896718326</v>
      </c>
      <c r="AB157" s="78">
        <f t="shared" si="83"/>
        <v>-59.617410860353772</v>
      </c>
      <c r="AC157" s="98"/>
      <c r="AD157" s="86">
        <v>149</v>
      </c>
      <c r="AE157" s="89">
        <f t="shared" si="68"/>
        <v>-68.573384056168976</v>
      </c>
      <c r="AF157" s="88">
        <f t="shared" si="69"/>
        <v>41.203045992804348</v>
      </c>
      <c r="AG157" s="98"/>
      <c r="AH157" s="108">
        <v>138</v>
      </c>
      <c r="AI157" s="111">
        <f t="shared" si="84"/>
        <v>-59.933998510776796</v>
      </c>
      <c r="AJ157" s="110">
        <f t="shared" si="85"/>
        <v>-84.405659991678732</v>
      </c>
      <c r="AK157" s="98"/>
      <c r="AL157" s="98"/>
      <c r="AM157" s="98"/>
      <c r="AN157" s="98"/>
      <c r="AO157" s="98"/>
      <c r="AP157" s="98"/>
      <c r="AQ157" s="141">
        <f t="shared" si="87"/>
        <v>-43.120726994381968</v>
      </c>
      <c r="AR157" s="142">
        <f t="shared" si="80"/>
        <v>-116.36911421509711</v>
      </c>
      <c r="AS157" s="98"/>
      <c r="AT157" s="142"/>
      <c r="AU157" s="98"/>
      <c r="AV157" s="141">
        <f t="shared" si="82"/>
        <v>-105.62357711491939</v>
      </c>
      <c r="AW157" s="142">
        <f t="shared" si="81"/>
        <v>-116.36911421509711</v>
      </c>
      <c r="AX157" s="98"/>
      <c r="AY157" s="98"/>
      <c r="AZ157" s="142"/>
      <c r="BA157" s="142"/>
      <c r="BC157" s="141"/>
      <c r="BD157" s="235">
        <v>132</v>
      </c>
      <c r="BE157" s="238">
        <f t="shared" si="88"/>
        <v>-48.942858629145277</v>
      </c>
      <c r="BF157" s="237">
        <f t="shared" si="90"/>
        <v>-80.300016004938897</v>
      </c>
      <c r="BG157" s="98"/>
      <c r="BH157" s="235">
        <f t="shared" si="67"/>
        <v>-337.70373341905133</v>
      </c>
      <c r="BI157" s="237">
        <f t="shared" si="64"/>
        <v>68.46015175627295</v>
      </c>
      <c r="BJ157" s="98"/>
      <c r="BK157" s="98"/>
      <c r="BL157" s="98"/>
      <c r="BM157" s="238">
        <f t="shared" si="65"/>
        <v>-153.94631535321082</v>
      </c>
      <c r="BN157" s="237">
        <f t="shared" si="66"/>
        <v>-135.53984824372705</v>
      </c>
      <c r="BO157" s="98"/>
      <c r="BP157" s="98"/>
      <c r="BQ157" s="98"/>
      <c r="BR157" s="98"/>
      <c r="BS157" s="163">
        <f t="shared" ref="BS157:BS220" si="93">$BT$19*$BT157+$BV$19</f>
        <v>23.75860531698693</v>
      </c>
      <c r="BT157" s="170">
        <v>-69</v>
      </c>
      <c r="BU157" s="98"/>
      <c r="BV157" s="98"/>
      <c r="BW157" s="98"/>
      <c r="BX157" s="98"/>
      <c r="BY157" s="98"/>
      <c r="BZ157" s="98"/>
      <c r="CA157" s="142"/>
      <c r="CB157" s="141"/>
      <c r="CC157" s="251">
        <f t="shared" si="92"/>
        <v>-335.54109580085657</v>
      </c>
      <c r="CD157" s="252">
        <f t="shared" ref="CD157:CD186" si="94">IF($CD156=$CD155-$A$11,$CD156-$A$11,$CD156+$A$11)</f>
        <v>98.46015175627295</v>
      </c>
      <c r="CE157" s="98"/>
      <c r="CF157" s="98"/>
      <c r="CG157" s="98"/>
      <c r="CH157" s="246">
        <f t="shared" si="91"/>
        <v>-153.43746784469619</v>
      </c>
      <c r="CI157" s="252">
        <f t="shared" ref="CI157:CI186" si="95">IF($CI156=$CI155-$A$11,$CI156-$A$11,$CI156+$A$11)</f>
        <v>-165.53984824372705</v>
      </c>
      <c r="CJ157" s="98"/>
      <c r="CK157" s="98"/>
      <c r="CL157" s="98"/>
      <c r="CM157" s="98"/>
      <c r="CN157" s="163">
        <f t="shared" si="89"/>
        <v>23.75860531698693</v>
      </c>
      <c r="CO157" s="170">
        <v>-69</v>
      </c>
      <c r="CP157" s="98"/>
      <c r="CQ157" s="98"/>
      <c r="CR157" s="98"/>
      <c r="CS157" s="98"/>
      <c r="CT157" s="98"/>
      <c r="CU157" s="98"/>
      <c r="CV157" s="142"/>
      <c r="CW157" s="168"/>
    </row>
    <row r="158" spans="2:101" x14ac:dyDescent="0.3">
      <c r="B158" s="141"/>
      <c r="C158" s="141">
        <f t="shared" si="70"/>
        <v>97.191703927792673</v>
      </c>
      <c r="D158" s="142">
        <f t="shared" si="75"/>
        <v>-118</v>
      </c>
      <c r="E158" s="98"/>
      <c r="F158" s="98"/>
      <c r="G158" s="141">
        <f t="shared" si="71"/>
        <v>-24.955465808147991</v>
      </c>
      <c r="H158" s="142">
        <f t="shared" si="76"/>
        <v>-98</v>
      </c>
      <c r="I158" s="98"/>
      <c r="J158" s="98"/>
      <c r="K158" s="98"/>
      <c r="L158" s="232"/>
      <c r="M158" s="141">
        <f t="shared" si="72"/>
        <v>-10</v>
      </c>
      <c r="N158" s="142">
        <f t="shared" si="77"/>
        <v>-47</v>
      </c>
      <c r="O158" s="98"/>
      <c r="P158" s="224"/>
      <c r="Q158" s="141">
        <f t="shared" si="73"/>
        <v>-80</v>
      </c>
      <c r="R158" s="142">
        <f t="shared" si="78"/>
        <v>-67</v>
      </c>
      <c r="S158" s="98"/>
      <c r="T158" s="98"/>
      <c r="U158" s="141">
        <f t="shared" si="74"/>
        <v>-426.91899901834591</v>
      </c>
      <c r="V158" s="142">
        <f t="shared" si="79"/>
        <v>-147</v>
      </c>
      <c r="W158" s="98"/>
      <c r="X158" s="98"/>
      <c r="Y158" s="98"/>
      <c r="Z158" s="76">
        <v>141</v>
      </c>
      <c r="AA158" s="79">
        <f t="shared" si="86"/>
        <v>-52.189258486041524</v>
      </c>
      <c r="AB158" s="78">
        <f t="shared" si="83"/>
        <v>-60.044452048125798</v>
      </c>
      <c r="AC158" s="98"/>
      <c r="AD158" s="86">
        <v>150</v>
      </c>
      <c r="AE158" s="89">
        <f t="shared" si="68"/>
        <v>-69.282032302755098</v>
      </c>
      <c r="AF158" s="88">
        <f t="shared" si="69"/>
        <v>39.999999999999993</v>
      </c>
      <c r="AG158" s="98"/>
      <c r="AH158" s="108">
        <v>139</v>
      </c>
      <c r="AI158" s="111">
        <f t="shared" si="84"/>
        <v>-60.300713178146879</v>
      </c>
      <c r="AJ158" s="110">
        <f t="shared" si="85"/>
        <v>-84.820155521603652</v>
      </c>
      <c r="AK158" s="98"/>
      <c r="AL158" s="98"/>
      <c r="AM158" s="98"/>
      <c r="AN158" s="98"/>
      <c r="AO158" s="98"/>
      <c r="AP158" s="98"/>
      <c r="AQ158" s="141">
        <f t="shared" si="87"/>
        <v>-42.339441367875253</v>
      </c>
      <c r="AR158" s="142">
        <f t="shared" si="80"/>
        <v>-117.36911421509711</v>
      </c>
      <c r="AS158" s="98"/>
      <c r="AT158" s="142"/>
      <c r="AU158" s="98"/>
      <c r="AV158" s="141">
        <f t="shared" si="82"/>
        <v>-105.62357711491939</v>
      </c>
      <c r="AW158" s="142">
        <f t="shared" si="81"/>
        <v>-117.36911421509711</v>
      </c>
      <c r="AX158" s="98"/>
      <c r="AY158" s="98"/>
      <c r="AZ158" s="142"/>
      <c r="BA158" s="142"/>
      <c r="BC158" s="141"/>
      <c r="BD158" s="235">
        <v>133</v>
      </c>
      <c r="BE158" s="238">
        <f t="shared" si="88"/>
        <v>-49.239067085387788</v>
      </c>
      <c r="BF158" s="237">
        <f t="shared" si="90"/>
        <v>-80.571441047401493</v>
      </c>
      <c r="BG158" s="98"/>
      <c r="BH158" s="235">
        <f t="shared" si="67"/>
        <v>-340.05958578487503</v>
      </c>
      <c r="BI158" s="237">
        <f t="shared" si="64"/>
        <v>69.46015175627295</v>
      </c>
      <c r="BJ158" s="98"/>
      <c r="BK158" s="98"/>
      <c r="BL158" s="98"/>
      <c r="BM158" s="238">
        <f t="shared" si="65"/>
        <v>-154.5006244046636</v>
      </c>
      <c r="BN158" s="237">
        <f t="shared" si="66"/>
        <v>-136.53984824372705</v>
      </c>
      <c r="BO158" s="98"/>
      <c r="BP158" s="98"/>
      <c r="BQ158" s="98"/>
      <c r="BR158" s="98"/>
      <c r="BS158" s="163">
        <f t="shared" si="93"/>
        <v>23.414277703697266</v>
      </c>
      <c r="BT158" s="170">
        <v>-68</v>
      </c>
      <c r="BU158" s="98"/>
      <c r="BV158" s="98"/>
      <c r="BW158" s="98"/>
      <c r="BX158" s="98"/>
      <c r="BY158" s="98"/>
      <c r="BZ158" s="98"/>
      <c r="CA158" s="142"/>
      <c r="CB158" s="141"/>
      <c r="CC158" s="251">
        <f t="shared" si="92"/>
        <v>-337.34514355612799</v>
      </c>
      <c r="CD158" s="252">
        <f t="shared" si="94"/>
        <v>99.46015175627295</v>
      </c>
      <c r="CE158" s="98"/>
      <c r="CF158" s="98"/>
      <c r="CG158" s="98"/>
      <c r="CH158" s="246">
        <f t="shared" si="91"/>
        <v>-153.86194266090581</v>
      </c>
      <c r="CI158" s="252">
        <f t="shared" si="95"/>
        <v>-166.53984824372705</v>
      </c>
      <c r="CJ158" s="98"/>
      <c r="CK158" s="98"/>
      <c r="CL158" s="98"/>
      <c r="CM158" s="98"/>
      <c r="CN158" s="163">
        <f t="shared" si="89"/>
        <v>23.414277703697266</v>
      </c>
      <c r="CO158" s="170">
        <v>-68</v>
      </c>
      <c r="CP158" s="98"/>
      <c r="CQ158" s="98"/>
      <c r="CR158" s="98"/>
      <c r="CS158" s="98"/>
      <c r="CT158" s="98"/>
      <c r="CU158" s="98"/>
      <c r="CV158" s="142"/>
      <c r="CW158" s="168"/>
    </row>
    <row r="159" spans="2:101" x14ac:dyDescent="0.3">
      <c r="B159" s="141"/>
      <c r="C159" s="141">
        <f t="shared" si="70"/>
        <v>97.972989554299403</v>
      </c>
      <c r="D159" s="142">
        <f t="shared" si="75"/>
        <v>-119</v>
      </c>
      <c r="E159" s="98"/>
      <c r="F159" s="98"/>
      <c r="G159" s="141">
        <f t="shared" si="71"/>
        <v>-24.174180181641276</v>
      </c>
      <c r="H159" s="142">
        <f t="shared" si="76"/>
        <v>-99</v>
      </c>
      <c r="I159" s="98"/>
      <c r="J159" s="98"/>
      <c r="K159" s="98"/>
      <c r="L159" s="232"/>
      <c r="M159" s="141">
        <f t="shared" si="72"/>
        <v>-10</v>
      </c>
      <c r="N159" s="142">
        <f t="shared" si="77"/>
        <v>-48</v>
      </c>
      <c r="O159" s="98"/>
      <c r="P159" s="224"/>
      <c r="Q159" s="141">
        <f t="shared" si="73"/>
        <v>-80</v>
      </c>
      <c r="R159" s="142">
        <f t="shared" si="78"/>
        <v>-68</v>
      </c>
      <c r="S159" s="98"/>
      <c r="T159" s="98"/>
      <c r="U159" s="141">
        <f t="shared" si="74"/>
        <v>-429.82320989602175</v>
      </c>
      <c r="V159" s="142">
        <f t="shared" si="79"/>
        <v>-148</v>
      </c>
      <c r="W159" s="98"/>
      <c r="X159" s="98"/>
      <c r="Y159" s="98"/>
      <c r="Z159" s="76">
        <v>142</v>
      </c>
      <c r="AA159" s="79">
        <f t="shared" si="86"/>
        <v>-52.53377756378795</v>
      </c>
      <c r="AB159" s="78">
        <f t="shared" si="83"/>
        <v>-60.477571889117698</v>
      </c>
      <c r="AC159" s="98"/>
      <c r="AD159" s="86">
        <v>151</v>
      </c>
      <c r="AE159" s="89">
        <f t="shared" si="68"/>
        <v>-69.969576571151663</v>
      </c>
      <c r="AF159" s="88">
        <f t="shared" si="69"/>
        <v>38.784769619706971</v>
      </c>
      <c r="AG159" s="98"/>
      <c r="AH159" s="108">
        <v>140</v>
      </c>
      <c r="AI159" s="111">
        <f t="shared" si="84"/>
        <v>-60.66013804864221</v>
      </c>
      <c r="AJ159" s="110">
        <f t="shared" si="85"/>
        <v>-85.240987975273157</v>
      </c>
      <c r="AK159" s="98"/>
      <c r="AL159" s="98"/>
      <c r="AM159" s="98"/>
      <c r="AN159" s="98"/>
      <c r="AO159" s="98"/>
      <c r="AP159" s="98"/>
      <c r="AQ159" s="141">
        <f t="shared" si="87"/>
        <v>-41.558155741368537</v>
      </c>
      <c r="AR159" s="142">
        <f t="shared" si="80"/>
        <v>-118.36911421509711</v>
      </c>
      <c r="AS159" s="98"/>
      <c r="AT159" s="142"/>
      <c r="AU159" s="98"/>
      <c r="AV159" s="141">
        <f t="shared" si="82"/>
        <v>-105.62357711491939</v>
      </c>
      <c r="AW159" s="142">
        <f t="shared" si="81"/>
        <v>-118.36911421509711</v>
      </c>
      <c r="AX159" s="98"/>
      <c r="AY159" s="98"/>
      <c r="AZ159" s="142"/>
      <c r="BA159" s="142"/>
      <c r="BC159" s="141"/>
      <c r="BD159" s="235">
        <v>134</v>
      </c>
      <c r="BE159" s="238">
        <f t="shared" si="88"/>
        <v>-49.530493407489388</v>
      </c>
      <c r="BF159" s="237">
        <f t="shared" si="90"/>
        <v>-80.84799430088394</v>
      </c>
      <c r="BG159" s="98"/>
      <c r="BH159" s="235">
        <f t="shared" si="67"/>
        <v>-342.41543815069883</v>
      </c>
      <c r="BI159" s="237">
        <f t="shared" si="64"/>
        <v>70.46015175627295</v>
      </c>
      <c r="BJ159" s="98"/>
      <c r="BK159" s="98"/>
      <c r="BL159" s="98"/>
      <c r="BM159" s="238">
        <f t="shared" si="65"/>
        <v>-155.05493345611637</v>
      </c>
      <c r="BN159" s="237">
        <f t="shared" si="66"/>
        <v>-137.53984824372705</v>
      </c>
      <c r="BO159" s="98"/>
      <c r="BP159" s="98"/>
      <c r="BQ159" s="98"/>
      <c r="BR159" s="98"/>
      <c r="BS159" s="163">
        <f t="shared" si="93"/>
        <v>23.069950090407598</v>
      </c>
      <c r="BT159" s="170">
        <v>-67</v>
      </c>
      <c r="BU159" s="98"/>
      <c r="BV159" s="98"/>
      <c r="BW159" s="98"/>
      <c r="BX159" s="98"/>
      <c r="BY159" s="98"/>
      <c r="BZ159" s="98"/>
      <c r="CA159" s="142"/>
      <c r="CB159" s="141"/>
      <c r="CC159" s="251">
        <f t="shared" si="92"/>
        <v>-339.14919131139942</v>
      </c>
      <c r="CD159" s="252">
        <f t="shared" si="94"/>
        <v>100.46015175627295</v>
      </c>
      <c r="CE159" s="98"/>
      <c r="CF159" s="98"/>
      <c r="CG159" s="98"/>
      <c r="CH159" s="246">
        <f t="shared" si="91"/>
        <v>-154.28641747711544</v>
      </c>
      <c r="CI159" s="252">
        <f t="shared" si="95"/>
        <v>-167.53984824372705</v>
      </c>
      <c r="CJ159" s="98"/>
      <c r="CK159" s="98"/>
      <c r="CL159" s="98"/>
      <c r="CM159" s="98"/>
      <c r="CN159" s="163">
        <f t="shared" si="89"/>
        <v>23.069950090407598</v>
      </c>
      <c r="CO159" s="170">
        <v>-67</v>
      </c>
      <c r="CP159" s="98"/>
      <c r="CQ159" s="98"/>
      <c r="CR159" s="98"/>
      <c r="CS159" s="98"/>
      <c r="CT159" s="98"/>
      <c r="CU159" s="98"/>
      <c r="CV159" s="142"/>
      <c r="CW159" s="168"/>
    </row>
    <row r="160" spans="2:101" x14ac:dyDescent="0.3">
      <c r="B160" s="141"/>
      <c r="C160" s="141">
        <f t="shared" si="70"/>
        <v>98.754275180806118</v>
      </c>
      <c r="D160" s="142">
        <f t="shared" si="75"/>
        <v>-120</v>
      </c>
      <c r="E160" s="98"/>
      <c r="F160" s="98"/>
      <c r="G160" s="141">
        <f t="shared" si="71"/>
        <v>-23.392894555134546</v>
      </c>
      <c r="H160" s="142">
        <f t="shared" si="76"/>
        <v>-100</v>
      </c>
      <c r="I160" s="98"/>
      <c r="J160" s="98"/>
      <c r="K160" s="98"/>
      <c r="L160" s="232"/>
      <c r="M160" s="141">
        <f t="shared" si="72"/>
        <v>-10</v>
      </c>
      <c r="N160" s="142">
        <f t="shared" si="77"/>
        <v>-49</v>
      </c>
      <c r="O160" s="98"/>
      <c r="P160" s="224"/>
      <c r="Q160" s="141">
        <f t="shared" si="73"/>
        <v>-80</v>
      </c>
      <c r="R160" s="142">
        <f t="shared" si="78"/>
        <v>-69</v>
      </c>
      <c r="S160" s="98"/>
      <c r="T160" s="98"/>
      <c r="U160" s="141">
        <f t="shared" si="74"/>
        <v>-432.72742077369759</v>
      </c>
      <c r="V160" s="142">
        <f t="shared" si="79"/>
        <v>-149</v>
      </c>
      <c r="W160" s="98"/>
      <c r="X160" s="98"/>
      <c r="Y160" s="98"/>
      <c r="Z160" s="76">
        <v>143</v>
      </c>
      <c r="AA160" s="79">
        <f t="shared" si="86"/>
        <v>-52.870685186109071</v>
      </c>
      <c r="AB160" s="78">
        <f t="shared" si="83"/>
        <v>-60.916638450830192</v>
      </c>
      <c r="AC160" s="98"/>
      <c r="AD160" s="86">
        <v>152</v>
      </c>
      <c r="AE160" s="89">
        <f t="shared" si="68"/>
        <v>-70.635807428714145</v>
      </c>
      <c r="AF160" s="88">
        <f t="shared" si="69"/>
        <v>37.557725022871288</v>
      </c>
      <c r="AG160" s="98"/>
      <c r="AH160" s="108">
        <v>141</v>
      </c>
      <c r="AI160" s="111">
        <f t="shared" si="84"/>
        <v>-61.012163637965408</v>
      </c>
      <c r="AJ160" s="110">
        <f t="shared" si="85"/>
        <v>-85.66802916304519</v>
      </c>
      <c r="AK160" s="98"/>
      <c r="AL160" s="98"/>
      <c r="AM160" s="98"/>
      <c r="AN160" s="98"/>
      <c r="AO160" s="98"/>
      <c r="AP160" s="98"/>
      <c r="AQ160" s="141">
        <f t="shared" si="87"/>
        <v>-40.776870114861808</v>
      </c>
      <c r="AR160" s="142">
        <f t="shared" si="80"/>
        <v>-119.36911421509711</v>
      </c>
      <c r="AS160" s="98"/>
      <c r="AT160" s="142"/>
      <c r="AU160" s="98"/>
      <c r="AV160" s="141">
        <f t="shared" si="82"/>
        <v>-105.62357711491939</v>
      </c>
      <c r="AW160" s="142">
        <f t="shared" si="81"/>
        <v>-119.36911421509711</v>
      </c>
      <c r="AX160" s="98"/>
      <c r="AY160" s="98"/>
      <c r="AZ160" s="142"/>
      <c r="BA160" s="142"/>
      <c r="BC160" s="141"/>
      <c r="BD160" s="235">
        <v>135</v>
      </c>
      <c r="BE160" s="238">
        <f t="shared" si="88"/>
        <v>-49.817048824169248</v>
      </c>
      <c r="BF160" s="237">
        <f t="shared" si="90"/>
        <v>-81.129591524586218</v>
      </c>
      <c r="BG160" s="98"/>
      <c r="BH160" s="235">
        <f t="shared" si="67"/>
        <v>-344.77129051652253</v>
      </c>
      <c r="BI160" s="237">
        <f t="shared" si="64"/>
        <v>71.46015175627295</v>
      </c>
      <c r="BJ160" s="98"/>
      <c r="BK160" s="98"/>
      <c r="BL160" s="98"/>
      <c r="BM160" s="238">
        <f t="shared" si="65"/>
        <v>-155.60924250756912</v>
      </c>
      <c r="BN160" s="237">
        <f t="shared" si="66"/>
        <v>-138.53984824372705</v>
      </c>
      <c r="BO160" s="98"/>
      <c r="BP160" s="98"/>
      <c r="BQ160" s="98"/>
      <c r="BR160" s="98"/>
      <c r="BS160" s="163">
        <f t="shared" si="93"/>
        <v>22.725622477117934</v>
      </c>
      <c r="BT160" s="170">
        <v>-66</v>
      </c>
      <c r="BU160" s="98"/>
      <c r="BV160" s="98"/>
      <c r="BW160" s="98"/>
      <c r="BX160" s="98"/>
      <c r="BY160" s="98"/>
      <c r="BZ160" s="98"/>
      <c r="CA160" s="142"/>
      <c r="CB160" s="141"/>
      <c r="CC160" s="251">
        <f t="shared" si="92"/>
        <v>-340.95323906667085</v>
      </c>
      <c r="CD160" s="252">
        <f t="shared" si="94"/>
        <v>101.46015175627295</v>
      </c>
      <c r="CE160" s="98"/>
      <c r="CF160" s="98"/>
      <c r="CG160" s="98"/>
      <c r="CH160" s="246">
        <f t="shared" si="91"/>
        <v>-154.710892293325</v>
      </c>
      <c r="CI160" s="252">
        <f t="shared" si="95"/>
        <v>-168.53984824372705</v>
      </c>
      <c r="CJ160" s="98"/>
      <c r="CK160" s="98"/>
      <c r="CL160" s="98"/>
      <c r="CM160" s="98"/>
      <c r="CN160" s="163">
        <f t="shared" si="89"/>
        <v>22.725622477117934</v>
      </c>
      <c r="CO160" s="170">
        <v>-66</v>
      </c>
      <c r="CP160" s="98"/>
      <c r="CQ160" s="98"/>
      <c r="CR160" s="98"/>
      <c r="CS160" s="98"/>
      <c r="CT160" s="98"/>
      <c r="CU160" s="98"/>
      <c r="CV160" s="142"/>
      <c r="CW160" s="168"/>
    </row>
    <row r="161" spans="2:101" x14ac:dyDescent="0.3">
      <c r="B161" s="141"/>
      <c r="C161" s="141">
        <f t="shared" si="70"/>
        <v>99.535560807312834</v>
      </c>
      <c r="D161" s="142">
        <f t="shared" si="75"/>
        <v>-121</v>
      </c>
      <c r="E161" s="98"/>
      <c r="F161" s="98"/>
      <c r="G161" s="141">
        <f t="shared" si="71"/>
        <v>-22.611608928627831</v>
      </c>
      <c r="H161" s="142">
        <f t="shared" si="76"/>
        <v>-101</v>
      </c>
      <c r="I161" s="98"/>
      <c r="J161" s="98"/>
      <c r="K161" s="98"/>
      <c r="L161" s="232"/>
      <c r="M161" s="141">
        <f t="shared" si="72"/>
        <v>-10</v>
      </c>
      <c r="N161" s="142">
        <f t="shared" si="77"/>
        <v>-50</v>
      </c>
      <c r="O161" s="98"/>
      <c r="P161" s="224"/>
      <c r="Q161" s="141">
        <f t="shared" si="73"/>
        <v>-80</v>
      </c>
      <c r="R161" s="142">
        <f t="shared" si="78"/>
        <v>-70</v>
      </c>
      <c r="S161" s="98"/>
      <c r="T161" s="98"/>
      <c r="U161" s="141">
        <f t="shared" si="74"/>
        <v>-435.63163165137337</v>
      </c>
      <c r="V161" s="142">
        <f t="shared" si="79"/>
        <v>-150</v>
      </c>
      <c r="W161" s="98"/>
      <c r="X161" s="98"/>
      <c r="Y161" s="98"/>
      <c r="Z161" s="76">
        <v>144</v>
      </c>
      <c r="AA161" s="79">
        <f t="shared" si="86"/>
        <v>-53.199878727679426</v>
      </c>
      <c r="AB161" s="78">
        <f t="shared" si="83"/>
        <v>-61.361517989335219</v>
      </c>
      <c r="AC161" s="98"/>
      <c r="AD161" s="86">
        <v>153</v>
      </c>
      <c r="AE161" s="89">
        <f t="shared" si="68"/>
        <v>-71.28052193506943</v>
      </c>
      <c r="AF161" s="88">
        <f t="shared" si="69"/>
        <v>36.319239979163747</v>
      </c>
      <c r="AG161" s="98"/>
      <c r="AH161" s="108">
        <v>142</v>
      </c>
      <c r="AI161" s="111">
        <f t="shared" si="84"/>
        <v>-61.356682715711827</v>
      </c>
      <c r="AJ161" s="110">
        <f t="shared" si="85"/>
        <v>-86.101149004037083</v>
      </c>
      <c r="AK161" s="98"/>
      <c r="AL161" s="98"/>
      <c r="AM161" s="98"/>
      <c r="AN161" s="98"/>
      <c r="AO161" s="98"/>
      <c r="AP161" s="98"/>
      <c r="AQ161" s="141">
        <f t="shared" si="87"/>
        <v>-39.995584488355092</v>
      </c>
      <c r="AR161" s="142">
        <f t="shared" si="80"/>
        <v>-120.36911421509711</v>
      </c>
      <c r="AS161" s="98"/>
      <c r="AT161" s="142"/>
      <c r="AU161" s="98"/>
      <c r="AV161" s="141">
        <f t="shared" si="82"/>
        <v>-105.62357711491939</v>
      </c>
      <c r="AW161" s="142">
        <f t="shared" si="81"/>
        <v>-120.36911421509711</v>
      </c>
      <c r="AX161" s="98"/>
      <c r="AY161" s="98"/>
      <c r="AZ161" s="142"/>
      <c r="BA161" s="142"/>
      <c r="BC161" s="141"/>
      <c r="BD161" s="235">
        <v>136</v>
      </c>
      <c r="BE161" s="238">
        <f t="shared" si="88"/>
        <v>-50.098646047871519</v>
      </c>
      <c r="BF161" s="237">
        <f t="shared" si="90"/>
        <v>-81.416146941266078</v>
      </c>
      <c r="BG161" s="98"/>
      <c r="BH161" s="235">
        <f t="shared" si="67"/>
        <v>-347.12714288234633</v>
      </c>
      <c r="BI161" s="237">
        <f t="shared" si="64"/>
        <v>72.46015175627295</v>
      </c>
      <c r="BJ161" s="98"/>
      <c r="BK161" s="98"/>
      <c r="BL161" s="98"/>
      <c r="BM161" s="238">
        <f t="shared" si="65"/>
        <v>-156.16355155902187</v>
      </c>
      <c r="BN161" s="237">
        <f t="shared" si="66"/>
        <v>-139.53984824372705</v>
      </c>
      <c r="BO161" s="98"/>
      <c r="BP161" s="98"/>
      <c r="BQ161" s="98"/>
      <c r="BR161" s="98"/>
      <c r="BS161" s="163">
        <f t="shared" si="93"/>
        <v>22.381294863828266</v>
      </c>
      <c r="BT161" s="170">
        <v>-65</v>
      </c>
      <c r="BU161" s="98"/>
      <c r="BV161" s="98"/>
      <c r="BW161" s="98"/>
      <c r="BX161" s="98"/>
      <c r="BY161" s="98"/>
      <c r="BZ161" s="98"/>
      <c r="CA161" s="142"/>
      <c r="CB161" s="141"/>
      <c r="CC161" s="251">
        <f t="shared" si="92"/>
        <v>-342.75728682194227</v>
      </c>
      <c r="CD161" s="252">
        <f t="shared" si="94"/>
        <v>102.46015175627295</v>
      </c>
      <c r="CE161" s="98"/>
      <c r="CF161" s="98"/>
      <c r="CG161" s="98"/>
      <c r="CH161" s="246">
        <f t="shared" si="91"/>
        <v>-155.13536710953463</v>
      </c>
      <c r="CI161" s="252">
        <f t="shared" si="95"/>
        <v>-169.53984824372705</v>
      </c>
      <c r="CJ161" s="98"/>
      <c r="CK161" s="98"/>
      <c r="CL161" s="98"/>
      <c r="CM161" s="98"/>
      <c r="CN161" s="163">
        <f t="shared" si="89"/>
        <v>22.381294863828266</v>
      </c>
      <c r="CO161" s="170">
        <v>-65</v>
      </c>
      <c r="CP161" s="98"/>
      <c r="CQ161" s="98"/>
      <c r="CR161" s="98"/>
      <c r="CS161" s="98"/>
      <c r="CT161" s="98"/>
      <c r="CU161" s="98"/>
      <c r="CV161" s="142"/>
      <c r="CW161" s="168"/>
    </row>
    <row r="162" spans="2:101" x14ac:dyDescent="0.3">
      <c r="B162" s="141"/>
      <c r="C162" s="141">
        <f t="shared" si="70"/>
        <v>100.31684643381955</v>
      </c>
      <c r="D162" s="142">
        <f t="shared" si="75"/>
        <v>-122</v>
      </c>
      <c r="E162" s="98"/>
      <c r="F162" s="98"/>
      <c r="G162" s="141">
        <f t="shared" si="71"/>
        <v>-21.830323302121116</v>
      </c>
      <c r="H162" s="142">
        <f t="shared" si="76"/>
        <v>-102</v>
      </c>
      <c r="I162" s="98"/>
      <c r="J162" s="98"/>
      <c r="K162" s="98"/>
      <c r="L162" s="232"/>
      <c r="M162" s="141">
        <f t="shared" si="72"/>
        <v>-10</v>
      </c>
      <c r="N162" s="142">
        <f t="shared" si="77"/>
        <v>-51</v>
      </c>
      <c r="O162" s="98"/>
      <c r="P162" s="224"/>
      <c r="Q162" s="141">
        <f t="shared" si="73"/>
        <v>-80</v>
      </c>
      <c r="R162" s="142">
        <f t="shared" si="78"/>
        <v>-71</v>
      </c>
      <c r="S162" s="98"/>
      <c r="T162" s="98"/>
      <c r="U162" s="141">
        <f t="shared" si="74"/>
        <v>-438.53584252904921</v>
      </c>
      <c r="V162" s="142">
        <f t="shared" si="79"/>
        <v>-151</v>
      </c>
      <c r="W162" s="98"/>
      <c r="X162" s="98"/>
      <c r="Y162" s="98"/>
      <c r="Z162" s="76">
        <v>145</v>
      </c>
      <c r="AA162" s="79">
        <f t="shared" si="86"/>
        <v>-53.521257912957296</v>
      </c>
      <c r="AB162" s="78">
        <f t="shared" si="83"/>
        <v>-61.812074990015731</v>
      </c>
      <c r="AC162" s="98"/>
      <c r="AD162" s="86">
        <v>154</v>
      </c>
      <c r="AE162" s="89">
        <f t="shared" si="68"/>
        <v>-71.903523703933359</v>
      </c>
      <c r="AF162" s="88">
        <f t="shared" si="69"/>
        <v>35.069691743126185</v>
      </c>
      <c r="AG162" s="98"/>
      <c r="AH162" s="108">
        <v>143</v>
      </c>
      <c r="AI162" s="111">
        <f t="shared" si="84"/>
        <v>-61.693590338032948</v>
      </c>
      <c r="AJ162" s="110">
        <f t="shared" si="85"/>
        <v>-86.540215565749577</v>
      </c>
      <c r="AK162" s="98"/>
      <c r="AL162" s="98"/>
      <c r="AM162" s="98"/>
      <c r="AN162" s="98"/>
      <c r="AO162" s="98"/>
      <c r="AP162" s="98"/>
      <c r="AQ162" s="141">
        <f t="shared" si="87"/>
        <v>-39.214298861848377</v>
      </c>
      <c r="AR162" s="142">
        <f t="shared" si="80"/>
        <v>-121.36911421509711</v>
      </c>
      <c r="AS162" s="98"/>
      <c r="AT162" s="142"/>
      <c r="AU162" s="98"/>
      <c r="AV162" s="141">
        <f t="shared" si="82"/>
        <v>-105.62357711491939</v>
      </c>
      <c r="AW162" s="142">
        <f t="shared" si="81"/>
        <v>-121.36911421509711</v>
      </c>
      <c r="AX162" s="98"/>
      <c r="AY162" s="98"/>
      <c r="AZ162" s="142"/>
      <c r="BA162" s="142"/>
      <c r="BC162" s="141"/>
      <c r="BD162" s="235">
        <v>137</v>
      </c>
      <c r="BE162" s="238">
        <f t="shared" si="88"/>
        <v>-50.375199301353973</v>
      </c>
      <c r="BF162" s="237">
        <f t="shared" si="90"/>
        <v>-81.707573263367664</v>
      </c>
      <c r="BG162" s="98"/>
      <c r="BH162" s="235">
        <f t="shared" si="67"/>
        <v>-349.48299524817008</v>
      </c>
      <c r="BI162" s="237">
        <f t="shared" si="64"/>
        <v>73.46015175627295</v>
      </c>
      <c r="BJ162" s="98"/>
      <c r="BK162" s="98"/>
      <c r="BL162" s="98"/>
      <c r="BM162" s="238">
        <f t="shared" si="65"/>
        <v>-156.71786061047465</v>
      </c>
      <c r="BN162" s="237">
        <f t="shared" si="66"/>
        <v>-140.53984824372705</v>
      </c>
      <c r="BO162" s="98"/>
      <c r="BP162" s="98"/>
      <c r="BQ162" s="98"/>
      <c r="BR162" s="98"/>
      <c r="BS162" s="163">
        <f t="shared" si="93"/>
        <v>22.036967250538602</v>
      </c>
      <c r="BT162" s="170">
        <v>-64</v>
      </c>
      <c r="BU162" s="98"/>
      <c r="BV162" s="98"/>
      <c r="BW162" s="98"/>
      <c r="BX162" s="98"/>
      <c r="BY162" s="98"/>
      <c r="BZ162" s="98"/>
      <c r="CA162" s="142"/>
      <c r="CB162" s="141"/>
      <c r="CC162" s="251">
        <f t="shared" si="92"/>
        <v>-344.5613345772137</v>
      </c>
      <c r="CD162" s="252">
        <f t="shared" si="94"/>
        <v>103.46015175627295</v>
      </c>
      <c r="CE162" s="98"/>
      <c r="CF162" s="98"/>
      <c r="CG162" s="98"/>
      <c r="CH162" s="246">
        <f t="shared" si="91"/>
        <v>-155.55984192574422</v>
      </c>
      <c r="CI162" s="252">
        <f t="shared" si="95"/>
        <v>-170.53984824372705</v>
      </c>
      <c r="CJ162" s="98"/>
      <c r="CK162" s="98"/>
      <c r="CL162" s="98"/>
      <c r="CM162" s="98"/>
      <c r="CN162" s="163">
        <f t="shared" si="89"/>
        <v>22.036967250538602</v>
      </c>
      <c r="CO162" s="170">
        <v>-64</v>
      </c>
      <c r="CP162" s="98"/>
      <c r="CQ162" s="98"/>
      <c r="CR162" s="98"/>
      <c r="CS162" s="98"/>
      <c r="CT162" s="98"/>
      <c r="CU162" s="98"/>
      <c r="CV162" s="142"/>
      <c r="CW162" s="168"/>
    </row>
    <row r="163" spans="2:101" x14ac:dyDescent="0.3">
      <c r="B163" s="141"/>
      <c r="C163" s="141">
        <f t="shared" si="70"/>
        <v>101.09813206032626</v>
      </c>
      <c r="D163" s="142">
        <f t="shared" si="75"/>
        <v>-123</v>
      </c>
      <c r="E163" s="98"/>
      <c r="F163" s="98"/>
      <c r="G163" s="141">
        <f t="shared" si="71"/>
        <v>-21.0490376756144</v>
      </c>
      <c r="H163" s="142">
        <f t="shared" si="76"/>
        <v>-103</v>
      </c>
      <c r="I163" s="98"/>
      <c r="J163" s="98"/>
      <c r="K163" s="98"/>
      <c r="L163" s="232"/>
      <c r="M163" s="141">
        <f t="shared" si="72"/>
        <v>-10</v>
      </c>
      <c r="N163" s="142">
        <f t="shared" si="77"/>
        <v>-52</v>
      </c>
      <c r="O163" s="98"/>
      <c r="P163" s="224"/>
      <c r="Q163" s="141">
        <f t="shared" si="73"/>
        <v>-80</v>
      </c>
      <c r="R163" s="142">
        <f t="shared" si="78"/>
        <v>-72</v>
      </c>
      <c r="S163" s="98"/>
      <c r="T163" s="98"/>
      <c r="U163" s="141">
        <f t="shared" si="74"/>
        <v>-441.44005340672504</v>
      </c>
      <c r="V163" s="142">
        <f t="shared" si="79"/>
        <v>-152</v>
      </c>
      <c r="W163" s="98"/>
      <c r="X163" s="98"/>
      <c r="Y163" s="98"/>
      <c r="Z163" s="76">
        <v>146</v>
      </c>
      <c r="AA163" s="79">
        <f t="shared" si="86"/>
        <v>-53.834724846729586</v>
      </c>
      <c r="AB163" s="78">
        <f t="shared" si="83"/>
        <v>-62.268172208844675</v>
      </c>
      <c r="AC163" s="98"/>
      <c r="AD163" s="86">
        <v>155</v>
      </c>
      <c r="AE163" s="89">
        <f t="shared" si="68"/>
        <v>-72.50462296293199</v>
      </c>
      <c r="AF163" s="88">
        <f t="shared" si="69"/>
        <v>33.809460939255956</v>
      </c>
      <c r="AG163" s="98"/>
      <c r="AH163" s="108">
        <v>144</v>
      </c>
      <c r="AI163" s="111">
        <f t="shared" si="84"/>
        <v>-62.02278387960331</v>
      </c>
      <c r="AJ163" s="110">
        <f t="shared" si="85"/>
        <v>-86.985095104254611</v>
      </c>
      <c r="AK163" s="98"/>
      <c r="AL163" s="98"/>
      <c r="AM163" s="98"/>
      <c r="AN163" s="98"/>
      <c r="AO163" s="98"/>
      <c r="AP163" s="98"/>
      <c r="AQ163" s="141">
        <f t="shared" si="87"/>
        <v>-38.433013235341662</v>
      </c>
      <c r="AR163" s="142">
        <f t="shared" si="80"/>
        <v>-122.36911421509711</v>
      </c>
      <c r="AS163" s="98"/>
      <c r="AT163" s="142"/>
      <c r="AU163" s="98"/>
      <c r="AV163" s="141">
        <f t="shared" si="82"/>
        <v>-105.62357711491939</v>
      </c>
      <c r="AW163" s="142">
        <f t="shared" si="81"/>
        <v>-122.36911421509711</v>
      </c>
      <c r="AX163" s="98"/>
      <c r="AY163" s="98"/>
      <c r="AZ163" s="142"/>
      <c r="BA163" s="142"/>
      <c r="BC163" s="141"/>
      <c r="BD163" s="235">
        <v>138</v>
      </c>
      <c r="BE163" s="238">
        <f t="shared" si="88"/>
        <v>-50.646624343816555</v>
      </c>
      <c r="BF163" s="237">
        <f t="shared" si="90"/>
        <v>-82.003781719610188</v>
      </c>
      <c r="BG163" s="98"/>
      <c r="BH163" s="235">
        <f t="shared" si="67"/>
        <v>-351.83884761399383</v>
      </c>
      <c r="BI163" s="237">
        <f t="shared" si="64"/>
        <v>74.46015175627295</v>
      </c>
      <c r="BJ163" s="98"/>
      <c r="BK163" s="98"/>
      <c r="BL163" s="98"/>
      <c r="BM163" s="238">
        <f t="shared" si="65"/>
        <v>-157.27216966192742</v>
      </c>
      <c r="BN163" s="237">
        <f t="shared" si="66"/>
        <v>-141.53984824372705</v>
      </c>
      <c r="BO163" s="98"/>
      <c r="BP163" s="98"/>
      <c r="BQ163" s="98"/>
      <c r="BR163" s="98"/>
      <c r="BS163" s="163">
        <f t="shared" si="93"/>
        <v>21.692639637248938</v>
      </c>
      <c r="BT163" s="170">
        <v>-63</v>
      </c>
      <c r="BU163" s="98"/>
      <c r="BV163" s="98"/>
      <c r="BW163" s="98"/>
      <c r="BX163" s="98"/>
      <c r="BY163" s="98"/>
      <c r="BZ163" s="98"/>
      <c r="CA163" s="142"/>
      <c r="CB163" s="141"/>
      <c r="CC163" s="251">
        <f t="shared" si="92"/>
        <v>-346.36538233248507</v>
      </c>
      <c r="CD163" s="252">
        <f t="shared" si="94"/>
        <v>104.46015175627295</v>
      </c>
      <c r="CE163" s="98"/>
      <c r="CF163" s="98"/>
      <c r="CG163" s="98"/>
      <c r="CH163" s="246">
        <f t="shared" si="91"/>
        <v>-155.98431674195382</v>
      </c>
      <c r="CI163" s="252">
        <f t="shared" si="95"/>
        <v>-171.53984824372705</v>
      </c>
      <c r="CJ163" s="98"/>
      <c r="CK163" s="98"/>
      <c r="CL163" s="98"/>
      <c r="CM163" s="98"/>
      <c r="CN163" s="163">
        <f t="shared" si="89"/>
        <v>21.692639637248938</v>
      </c>
      <c r="CO163" s="170">
        <v>-63</v>
      </c>
      <c r="CP163" s="98"/>
      <c r="CQ163" s="98"/>
      <c r="CR163" s="98"/>
      <c r="CS163" s="98"/>
      <c r="CT163" s="98"/>
      <c r="CU163" s="98"/>
      <c r="CV163" s="142"/>
      <c r="CW163" s="168"/>
    </row>
    <row r="164" spans="2:101" x14ac:dyDescent="0.3">
      <c r="B164" s="141"/>
      <c r="C164" s="141">
        <f t="shared" si="70"/>
        <v>101.87941768683298</v>
      </c>
      <c r="D164" s="142">
        <f t="shared" si="75"/>
        <v>-124</v>
      </c>
      <c r="E164" s="98"/>
      <c r="F164" s="98"/>
      <c r="G164" s="141">
        <f t="shared" si="71"/>
        <v>-20.267752049107685</v>
      </c>
      <c r="H164" s="142">
        <f t="shared" si="76"/>
        <v>-104</v>
      </c>
      <c r="I164" s="98"/>
      <c r="J164" s="98"/>
      <c r="K164" s="98"/>
      <c r="L164" s="232"/>
      <c r="M164" s="141">
        <f t="shared" si="72"/>
        <v>-10</v>
      </c>
      <c r="N164" s="142">
        <f t="shared" si="77"/>
        <v>-53</v>
      </c>
      <c r="O164" s="98"/>
      <c r="P164" s="224"/>
      <c r="Q164" s="141">
        <f t="shared" si="73"/>
        <v>-80</v>
      </c>
      <c r="R164" s="142">
        <f t="shared" si="78"/>
        <v>-73</v>
      </c>
      <c r="S164" s="98"/>
      <c r="T164" s="98"/>
      <c r="U164" s="141">
        <f t="shared" si="74"/>
        <v>-444.34426428440088</v>
      </c>
      <c r="V164" s="142">
        <f t="shared" si="79"/>
        <v>-153</v>
      </c>
      <c r="W164" s="98"/>
      <c r="X164" s="98"/>
      <c r="Y164" s="98"/>
      <c r="Z164" s="76">
        <v>147</v>
      </c>
      <c r="AA164" s="79">
        <f t="shared" si="86"/>
        <v>-54.140184043931633</v>
      </c>
      <c r="AB164" s="78">
        <f t="shared" si="83"/>
        <v>-62.729670714190874</v>
      </c>
      <c r="AC164" s="98"/>
      <c r="AD164" s="86">
        <v>156</v>
      </c>
      <c r="AE164" s="89">
        <f t="shared" si="68"/>
        <v>-73.083636611408053</v>
      </c>
      <c r="AF164" s="88">
        <f t="shared" si="69"/>
        <v>32.538931446064034</v>
      </c>
      <c r="AG164" s="98"/>
      <c r="AH164" s="108">
        <v>145</v>
      </c>
      <c r="AI164" s="111">
        <f t="shared" si="84"/>
        <v>-62.34416306488118</v>
      </c>
      <c r="AJ164" s="110">
        <f t="shared" si="85"/>
        <v>-87.435652104935116</v>
      </c>
      <c r="AK164" s="98"/>
      <c r="AL164" s="98"/>
      <c r="AM164" s="98"/>
      <c r="AN164" s="98"/>
      <c r="AO164" s="98"/>
      <c r="AP164" s="98"/>
      <c r="AQ164" s="141">
        <f t="shared" si="87"/>
        <v>-37.651727608834946</v>
      </c>
      <c r="AR164" s="142">
        <f t="shared" si="80"/>
        <v>-123.36911421509711</v>
      </c>
      <c r="AS164" s="98"/>
      <c r="AT164" s="142"/>
      <c r="AU164" s="98"/>
      <c r="AV164" s="141">
        <f t="shared" si="82"/>
        <v>-105.62357711491939</v>
      </c>
      <c r="AW164" s="142">
        <f t="shared" si="81"/>
        <v>-123.36911421509711</v>
      </c>
      <c r="AX164" s="98"/>
      <c r="AY164" s="98"/>
      <c r="AZ164" s="142"/>
      <c r="BA164" s="142"/>
      <c r="BC164" s="141"/>
      <c r="BD164" s="235">
        <v>139</v>
      </c>
      <c r="BE164" s="238">
        <f t="shared" si="88"/>
        <v>-50.912838496562003</v>
      </c>
      <c r="BF164" s="237">
        <f t="shared" si="90"/>
        <v>-82.304682082028421</v>
      </c>
      <c r="BG164" s="98"/>
      <c r="BH164" s="235">
        <f t="shared" si="67"/>
        <v>-354.19469997981759</v>
      </c>
      <c r="BI164" s="237">
        <f t="shared" si="64"/>
        <v>75.46015175627295</v>
      </c>
      <c r="BJ164" s="98"/>
      <c r="BK164" s="98"/>
      <c r="BL164" s="98"/>
      <c r="BM164" s="238">
        <f t="shared" si="65"/>
        <v>-157.8264787133802</v>
      </c>
      <c r="BN164" s="237">
        <f t="shared" si="66"/>
        <v>-142.53984824372705</v>
      </c>
      <c r="BO164" s="98"/>
      <c r="BP164" s="98"/>
      <c r="BQ164" s="98"/>
      <c r="BR164" s="98"/>
      <c r="BS164" s="163">
        <f t="shared" si="93"/>
        <v>21.34831202395927</v>
      </c>
      <c r="BT164" s="170">
        <v>-62</v>
      </c>
      <c r="BU164" s="98"/>
      <c r="BV164" s="98"/>
      <c r="BW164" s="98"/>
      <c r="BX164" s="98"/>
      <c r="BY164" s="98"/>
      <c r="BZ164" s="98"/>
      <c r="CA164" s="142"/>
      <c r="CB164" s="141"/>
      <c r="CC164" s="251">
        <f t="shared" si="92"/>
        <v>-348.1694300877565</v>
      </c>
      <c r="CD164" s="252">
        <f t="shared" si="94"/>
        <v>105.46015175627295</v>
      </c>
      <c r="CE164" s="98"/>
      <c r="CF164" s="98"/>
      <c r="CG164" s="98"/>
      <c r="CH164" s="246">
        <f t="shared" si="91"/>
        <v>-156.40879155816344</v>
      </c>
      <c r="CI164" s="252">
        <f t="shared" si="95"/>
        <v>-172.53984824372705</v>
      </c>
      <c r="CJ164" s="98"/>
      <c r="CK164" s="98"/>
      <c r="CL164" s="98"/>
      <c r="CM164" s="98"/>
      <c r="CN164" s="163">
        <f t="shared" si="89"/>
        <v>21.34831202395927</v>
      </c>
      <c r="CO164" s="170">
        <v>-62</v>
      </c>
      <c r="CP164" s="98"/>
      <c r="CQ164" s="98"/>
      <c r="CR164" s="98"/>
      <c r="CS164" s="98"/>
      <c r="CT164" s="98"/>
      <c r="CU164" s="98"/>
      <c r="CV164" s="142"/>
      <c r="CW164" s="168"/>
    </row>
    <row r="165" spans="2:101" x14ac:dyDescent="0.3">
      <c r="B165" s="141"/>
      <c r="C165" s="141">
        <f t="shared" si="70"/>
        <v>102.66070331333971</v>
      </c>
      <c r="D165" s="142">
        <f t="shared" si="75"/>
        <v>-125</v>
      </c>
      <c r="E165" s="98"/>
      <c r="F165" s="98"/>
      <c r="G165" s="141">
        <f t="shared" si="71"/>
        <v>-19.486466422600969</v>
      </c>
      <c r="H165" s="142">
        <f t="shared" si="76"/>
        <v>-105</v>
      </c>
      <c r="I165" s="98"/>
      <c r="J165" s="98"/>
      <c r="K165" s="98"/>
      <c r="L165" s="232"/>
      <c r="M165" s="141">
        <f t="shared" si="72"/>
        <v>-10</v>
      </c>
      <c r="N165" s="142">
        <f t="shared" si="77"/>
        <v>-54</v>
      </c>
      <c r="O165" s="98"/>
      <c r="P165" s="224"/>
      <c r="Q165" s="141">
        <f t="shared" si="73"/>
        <v>-80</v>
      </c>
      <c r="R165" s="142">
        <f t="shared" si="78"/>
        <v>-74</v>
      </c>
      <c r="S165" s="98"/>
      <c r="T165" s="98"/>
      <c r="U165" s="141">
        <f t="shared" si="74"/>
        <v>-447.24847516207672</v>
      </c>
      <c r="V165" s="142">
        <f t="shared" si="79"/>
        <v>-154</v>
      </c>
      <c r="W165" s="98"/>
      <c r="X165" s="98"/>
      <c r="Y165" s="98"/>
      <c r="Z165" s="76">
        <v>148</v>
      </c>
      <c r="AA165" s="79">
        <f t="shared" si="86"/>
        <v>-54.437542458732906</v>
      </c>
      <c r="AB165" s="78">
        <f t="shared" si="83"/>
        <v>-63.196429929138965</v>
      </c>
      <c r="AC165" s="98"/>
      <c r="AD165" s="86">
        <v>157</v>
      </c>
      <c r="AE165" s="89">
        <f t="shared" si="68"/>
        <v>-73.64038827619521</v>
      </c>
      <c r="AF165" s="88">
        <f t="shared" si="69"/>
        <v>31.258490279141931</v>
      </c>
      <c r="AG165" s="98"/>
      <c r="AH165" s="108">
        <v>146</v>
      </c>
      <c r="AI165" s="111">
        <f t="shared" si="84"/>
        <v>-62.657629998653469</v>
      </c>
      <c r="AJ165" s="110">
        <f t="shared" si="85"/>
        <v>-87.89174932376406</v>
      </c>
      <c r="AK165" s="98"/>
      <c r="AL165" s="98"/>
      <c r="AM165" s="98"/>
      <c r="AN165" s="98"/>
      <c r="AO165" s="98"/>
      <c r="AP165" s="98"/>
      <c r="AQ165" s="141">
        <f t="shared" si="87"/>
        <v>-36.870441982328231</v>
      </c>
      <c r="AR165" s="142">
        <f t="shared" si="80"/>
        <v>-124.36911421509711</v>
      </c>
      <c r="AS165" s="98"/>
      <c r="AT165" s="142"/>
      <c r="AU165" s="98"/>
      <c r="AV165" s="141">
        <f t="shared" si="82"/>
        <v>-105.62357711491939</v>
      </c>
      <c r="AW165" s="142">
        <f t="shared" si="81"/>
        <v>-124.36911421509711</v>
      </c>
      <c r="AX165" s="98"/>
      <c r="AY165" s="98"/>
      <c r="AZ165" s="142"/>
      <c r="BA165" s="142"/>
      <c r="BC165" s="141"/>
      <c r="BD165" s="235">
        <v>140</v>
      </c>
      <c r="BE165" s="238">
        <f t="shared" si="88"/>
        <v>-51.173760668180499</v>
      </c>
      <c r="BF165" s="237">
        <f t="shared" si="90"/>
        <v>-82.610182693457062</v>
      </c>
      <c r="BG165" s="98"/>
      <c r="BH165" s="235">
        <f t="shared" si="67"/>
        <v>-356.55055234564134</v>
      </c>
      <c r="BI165" s="237">
        <f t="shared" si="64"/>
        <v>76.46015175627295</v>
      </c>
      <c r="BJ165" s="98"/>
      <c r="BK165" s="98"/>
      <c r="BL165" s="98"/>
      <c r="BM165" s="238">
        <f t="shared" si="65"/>
        <v>-158.38078776483297</v>
      </c>
      <c r="BN165" s="237">
        <f t="shared" si="66"/>
        <v>-143.53984824372705</v>
      </c>
      <c r="BO165" s="98"/>
      <c r="BP165" s="98"/>
      <c r="BQ165" s="98"/>
      <c r="BR165" s="98"/>
      <c r="BS165" s="163">
        <f t="shared" si="93"/>
        <v>21.003984410669606</v>
      </c>
      <c r="BT165" s="170">
        <v>-61</v>
      </c>
      <c r="BU165" s="98"/>
      <c r="BV165" s="98"/>
      <c r="BW165" s="98"/>
      <c r="BX165" s="98"/>
      <c r="BY165" s="98"/>
      <c r="BZ165" s="98"/>
      <c r="CA165" s="142"/>
      <c r="CB165" s="141"/>
      <c r="CC165" s="251">
        <f t="shared" si="92"/>
        <v>-349.97347784302792</v>
      </c>
      <c r="CD165" s="252">
        <f t="shared" si="94"/>
        <v>106.46015175627295</v>
      </c>
      <c r="CE165" s="98"/>
      <c r="CF165" s="98"/>
      <c r="CG165" s="98"/>
      <c r="CH165" s="246">
        <f t="shared" si="91"/>
        <v>-156.83326637437304</v>
      </c>
      <c r="CI165" s="252">
        <f t="shared" si="95"/>
        <v>-173.53984824372705</v>
      </c>
      <c r="CJ165" s="98"/>
      <c r="CK165" s="98"/>
      <c r="CL165" s="98"/>
      <c r="CM165" s="98"/>
      <c r="CN165" s="163">
        <f t="shared" si="89"/>
        <v>21.003984410669606</v>
      </c>
      <c r="CO165" s="170">
        <v>-61</v>
      </c>
      <c r="CP165" s="98"/>
      <c r="CQ165" s="98"/>
      <c r="CR165" s="98"/>
      <c r="CS165" s="98"/>
      <c r="CT165" s="98"/>
      <c r="CU165" s="98"/>
      <c r="CV165" s="142"/>
      <c r="CW165" s="168"/>
    </row>
    <row r="166" spans="2:101" x14ac:dyDescent="0.3">
      <c r="B166" s="141"/>
      <c r="C166" s="141">
        <f t="shared" si="70"/>
        <v>103.44198893984642</v>
      </c>
      <c r="D166" s="142">
        <f t="shared" si="75"/>
        <v>-126</v>
      </c>
      <c r="E166" s="98"/>
      <c r="F166" s="98"/>
      <c r="G166" s="141">
        <f t="shared" si="71"/>
        <v>-18.70518079609424</v>
      </c>
      <c r="H166" s="142">
        <f t="shared" si="76"/>
        <v>-106</v>
      </c>
      <c r="I166" s="98"/>
      <c r="J166" s="98"/>
      <c r="K166" s="98"/>
      <c r="L166" s="232"/>
      <c r="M166" s="141">
        <f t="shared" si="72"/>
        <v>-10</v>
      </c>
      <c r="N166" s="142">
        <f t="shared" si="77"/>
        <v>-55</v>
      </c>
      <c r="O166" s="98"/>
      <c r="P166" s="224"/>
      <c r="Q166" s="141">
        <f t="shared" si="73"/>
        <v>-80</v>
      </c>
      <c r="R166" s="142">
        <f t="shared" si="78"/>
        <v>-75</v>
      </c>
      <c r="S166" s="98"/>
      <c r="T166" s="98"/>
      <c r="U166" s="141">
        <f t="shared" si="74"/>
        <v>-450.1526860397525</v>
      </c>
      <c r="V166" s="142">
        <f t="shared" si="79"/>
        <v>-155</v>
      </c>
      <c r="W166" s="98"/>
      <c r="X166" s="98"/>
      <c r="Y166" s="98"/>
      <c r="Z166" s="76">
        <v>149</v>
      </c>
      <c r="AA166" s="79">
        <f t="shared" si="86"/>
        <v>-54.726709512879708</v>
      </c>
      <c r="AB166" s="78">
        <f t="shared" si="83"/>
        <v>-63.668307674310469</v>
      </c>
      <c r="AC166" s="98"/>
      <c r="AD166" s="86">
        <v>158</v>
      </c>
      <c r="AE166" s="89">
        <f t="shared" si="68"/>
        <v>-74.17470836534298</v>
      </c>
      <c r="AF166" s="88">
        <f t="shared" si="69"/>
        <v>29.968527473272978</v>
      </c>
      <c r="AG166" s="98"/>
      <c r="AH166" s="108">
        <v>147</v>
      </c>
      <c r="AI166" s="111">
        <f t="shared" si="84"/>
        <v>-62.963089195855517</v>
      </c>
      <c r="AJ166" s="110">
        <f t="shared" si="85"/>
        <v>-88.353247829110259</v>
      </c>
      <c r="AK166" s="98"/>
      <c r="AL166" s="98"/>
      <c r="AM166" s="98"/>
      <c r="AN166" s="98"/>
      <c r="AO166" s="98"/>
      <c r="AP166" s="98"/>
      <c r="AQ166" s="141">
        <f t="shared" si="87"/>
        <v>-36.089156355821501</v>
      </c>
      <c r="AR166" s="142">
        <f t="shared" si="80"/>
        <v>-125.36911421509711</v>
      </c>
      <c r="AS166" s="98"/>
      <c r="AT166" s="142"/>
      <c r="AU166" s="98"/>
      <c r="AV166" s="141">
        <f t="shared" si="82"/>
        <v>-105.62357711491939</v>
      </c>
      <c r="AW166" s="142">
        <f t="shared" si="81"/>
        <v>-125.36911421509711</v>
      </c>
      <c r="AX166" s="98"/>
      <c r="AY166" s="98"/>
      <c r="AZ166" s="142"/>
      <c r="BA166" s="142"/>
      <c r="BC166" s="141"/>
      <c r="BD166" s="235">
        <v>141</v>
      </c>
      <c r="BE166" s="238">
        <f t="shared" si="88"/>
        <v>-51.429311379250962</v>
      </c>
      <c r="BF166" s="237">
        <f t="shared" si="90"/>
        <v>-82.920190495450456</v>
      </c>
      <c r="BG166" s="98"/>
      <c r="BH166" s="235">
        <f t="shared" si="67"/>
        <v>-358.90640471146509</v>
      </c>
      <c r="BI166" s="237">
        <f t="shared" si="64"/>
        <v>77.46015175627295</v>
      </c>
      <c r="BJ166" s="98"/>
      <c r="BK166" s="98"/>
      <c r="BL166" s="98"/>
      <c r="BM166" s="238">
        <f t="shared" si="65"/>
        <v>-158.93509681628575</v>
      </c>
      <c r="BN166" s="237">
        <f t="shared" si="66"/>
        <v>-144.53984824372705</v>
      </c>
      <c r="BO166" s="98"/>
      <c r="BP166" s="98"/>
      <c r="BQ166" s="98"/>
      <c r="BR166" s="98"/>
      <c r="BS166" s="163">
        <f t="shared" si="93"/>
        <v>20.659656797379938</v>
      </c>
      <c r="BT166" s="170">
        <v>-60</v>
      </c>
      <c r="BU166" s="98"/>
      <c r="BV166" s="98"/>
      <c r="BW166" s="98"/>
      <c r="BX166" s="98"/>
      <c r="BY166" s="98"/>
      <c r="BZ166" s="98"/>
      <c r="CA166" s="142"/>
      <c r="CB166" s="141"/>
      <c r="CC166" s="251">
        <f t="shared" si="92"/>
        <v>-351.77752559829935</v>
      </c>
      <c r="CD166" s="252">
        <f t="shared" si="94"/>
        <v>107.46015175627295</v>
      </c>
      <c r="CE166" s="98"/>
      <c r="CF166" s="98"/>
      <c r="CG166" s="98"/>
      <c r="CH166" s="246">
        <f t="shared" si="91"/>
        <v>-157.25774119058264</v>
      </c>
      <c r="CI166" s="252">
        <f t="shared" si="95"/>
        <v>-174.53984824372705</v>
      </c>
      <c r="CJ166" s="98"/>
      <c r="CK166" s="98"/>
      <c r="CL166" s="98"/>
      <c r="CM166" s="98"/>
      <c r="CN166" s="163">
        <f t="shared" si="89"/>
        <v>20.659656797379938</v>
      </c>
      <c r="CO166" s="170">
        <v>-60</v>
      </c>
      <c r="CP166" s="98"/>
      <c r="CQ166" s="98"/>
      <c r="CR166" s="98"/>
      <c r="CS166" s="98"/>
      <c r="CT166" s="98"/>
      <c r="CU166" s="98"/>
      <c r="CV166" s="142"/>
      <c r="CW166" s="168"/>
    </row>
    <row r="167" spans="2:101" x14ac:dyDescent="0.3">
      <c r="B167" s="141"/>
      <c r="C167" s="141">
        <f t="shared" si="70"/>
        <v>104.22327456635314</v>
      </c>
      <c r="D167" s="142">
        <f t="shared" si="75"/>
        <v>-127</v>
      </c>
      <c r="E167" s="98"/>
      <c r="F167" s="98"/>
      <c r="G167" s="141">
        <f t="shared" si="71"/>
        <v>-17.923895169587524</v>
      </c>
      <c r="H167" s="142">
        <f t="shared" si="76"/>
        <v>-107</v>
      </c>
      <c r="I167" s="98"/>
      <c r="J167" s="98"/>
      <c r="K167" s="98"/>
      <c r="L167" s="232"/>
      <c r="M167" s="141">
        <f t="shared" si="72"/>
        <v>-10</v>
      </c>
      <c r="N167" s="142">
        <f t="shared" si="77"/>
        <v>-56</v>
      </c>
      <c r="O167" s="98"/>
      <c r="P167" s="224"/>
      <c r="Q167" s="141">
        <f t="shared" si="73"/>
        <v>-80</v>
      </c>
      <c r="R167" s="142">
        <f t="shared" si="78"/>
        <v>-76</v>
      </c>
      <c r="S167" s="98"/>
      <c r="T167" s="98"/>
      <c r="U167" s="141">
        <f t="shared" si="74"/>
        <v>-453.05689691742833</v>
      </c>
      <c r="V167" s="142">
        <f t="shared" si="79"/>
        <v>-156</v>
      </c>
      <c r="W167" s="98"/>
      <c r="X167" s="98"/>
      <c r="Y167" s="98"/>
      <c r="Z167" s="76">
        <v>150</v>
      </c>
      <c r="AA167" s="79">
        <f t="shared" si="86"/>
        <v>-55.007597123286104</v>
      </c>
      <c r="AB167" s="78">
        <f t="shared" si="83"/>
        <v>-64.145160211173049</v>
      </c>
      <c r="AC167" s="98"/>
      <c r="AD167" s="86">
        <v>159</v>
      </c>
      <c r="AE167" s="89">
        <f t="shared" si="68"/>
        <v>-74.686434119776138</v>
      </c>
      <c r="AF167" s="88">
        <f t="shared" si="69"/>
        <v>28.669435963624018</v>
      </c>
      <c r="AG167" s="98"/>
      <c r="AH167" s="108">
        <v>148</v>
      </c>
      <c r="AI167" s="111">
        <f t="shared" si="84"/>
        <v>-63.260447610656797</v>
      </c>
      <c r="AJ167" s="110">
        <f t="shared" si="85"/>
        <v>-88.820007044058343</v>
      </c>
      <c r="AK167" s="98"/>
      <c r="AL167" s="98"/>
      <c r="AM167" s="98"/>
      <c r="AN167" s="98"/>
      <c r="AO167" s="98"/>
      <c r="AP167" s="98"/>
      <c r="AQ167" s="141">
        <f t="shared" si="87"/>
        <v>-35.307870729314786</v>
      </c>
      <c r="AR167" s="142">
        <f t="shared" si="80"/>
        <v>-126.36911421509711</v>
      </c>
      <c r="AS167" s="98"/>
      <c r="AT167" s="142"/>
      <c r="AU167" s="98"/>
      <c r="AV167" s="141">
        <f t="shared" si="82"/>
        <v>-105.62357711491939</v>
      </c>
      <c r="AW167" s="142">
        <f t="shared" si="81"/>
        <v>-126.36911421509711</v>
      </c>
      <c r="AX167" s="98"/>
      <c r="AY167" s="98"/>
      <c r="AZ167" s="142"/>
      <c r="BA167" s="142"/>
      <c r="BC167" s="141"/>
      <c r="BD167" s="235">
        <v>142</v>
      </c>
      <c r="BE167" s="238">
        <f t="shared" si="88"/>
        <v>-51.679412786551225</v>
      </c>
      <c r="BF167" s="237">
        <f t="shared" si="90"/>
        <v>-83.234611056628992</v>
      </c>
      <c r="BG167" s="98"/>
      <c r="BH167" s="235">
        <f t="shared" si="67"/>
        <v>-361.26225707728884</v>
      </c>
      <c r="BI167" s="237">
        <f t="shared" si="64"/>
        <v>78.46015175627295</v>
      </c>
      <c r="BJ167" s="98"/>
      <c r="BK167" s="98"/>
      <c r="BL167" s="98"/>
      <c r="BM167" s="238">
        <f t="shared" si="65"/>
        <v>-159.4894058677385</v>
      </c>
      <c r="BN167" s="237">
        <f t="shared" si="66"/>
        <v>-145.53984824372705</v>
      </c>
      <c r="BO167" s="98"/>
      <c r="BP167" s="98"/>
      <c r="BQ167" s="98"/>
      <c r="BR167" s="98"/>
      <c r="BS167" s="163">
        <f t="shared" si="93"/>
        <v>20.315329184090274</v>
      </c>
      <c r="BT167" s="170">
        <v>-59</v>
      </c>
      <c r="BU167" s="98"/>
      <c r="BV167" s="98"/>
      <c r="BW167" s="98"/>
      <c r="BX167" s="98"/>
      <c r="BY167" s="98"/>
      <c r="BZ167" s="98"/>
      <c r="CA167" s="142"/>
      <c r="CB167" s="141"/>
      <c r="CC167" s="251">
        <f t="shared" si="92"/>
        <v>-353.58157335357077</v>
      </c>
      <c r="CD167" s="252">
        <f t="shared" si="94"/>
        <v>108.46015175627295</v>
      </c>
      <c r="CE167" s="98"/>
      <c r="CF167" s="98"/>
      <c r="CG167" s="98"/>
      <c r="CH167" s="246">
        <f t="shared" si="91"/>
        <v>-157.68221600679226</v>
      </c>
      <c r="CI167" s="252">
        <f t="shared" si="95"/>
        <v>-175.53984824372705</v>
      </c>
      <c r="CJ167" s="98"/>
      <c r="CK167" s="98"/>
      <c r="CL167" s="98"/>
      <c r="CM167" s="98"/>
      <c r="CN167" s="163">
        <f t="shared" si="89"/>
        <v>20.315329184090274</v>
      </c>
      <c r="CO167" s="170">
        <v>-59</v>
      </c>
      <c r="CP167" s="98"/>
      <c r="CQ167" s="98"/>
      <c r="CR167" s="98"/>
      <c r="CS167" s="98"/>
      <c r="CT167" s="98"/>
      <c r="CU167" s="98"/>
      <c r="CV167" s="142"/>
      <c r="CW167" s="168"/>
    </row>
    <row r="168" spans="2:101" x14ac:dyDescent="0.3">
      <c r="B168" s="141"/>
      <c r="C168" s="141">
        <f t="shared" si="70"/>
        <v>105.00456019285986</v>
      </c>
      <c r="D168" s="142">
        <f t="shared" si="75"/>
        <v>-128</v>
      </c>
      <c r="E168" s="98"/>
      <c r="F168" s="98"/>
      <c r="G168" s="141">
        <f t="shared" si="71"/>
        <v>-17.142609543080809</v>
      </c>
      <c r="H168" s="142">
        <f t="shared" si="76"/>
        <v>-108</v>
      </c>
      <c r="I168" s="98"/>
      <c r="J168" s="98"/>
      <c r="K168" s="98"/>
      <c r="L168" s="232"/>
      <c r="M168" s="141">
        <f t="shared" si="72"/>
        <v>-10</v>
      </c>
      <c r="N168" s="142">
        <f t="shared" si="77"/>
        <v>-57</v>
      </c>
      <c r="O168" s="98"/>
      <c r="P168" s="224"/>
      <c r="Q168" s="141">
        <f t="shared" si="73"/>
        <v>-80</v>
      </c>
      <c r="R168" s="142">
        <f t="shared" si="78"/>
        <v>-77</v>
      </c>
      <c r="S168" s="98"/>
      <c r="T168" s="98"/>
      <c r="U168" s="141">
        <f t="shared" si="74"/>
        <v>-455.96110779510417</v>
      </c>
      <c r="V168" s="142">
        <f t="shared" si="79"/>
        <v>-157</v>
      </c>
      <c r="W168" s="98"/>
      <c r="X168" s="98"/>
      <c r="Y168" s="98"/>
      <c r="Z168" s="76">
        <v>151</v>
      </c>
      <c r="AA168" s="79">
        <f t="shared" si="86"/>
        <v>-55.280119728864946</v>
      </c>
      <c r="AB168" s="78">
        <f t="shared" si="83"/>
        <v>-64.62684228582458</v>
      </c>
      <c r="AC168" s="98"/>
      <c r="AD168" s="86">
        <v>160</v>
      </c>
      <c r="AE168" s="89">
        <f t="shared" si="68"/>
        <v>-75.175409662872667</v>
      </c>
      <c r="AF168" s="88">
        <f t="shared" si="69"/>
        <v>27.36161146605351</v>
      </c>
      <c r="AG168" s="98"/>
      <c r="AH168" s="108">
        <v>149</v>
      </c>
      <c r="AI168" s="111">
        <f t="shared" si="84"/>
        <v>-63.549614664803585</v>
      </c>
      <c r="AJ168" s="110">
        <f t="shared" si="85"/>
        <v>-89.291884789229854</v>
      </c>
      <c r="AK168" s="98"/>
      <c r="AL168" s="98"/>
      <c r="AM168" s="98"/>
      <c r="AN168" s="98"/>
      <c r="AO168" s="98"/>
      <c r="AP168" s="98"/>
      <c r="AQ168" s="141">
        <f t="shared" si="87"/>
        <v>-34.52658510280807</v>
      </c>
      <c r="AR168" s="142">
        <f t="shared" si="80"/>
        <v>-127.36911421509711</v>
      </c>
      <c r="AS168" s="98"/>
      <c r="AT168" s="142"/>
      <c r="AU168" s="98"/>
      <c r="AV168" s="141">
        <f t="shared" si="82"/>
        <v>-105.62357711491939</v>
      </c>
      <c r="AW168" s="142">
        <f t="shared" si="81"/>
        <v>-127.36911421509711</v>
      </c>
      <c r="AX168" s="98"/>
      <c r="AY168" s="98"/>
      <c r="AZ168" s="142"/>
      <c r="BA168" s="142"/>
      <c r="BC168" s="141"/>
      <c r="BD168" s="235">
        <v>143</v>
      </c>
      <c r="BE168" s="238">
        <f t="shared" si="88"/>
        <v>-51.923988706769833</v>
      </c>
      <c r="BF168" s="237">
        <f t="shared" si="90"/>
        <v>-83.553348601443872</v>
      </c>
      <c r="BG168" s="98"/>
      <c r="BH168" s="235">
        <f t="shared" si="67"/>
        <v>-363.61810944311259</v>
      </c>
      <c r="BI168" s="237">
        <f t="shared" si="64"/>
        <v>79.46015175627295</v>
      </c>
      <c r="BJ168" s="98"/>
      <c r="BK168" s="98"/>
      <c r="BL168" s="98"/>
      <c r="BM168" s="238">
        <f t="shared" si="65"/>
        <v>-160.04371491919127</v>
      </c>
      <c r="BN168" s="237">
        <f t="shared" si="66"/>
        <v>-146.53984824372705</v>
      </c>
      <c r="BO168" s="98"/>
      <c r="BP168" s="98"/>
      <c r="BQ168" s="98"/>
      <c r="BR168" s="98"/>
      <c r="BS168" s="163">
        <f t="shared" si="93"/>
        <v>19.97100157080061</v>
      </c>
      <c r="BT168" s="170">
        <v>-58</v>
      </c>
      <c r="BU168" s="98"/>
      <c r="BV168" s="98"/>
      <c r="BW168" s="98"/>
      <c r="BX168" s="98"/>
      <c r="BY168" s="98"/>
      <c r="BZ168" s="98"/>
      <c r="CA168" s="142"/>
      <c r="CB168" s="141"/>
      <c r="CC168" s="251">
        <f t="shared" si="92"/>
        <v>-355.3856211088422</v>
      </c>
      <c r="CD168" s="252">
        <f t="shared" si="94"/>
        <v>109.46015175627295</v>
      </c>
      <c r="CE168" s="98"/>
      <c r="CF168" s="98"/>
      <c r="CG168" s="98"/>
      <c r="CH168" s="246">
        <f t="shared" si="91"/>
        <v>-158.10669082300186</v>
      </c>
      <c r="CI168" s="252">
        <f t="shared" si="95"/>
        <v>-176.53984824372705</v>
      </c>
      <c r="CJ168" s="98"/>
      <c r="CK168" s="98"/>
      <c r="CL168" s="98"/>
      <c r="CM168" s="98"/>
      <c r="CN168" s="163">
        <f t="shared" si="89"/>
        <v>19.97100157080061</v>
      </c>
      <c r="CO168" s="170">
        <v>-58</v>
      </c>
      <c r="CP168" s="98"/>
      <c r="CQ168" s="98"/>
      <c r="CR168" s="98"/>
      <c r="CS168" s="98"/>
      <c r="CT168" s="98"/>
      <c r="CU168" s="98"/>
      <c r="CV168" s="142"/>
      <c r="CW168" s="168"/>
    </row>
    <row r="169" spans="2:101" x14ac:dyDescent="0.3">
      <c r="B169" s="141"/>
      <c r="C169" s="141">
        <f t="shared" si="70"/>
        <v>105.78584581936657</v>
      </c>
      <c r="D169" s="142">
        <f t="shared" si="75"/>
        <v>-129</v>
      </c>
      <c r="E169" s="98"/>
      <c r="F169" s="98"/>
      <c r="G169" s="141">
        <f t="shared" si="71"/>
        <v>-16.361323916574094</v>
      </c>
      <c r="H169" s="142">
        <f t="shared" si="76"/>
        <v>-109</v>
      </c>
      <c r="I169" s="98"/>
      <c r="J169" s="98"/>
      <c r="K169" s="98"/>
      <c r="L169" s="232"/>
      <c r="M169" s="141">
        <f t="shared" si="72"/>
        <v>-10</v>
      </c>
      <c r="N169" s="142">
        <f t="shared" si="77"/>
        <v>-58</v>
      </c>
      <c r="O169" s="98"/>
      <c r="P169" s="224"/>
      <c r="Q169" s="141">
        <f t="shared" si="73"/>
        <v>-80</v>
      </c>
      <c r="R169" s="142">
        <f t="shared" si="78"/>
        <v>-78</v>
      </c>
      <c r="S169" s="98"/>
      <c r="T169" s="98"/>
      <c r="U169" s="141">
        <f t="shared" si="74"/>
        <v>-458.86531867277995</v>
      </c>
      <c r="V169" s="142">
        <f t="shared" si="79"/>
        <v>-158</v>
      </c>
      <c r="W169" s="98"/>
      <c r="X169" s="98"/>
      <c r="Y169" s="98"/>
      <c r="Z169" s="76">
        <v>152</v>
      </c>
      <c r="AA169" s="79">
        <f t="shared" si="86"/>
        <v>-55.544194316590598</v>
      </c>
      <c r="AB169" s="78">
        <f t="shared" si="83"/>
        <v>-65.113207173238976</v>
      </c>
      <c r="AC169" s="98"/>
      <c r="AD169" s="86">
        <v>161</v>
      </c>
      <c r="AE169" s="89">
        <f t="shared" si="68"/>
        <v>-75.641486047945335</v>
      </c>
      <c r="AF169" s="88">
        <f t="shared" si="69"/>
        <v>26.045452356572561</v>
      </c>
      <c r="AG169" s="98"/>
      <c r="AH169" s="108">
        <v>150</v>
      </c>
      <c r="AI169" s="111">
        <f t="shared" si="84"/>
        <v>-63.830502275209994</v>
      </c>
      <c r="AJ169" s="110">
        <f t="shared" si="85"/>
        <v>-89.768737326092435</v>
      </c>
      <c r="AK169" s="98"/>
      <c r="AL169" s="98"/>
      <c r="AM169" s="98"/>
      <c r="AN169" s="98"/>
      <c r="AO169" s="98"/>
      <c r="AP169" s="98"/>
      <c r="AQ169" s="141">
        <f t="shared" si="87"/>
        <v>-33.745299476301355</v>
      </c>
      <c r="AR169" s="142">
        <f t="shared" si="80"/>
        <v>-128.36911421509711</v>
      </c>
      <c r="AS169" s="98"/>
      <c r="AT169" s="142"/>
      <c r="AU169" s="98"/>
      <c r="AV169" s="141">
        <f t="shared" si="82"/>
        <v>-105.62357711491939</v>
      </c>
      <c r="AW169" s="142">
        <f t="shared" si="81"/>
        <v>-128.36911421509711</v>
      </c>
      <c r="AX169" s="98"/>
      <c r="AY169" s="98"/>
      <c r="AZ169" s="142"/>
      <c r="BA169" s="142"/>
      <c r="BC169" s="141"/>
      <c r="BD169" s="235">
        <v>144</v>
      </c>
      <c r="BE169" s="238">
        <f t="shared" si="88"/>
        <v>-52.162964639712229</v>
      </c>
      <c r="BF169" s="237">
        <f t="shared" si="90"/>
        <v>-83.876306039351263</v>
      </c>
      <c r="BG169" s="98"/>
      <c r="BH169" s="235">
        <f t="shared" si="67"/>
        <v>-365.97396180893634</v>
      </c>
      <c r="BI169" s="237">
        <f t="shared" si="64"/>
        <v>80.46015175627295</v>
      </c>
      <c r="BJ169" s="98"/>
      <c r="BK169" s="98"/>
      <c r="BL169" s="98"/>
      <c r="BM169" s="238">
        <f t="shared" si="65"/>
        <v>-160.59802397064402</v>
      </c>
      <c r="BN169" s="237">
        <f t="shared" si="66"/>
        <v>-147.53984824372705</v>
      </c>
      <c r="BO169" s="98"/>
      <c r="BP169" s="98"/>
      <c r="BQ169" s="98"/>
      <c r="BR169" s="98"/>
      <c r="BS169" s="163">
        <f t="shared" si="93"/>
        <v>19.626673957510942</v>
      </c>
      <c r="BT169" s="170">
        <v>-57</v>
      </c>
      <c r="BU169" s="98"/>
      <c r="BV169" s="98"/>
      <c r="BW169" s="98"/>
      <c r="BX169" s="98"/>
      <c r="BY169" s="98"/>
      <c r="BZ169" s="98"/>
      <c r="CA169" s="142"/>
      <c r="CB169" s="141"/>
      <c r="CC169" s="251">
        <f t="shared" si="92"/>
        <v>-357.18966886411363</v>
      </c>
      <c r="CD169" s="252">
        <f t="shared" si="94"/>
        <v>110.46015175627295</v>
      </c>
      <c r="CE169" s="98"/>
      <c r="CF169" s="98"/>
      <c r="CG169" s="98"/>
      <c r="CH169" s="246">
        <f t="shared" si="91"/>
        <v>-158.53116563921145</v>
      </c>
      <c r="CI169" s="252">
        <f t="shared" si="95"/>
        <v>-177.53984824372705</v>
      </c>
      <c r="CJ169" s="98"/>
      <c r="CK169" s="98"/>
      <c r="CL169" s="98"/>
      <c r="CM169" s="98"/>
      <c r="CN169" s="163">
        <f t="shared" si="89"/>
        <v>19.626673957510942</v>
      </c>
      <c r="CO169" s="170">
        <v>-57</v>
      </c>
      <c r="CP169" s="98"/>
      <c r="CQ169" s="98"/>
      <c r="CR169" s="98"/>
      <c r="CS169" s="98"/>
      <c r="CT169" s="98"/>
      <c r="CU169" s="98"/>
      <c r="CV169" s="142"/>
      <c r="CW169" s="168"/>
    </row>
    <row r="170" spans="2:101" x14ac:dyDescent="0.3">
      <c r="B170" s="141"/>
      <c r="C170" s="141">
        <f t="shared" si="70"/>
        <v>106.56713144587329</v>
      </c>
      <c r="D170" s="142">
        <f t="shared" si="75"/>
        <v>-130</v>
      </c>
      <c r="E170" s="98"/>
      <c r="F170" s="98"/>
      <c r="G170" s="141">
        <f t="shared" si="71"/>
        <v>-15.580038290067378</v>
      </c>
      <c r="H170" s="142">
        <f t="shared" si="76"/>
        <v>-110</v>
      </c>
      <c r="I170" s="98"/>
      <c r="J170" s="98"/>
      <c r="K170" s="98"/>
      <c r="L170" s="232"/>
      <c r="M170" s="141">
        <f t="shared" si="72"/>
        <v>-10</v>
      </c>
      <c r="N170" s="142">
        <f t="shared" si="77"/>
        <v>-59</v>
      </c>
      <c r="O170" s="98"/>
      <c r="P170" s="224"/>
      <c r="Q170" s="141">
        <f t="shared" si="73"/>
        <v>-80</v>
      </c>
      <c r="R170" s="142">
        <f t="shared" si="78"/>
        <v>-79</v>
      </c>
      <c r="S170" s="98"/>
      <c r="T170" s="98"/>
      <c r="U170" s="141">
        <f t="shared" si="74"/>
        <v>-461.76952955045579</v>
      </c>
      <c r="V170" s="142">
        <f t="shared" si="79"/>
        <v>-159</v>
      </c>
      <c r="W170" s="98"/>
      <c r="X170" s="98"/>
      <c r="Y170" s="98"/>
      <c r="Z170" s="76">
        <v>153</v>
      </c>
      <c r="AA170" s="79">
        <f t="shared" si="86"/>
        <v>-55.799740446785492</v>
      </c>
      <c r="AB170" s="78">
        <f t="shared" si="83"/>
        <v>-65.604106721960008</v>
      </c>
      <c r="AC170" s="98"/>
      <c r="AD170" s="86">
        <v>162</v>
      </c>
      <c r="AE170" s="89">
        <f t="shared" si="68"/>
        <v>-76.084521303612277</v>
      </c>
      <c r="AF170" s="88">
        <f t="shared" si="69"/>
        <v>24.7213595499958</v>
      </c>
      <c r="AG170" s="98"/>
      <c r="AH170" s="108">
        <v>151</v>
      </c>
      <c r="AI170" s="111">
        <f t="shared" si="84"/>
        <v>-64.103024880788837</v>
      </c>
      <c r="AJ170" s="110">
        <f t="shared" si="85"/>
        <v>-90.250419400743965</v>
      </c>
      <c r="AK170" s="98"/>
      <c r="AL170" s="98"/>
      <c r="AM170" s="98"/>
      <c r="AN170" s="98"/>
      <c r="AO170" s="98"/>
      <c r="AP170" s="98"/>
      <c r="AQ170" s="141">
        <f t="shared" si="87"/>
        <v>-32.96401384979464</v>
      </c>
      <c r="AR170" s="142">
        <f t="shared" si="80"/>
        <v>-129.36911421509711</v>
      </c>
      <c r="AS170" s="98"/>
      <c r="AT170" s="142"/>
      <c r="AU170" s="98"/>
      <c r="AV170" s="141">
        <f t="shared" si="82"/>
        <v>-105.62357711491939</v>
      </c>
      <c r="AW170" s="142">
        <f t="shared" si="81"/>
        <v>-129.36911421509711</v>
      </c>
      <c r="AX170" s="98"/>
      <c r="AY170" s="98"/>
      <c r="AZ170" s="142"/>
      <c r="BA170" s="142"/>
      <c r="BC170" s="141"/>
      <c r="BD170" s="235">
        <v>145</v>
      </c>
      <c r="BE170" s="238">
        <f t="shared" si="88"/>
        <v>-52.396267790994223</v>
      </c>
      <c r="BF170" s="237">
        <f t="shared" si="90"/>
        <v>-84.203384994387008</v>
      </c>
      <c r="BG170" s="98"/>
      <c r="BH170" s="235">
        <f t="shared" si="67"/>
        <v>-368.32981417476014</v>
      </c>
      <c r="BI170" s="237">
        <f t="shared" si="64"/>
        <v>81.46015175627295</v>
      </c>
      <c r="BJ170" s="98"/>
      <c r="BK170" s="98"/>
      <c r="BL170" s="98"/>
      <c r="BM170" s="238">
        <f t="shared" si="65"/>
        <v>-161.1523330220968</v>
      </c>
      <c r="BN170" s="237">
        <f t="shared" si="66"/>
        <v>-148.53984824372705</v>
      </c>
      <c r="BO170" s="98"/>
      <c r="BP170" s="98"/>
      <c r="BQ170" s="98"/>
      <c r="BR170" s="98"/>
      <c r="BS170" s="163">
        <f t="shared" si="93"/>
        <v>19.282346344221278</v>
      </c>
      <c r="BT170" s="170">
        <v>-56</v>
      </c>
      <c r="BU170" s="98"/>
      <c r="BV170" s="98"/>
      <c r="BW170" s="98"/>
      <c r="BX170" s="98"/>
      <c r="BY170" s="98"/>
      <c r="BZ170" s="98"/>
      <c r="CA170" s="142"/>
      <c r="CB170" s="141"/>
      <c r="CC170" s="251">
        <f t="shared" si="92"/>
        <v>-358.99371661938505</v>
      </c>
      <c r="CD170" s="252">
        <f t="shared" si="94"/>
        <v>111.46015175627295</v>
      </c>
      <c r="CE170" s="98"/>
      <c r="CF170" s="98"/>
      <c r="CG170" s="98"/>
      <c r="CH170" s="246">
        <f t="shared" si="91"/>
        <v>-158.95564045542108</v>
      </c>
      <c r="CI170" s="252">
        <f t="shared" si="95"/>
        <v>-178.53984824372705</v>
      </c>
      <c r="CJ170" s="98"/>
      <c r="CK170" s="98"/>
      <c r="CL170" s="98"/>
      <c r="CM170" s="98"/>
      <c r="CN170" s="163">
        <f t="shared" si="89"/>
        <v>19.282346344221278</v>
      </c>
      <c r="CO170" s="170">
        <v>-56</v>
      </c>
      <c r="CP170" s="98"/>
      <c r="CQ170" s="98"/>
      <c r="CR170" s="98"/>
      <c r="CS170" s="98"/>
      <c r="CT170" s="98"/>
      <c r="CU170" s="98"/>
      <c r="CV170" s="142"/>
      <c r="CW170" s="168"/>
    </row>
    <row r="171" spans="2:101" ht="15" thickBot="1" x14ac:dyDescent="0.35">
      <c r="B171" s="141"/>
      <c r="C171" s="143">
        <f>$D$3*D171+$F$3</f>
        <v>107.34841707238</v>
      </c>
      <c r="D171" s="144">
        <f t="shared" si="75"/>
        <v>-131</v>
      </c>
      <c r="E171" s="98"/>
      <c r="F171" s="98"/>
      <c r="G171" s="143">
        <f t="shared" si="71"/>
        <v>-14.798752663560663</v>
      </c>
      <c r="H171" s="144">
        <f t="shared" si="76"/>
        <v>-111</v>
      </c>
      <c r="I171" s="98"/>
      <c r="J171" s="98"/>
      <c r="K171" s="98"/>
      <c r="L171" s="232"/>
      <c r="M171" s="141">
        <f t="shared" si="72"/>
        <v>-10</v>
      </c>
      <c r="N171" s="142">
        <f t="shared" si="77"/>
        <v>-60</v>
      </c>
      <c r="O171" s="98"/>
      <c r="P171" s="224"/>
      <c r="Q171" s="141">
        <f t="shared" si="73"/>
        <v>-80</v>
      </c>
      <c r="R171" s="142">
        <f t="shared" si="78"/>
        <v>-80</v>
      </c>
      <c r="S171" s="98"/>
      <c r="T171" s="98"/>
      <c r="U171" s="143">
        <f t="shared" si="74"/>
        <v>-464.67374042813162</v>
      </c>
      <c r="V171" s="144">
        <f t="shared" si="79"/>
        <v>-160</v>
      </c>
      <c r="W171" s="98"/>
      <c r="X171" s="98"/>
      <c r="Y171" s="98"/>
      <c r="Z171" s="76">
        <v>154</v>
      </c>
      <c r="AA171" s="79">
        <f t="shared" si="86"/>
        <v>-56.046680277622826</v>
      </c>
      <c r="AB171" s="78">
        <f t="shared" si="83"/>
        <v>-66.099391399229674</v>
      </c>
      <c r="AC171" s="98"/>
      <c r="AD171" s="86">
        <v>163</v>
      </c>
      <c r="AE171" s="89">
        <f t="shared" si="68"/>
        <v>-76.50438047704283</v>
      </c>
      <c r="AF171" s="88">
        <f t="shared" si="69"/>
        <v>23.389736377818963</v>
      </c>
      <c r="AG171" s="98"/>
      <c r="AH171" s="108">
        <v>152</v>
      </c>
      <c r="AI171" s="111">
        <f t="shared" si="84"/>
        <v>-64.367099468514482</v>
      </c>
      <c r="AJ171" s="110">
        <f t="shared" si="85"/>
        <v>-90.736784288158361</v>
      </c>
      <c r="AK171" s="98"/>
      <c r="AL171" s="98"/>
      <c r="AM171" s="98"/>
      <c r="AN171" s="98"/>
      <c r="AO171" s="98"/>
      <c r="AP171" s="98"/>
      <c r="AQ171" s="141">
        <f t="shared" si="87"/>
        <v>-32.182728223287924</v>
      </c>
      <c r="AR171" s="142">
        <f t="shared" si="80"/>
        <v>-130.36911421509711</v>
      </c>
      <c r="AS171" s="98"/>
      <c r="AT171" s="142"/>
      <c r="AU171" s="98"/>
      <c r="AV171" s="141">
        <f t="shared" si="82"/>
        <v>-105.62357711491939</v>
      </c>
      <c r="AW171" s="142">
        <f t="shared" si="81"/>
        <v>-130.36911421509711</v>
      </c>
      <c r="AX171" s="98"/>
      <c r="AY171" s="98"/>
      <c r="AZ171" s="142"/>
      <c r="BA171" s="142"/>
      <c r="BC171" s="141"/>
      <c r="BD171" s="235">
        <v>146</v>
      </c>
      <c r="BE171" s="238">
        <f t="shared" si="88"/>
        <v>-52.623827094215891</v>
      </c>
      <c r="BF171" s="237">
        <f t="shared" si="90"/>
        <v>-84.534485835132955</v>
      </c>
      <c r="BG171" s="98"/>
      <c r="BH171" s="235">
        <f t="shared" si="67"/>
        <v>-370.68566654058384</v>
      </c>
      <c r="BI171" s="237">
        <f t="shared" si="64"/>
        <v>82.46015175627295</v>
      </c>
      <c r="BJ171" s="98"/>
      <c r="BK171" s="98"/>
      <c r="BL171" s="98"/>
      <c r="BM171" s="238">
        <f t="shared" si="65"/>
        <v>-161.70664207354957</v>
      </c>
      <c r="BN171" s="237">
        <f t="shared" si="66"/>
        <v>-149.53984824372705</v>
      </c>
      <c r="BO171" s="98"/>
      <c r="BP171" s="98"/>
      <c r="BQ171" s="98"/>
      <c r="BR171" s="98"/>
      <c r="BS171" s="163">
        <f t="shared" si="93"/>
        <v>18.93801873093161</v>
      </c>
      <c r="BT171" s="170">
        <v>-55</v>
      </c>
      <c r="BU171" s="98"/>
      <c r="BV171" s="98"/>
      <c r="BW171" s="98"/>
      <c r="BX171" s="98"/>
      <c r="BY171" s="98"/>
      <c r="BZ171" s="98"/>
      <c r="CA171" s="142"/>
      <c r="CB171" s="141"/>
      <c r="CC171" s="251">
        <f t="shared" si="92"/>
        <v>-360.79776437465648</v>
      </c>
      <c r="CD171" s="252">
        <f t="shared" si="94"/>
        <v>112.46015175627295</v>
      </c>
      <c r="CE171" s="98"/>
      <c r="CF171" s="98"/>
      <c r="CG171" s="98"/>
      <c r="CH171" s="246">
        <f t="shared" si="91"/>
        <v>-159.38011527163067</v>
      </c>
      <c r="CI171" s="252">
        <f t="shared" si="95"/>
        <v>-179.53984824372705</v>
      </c>
      <c r="CJ171" s="98"/>
      <c r="CK171" s="98"/>
      <c r="CL171" s="98"/>
      <c r="CM171" s="98"/>
      <c r="CN171" s="163">
        <f t="shared" si="89"/>
        <v>18.93801873093161</v>
      </c>
      <c r="CO171" s="170">
        <v>-55</v>
      </c>
      <c r="CP171" s="98"/>
      <c r="CQ171" s="98"/>
      <c r="CR171" s="98"/>
      <c r="CS171" s="98"/>
      <c r="CT171" s="98"/>
      <c r="CU171" s="98"/>
      <c r="CV171" s="142"/>
      <c r="CW171" s="168"/>
    </row>
    <row r="172" spans="2:101" x14ac:dyDescent="0.3">
      <c r="B172" s="141"/>
      <c r="C172" s="98"/>
      <c r="D172" s="98"/>
      <c r="E172" s="98"/>
      <c r="F172" s="98"/>
      <c r="G172" s="98"/>
      <c r="H172" s="98"/>
      <c r="I172" s="98"/>
      <c r="J172" s="98"/>
      <c r="K172" s="98"/>
      <c r="L172" s="232"/>
      <c r="M172" s="141">
        <f t="shared" si="72"/>
        <v>-10</v>
      </c>
      <c r="N172" s="142">
        <f t="shared" si="77"/>
        <v>-61</v>
      </c>
      <c r="O172" s="98"/>
      <c r="P172" s="224"/>
      <c r="Q172" s="141">
        <f t="shared" si="73"/>
        <v>-80</v>
      </c>
      <c r="R172" s="142">
        <f t="shared" si="78"/>
        <v>-81</v>
      </c>
      <c r="S172" s="98"/>
      <c r="T172" s="98"/>
      <c r="U172" s="98"/>
      <c r="V172" s="98"/>
      <c r="W172" s="98"/>
      <c r="X172" s="98"/>
      <c r="Y172" s="98"/>
      <c r="Z172" s="76">
        <v>155</v>
      </c>
      <c r="AA172" s="79">
        <f t="shared" si="86"/>
        <v>-56.284938588837974</v>
      </c>
      <c r="AB172" s="78">
        <f t="shared" si="83"/>
        <v>-66.598910336537358</v>
      </c>
      <c r="AC172" s="98"/>
      <c r="AD172" s="86">
        <v>164</v>
      </c>
      <c r="AE172" s="89">
        <f t="shared" si="68"/>
        <v>-76.900935675065497</v>
      </c>
      <c r="AF172" s="88">
        <f t="shared" si="69"/>
        <v>22.050988465359971</v>
      </c>
      <c r="AG172" s="98"/>
      <c r="AH172" s="108">
        <v>153</v>
      </c>
      <c r="AI172" s="111">
        <f t="shared" si="84"/>
        <v>-64.622645598709369</v>
      </c>
      <c r="AJ172" s="110">
        <f t="shared" si="85"/>
        <v>-91.227683836879393</v>
      </c>
      <c r="AK172" s="98"/>
      <c r="AL172" s="98"/>
      <c r="AM172" s="98"/>
      <c r="AN172" s="98"/>
      <c r="AO172" s="98"/>
      <c r="AP172" s="98"/>
      <c r="AQ172" s="141">
        <f t="shared" si="87"/>
        <v>-31.401442596781209</v>
      </c>
      <c r="AR172" s="142">
        <f t="shared" si="80"/>
        <v>-131.36911421509711</v>
      </c>
      <c r="AS172" s="98"/>
      <c r="AT172" s="142"/>
      <c r="AU172" s="98"/>
      <c r="AV172" s="141">
        <f t="shared" si="82"/>
        <v>-105.62357711491939</v>
      </c>
      <c r="AW172" s="142">
        <f t="shared" si="81"/>
        <v>-131.36911421509711</v>
      </c>
      <c r="AX172" s="98"/>
      <c r="AY172" s="98"/>
      <c r="AZ172" s="142"/>
      <c r="BA172" s="142"/>
      <c r="BC172" s="141"/>
      <c r="BD172" s="235">
        <v>147</v>
      </c>
      <c r="BE172" s="238">
        <f t="shared" si="88"/>
        <v>-52.845573232609048</v>
      </c>
      <c r="BF172" s="237">
        <f t="shared" si="90"/>
        <v>-84.86950770506553</v>
      </c>
      <c r="BG172" s="98"/>
      <c r="BH172" s="235">
        <f t="shared" si="67"/>
        <v>-373.04151890640765</v>
      </c>
      <c r="BI172" s="237">
        <f t="shared" si="64"/>
        <v>83.46015175627295</v>
      </c>
      <c r="BJ172" s="98"/>
      <c r="BK172" s="98"/>
      <c r="BL172" s="98"/>
      <c r="BM172" s="238">
        <f t="shared" si="65"/>
        <v>-162.26095112500235</v>
      </c>
      <c r="BN172" s="237">
        <f t="shared" si="66"/>
        <v>-150.53984824372705</v>
      </c>
      <c r="BO172" s="98"/>
      <c r="BP172" s="98"/>
      <c r="BQ172" s="98"/>
      <c r="BR172" s="98"/>
      <c r="BS172" s="163">
        <f t="shared" si="93"/>
        <v>18.593691117641946</v>
      </c>
      <c r="BT172" s="170">
        <v>-54</v>
      </c>
      <c r="BU172" s="98"/>
      <c r="BV172" s="98"/>
      <c r="BW172" s="98"/>
      <c r="BX172" s="98"/>
      <c r="BY172" s="98"/>
      <c r="BZ172" s="98"/>
      <c r="CA172" s="142"/>
      <c r="CB172" s="141"/>
      <c r="CC172" s="251">
        <f t="shared" si="92"/>
        <v>-362.60181212992791</v>
      </c>
      <c r="CD172" s="252">
        <f t="shared" si="94"/>
        <v>113.46015175627295</v>
      </c>
      <c r="CE172" s="98"/>
      <c r="CF172" s="98"/>
      <c r="CG172" s="98"/>
      <c r="CH172" s="246">
        <f t="shared" si="91"/>
        <v>-159.80459008784027</v>
      </c>
      <c r="CI172" s="252">
        <f t="shared" si="95"/>
        <v>-180.53984824372705</v>
      </c>
      <c r="CJ172" s="98"/>
      <c r="CK172" s="98"/>
      <c r="CL172" s="98"/>
      <c r="CM172" s="98"/>
      <c r="CN172" s="163">
        <f t="shared" si="89"/>
        <v>18.593691117641946</v>
      </c>
      <c r="CO172" s="170">
        <v>-54</v>
      </c>
      <c r="CP172" s="98"/>
      <c r="CQ172" s="98"/>
      <c r="CR172" s="98"/>
      <c r="CS172" s="98"/>
      <c r="CT172" s="98"/>
      <c r="CU172" s="98"/>
      <c r="CV172" s="142"/>
      <c r="CW172" s="168"/>
    </row>
    <row r="173" spans="2:101" x14ac:dyDescent="0.3">
      <c r="B173" s="141"/>
      <c r="C173" s="98"/>
      <c r="D173" s="98"/>
      <c r="E173" s="98"/>
      <c r="F173" s="98"/>
      <c r="G173" s="98"/>
      <c r="H173" s="98"/>
      <c r="I173" s="98"/>
      <c r="J173" s="98"/>
      <c r="K173" s="98"/>
      <c r="L173" s="232"/>
      <c r="M173" s="141">
        <f t="shared" si="72"/>
        <v>-10</v>
      </c>
      <c r="N173" s="142">
        <f t="shared" si="77"/>
        <v>-62</v>
      </c>
      <c r="O173" s="98"/>
      <c r="P173" s="224"/>
      <c r="Q173" s="141">
        <f t="shared" si="73"/>
        <v>-80</v>
      </c>
      <c r="R173" s="142">
        <f t="shared" si="78"/>
        <v>-82</v>
      </c>
      <c r="S173" s="98"/>
      <c r="T173" s="98"/>
      <c r="U173" s="98"/>
      <c r="V173" s="98"/>
      <c r="W173" s="98"/>
      <c r="X173" s="98"/>
      <c r="Y173" s="98"/>
      <c r="Z173" s="76">
        <v>156</v>
      </c>
      <c r="AA173" s="79">
        <f t="shared" si="86"/>
        <v>-56.514442804641277</v>
      </c>
      <c r="AB173" s="78">
        <f t="shared" si="83"/>
        <v>-67.102511375575787</v>
      </c>
      <c r="AC173" s="98"/>
      <c r="AD173" s="86">
        <v>165</v>
      </c>
      <c r="AE173" s="89">
        <f t="shared" si="68"/>
        <v>-77.274066103125449</v>
      </c>
      <c r="AF173" s="88">
        <f t="shared" si="69"/>
        <v>20.70552360820168</v>
      </c>
      <c r="AG173" s="98"/>
      <c r="AH173" s="108">
        <v>154</v>
      </c>
      <c r="AI173" s="111">
        <f t="shared" si="84"/>
        <v>-64.869585429546703</v>
      </c>
      <c r="AJ173" s="110">
        <f t="shared" si="85"/>
        <v>-91.722968514149059</v>
      </c>
      <c r="AK173" s="98"/>
      <c r="AL173" s="98"/>
      <c r="AM173" s="98"/>
      <c r="AN173" s="98"/>
      <c r="AO173" s="98"/>
      <c r="AP173" s="98"/>
      <c r="AQ173" s="141">
        <f t="shared" si="87"/>
        <v>-30.620156970274479</v>
      </c>
      <c r="AR173" s="142">
        <f t="shared" si="80"/>
        <v>-132.36911421509711</v>
      </c>
      <c r="AS173" s="98"/>
      <c r="AT173" s="142"/>
      <c r="AU173" s="98"/>
      <c r="AV173" s="141">
        <f t="shared" si="82"/>
        <v>-105.62357711491939</v>
      </c>
      <c r="AW173" s="142">
        <f t="shared" si="81"/>
        <v>-132.36911421509711</v>
      </c>
      <c r="AX173" s="98"/>
      <c r="AY173" s="98"/>
      <c r="AZ173" s="142"/>
      <c r="BA173" s="142"/>
      <c r="BC173" s="141"/>
      <c r="BD173" s="235">
        <v>148</v>
      </c>
      <c r="BE173" s="238">
        <f t="shared" si="88"/>
        <v>-53.061438660151822</v>
      </c>
      <c r="BF173" s="237">
        <f t="shared" si="90"/>
        <v>-85.20834855327773</v>
      </c>
      <c r="BG173" s="98"/>
      <c r="BH173" s="235">
        <f t="shared" si="67"/>
        <v>-375.39737127223134</v>
      </c>
      <c r="BI173" s="237">
        <f t="shared" si="64"/>
        <v>84.46015175627295</v>
      </c>
      <c r="BJ173" s="98"/>
      <c r="BK173" s="98"/>
      <c r="BL173" s="98"/>
      <c r="BM173" s="238">
        <f t="shared" si="65"/>
        <v>-162.81526017645513</v>
      </c>
      <c r="BN173" s="237">
        <f t="shared" si="66"/>
        <v>-151.53984824372705</v>
      </c>
      <c r="BO173" s="98"/>
      <c r="BP173" s="98"/>
      <c r="BQ173" s="98"/>
      <c r="BR173" s="98"/>
      <c r="BS173" s="163">
        <f t="shared" si="93"/>
        <v>18.249363504352281</v>
      </c>
      <c r="BT173" s="170">
        <v>-53</v>
      </c>
      <c r="BU173" s="98"/>
      <c r="BV173" s="98"/>
      <c r="BW173" s="98"/>
      <c r="BX173" s="98"/>
      <c r="BY173" s="98"/>
      <c r="BZ173" s="98"/>
      <c r="CA173" s="142"/>
      <c r="CB173" s="141"/>
      <c r="CC173" s="251">
        <f t="shared" si="92"/>
        <v>-364.40585988519933</v>
      </c>
      <c r="CD173" s="252">
        <f t="shared" si="94"/>
        <v>114.46015175627295</v>
      </c>
      <c r="CE173" s="98"/>
      <c r="CF173" s="98"/>
      <c r="CG173" s="98"/>
      <c r="CH173" s="246">
        <f t="shared" si="91"/>
        <v>-160.22906490404989</v>
      </c>
      <c r="CI173" s="252">
        <f t="shared" si="95"/>
        <v>-181.53984824372705</v>
      </c>
      <c r="CJ173" s="98"/>
      <c r="CK173" s="98"/>
      <c r="CL173" s="98"/>
      <c r="CM173" s="98"/>
      <c r="CN173" s="163">
        <f t="shared" si="89"/>
        <v>18.249363504352281</v>
      </c>
      <c r="CO173" s="170">
        <v>-53</v>
      </c>
      <c r="CP173" s="98"/>
      <c r="CQ173" s="98"/>
      <c r="CR173" s="98"/>
      <c r="CS173" s="98"/>
      <c r="CT173" s="98"/>
      <c r="CU173" s="98"/>
      <c r="CV173" s="142"/>
      <c r="CW173" s="168"/>
    </row>
    <row r="174" spans="2:101" x14ac:dyDescent="0.3">
      <c r="B174" s="141"/>
      <c r="C174" s="98"/>
      <c r="D174" s="98"/>
      <c r="E174" s="98"/>
      <c r="F174" s="98"/>
      <c r="G174" s="98"/>
      <c r="H174" s="98"/>
      <c r="I174" s="98"/>
      <c r="J174" s="98"/>
      <c r="K174" s="98"/>
      <c r="L174" s="232"/>
      <c r="M174" s="141">
        <f t="shared" si="72"/>
        <v>-10</v>
      </c>
      <c r="N174" s="142">
        <f t="shared" si="77"/>
        <v>-63</v>
      </c>
      <c r="O174" s="98"/>
      <c r="P174" s="224"/>
      <c r="Q174" s="141">
        <f t="shared" si="73"/>
        <v>-80</v>
      </c>
      <c r="R174" s="142">
        <f t="shared" si="78"/>
        <v>-83</v>
      </c>
      <c r="S174" s="98"/>
      <c r="T174" s="98"/>
      <c r="U174" s="98"/>
      <c r="V174" s="98"/>
      <c r="W174" s="98"/>
      <c r="X174" s="98"/>
      <c r="Y174" s="98"/>
      <c r="Z174" s="76">
        <v>157</v>
      </c>
      <c r="AA174" s="79">
        <f t="shared" si="86"/>
        <v>-56.735123015825351</v>
      </c>
      <c r="AB174" s="78">
        <f t="shared" si="83"/>
        <v>-67.610041114590004</v>
      </c>
      <c r="AC174" s="98"/>
      <c r="AD174" s="86">
        <v>166</v>
      </c>
      <c r="AE174" s="89">
        <f t="shared" si="68"/>
        <v>-77.623658102079716</v>
      </c>
      <c r="AF174" s="88">
        <f t="shared" si="69"/>
        <v>19.353751647973418</v>
      </c>
      <c r="AG174" s="98"/>
      <c r="AH174" s="108">
        <v>155</v>
      </c>
      <c r="AI174" s="111">
        <f t="shared" si="84"/>
        <v>-65.107843740761865</v>
      </c>
      <c r="AJ174" s="110">
        <f t="shared" si="85"/>
        <v>-92.222487451456743</v>
      </c>
      <c r="AK174" s="98"/>
      <c r="AL174" s="98"/>
      <c r="AM174" s="98"/>
      <c r="AN174" s="98"/>
      <c r="AO174" s="98"/>
      <c r="AP174" s="98"/>
      <c r="AQ174" s="141">
        <f t="shared" si="87"/>
        <v>-29.838871343767764</v>
      </c>
      <c r="AR174" s="142">
        <f t="shared" si="80"/>
        <v>-133.36911421509711</v>
      </c>
      <c r="AS174" s="98"/>
      <c r="AT174" s="142"/>
      <c r="AU174" s="98"/>
      <c r="AV174" s="141">
        <f t="shared" si="82"/>
        <v>-105.62357711491939</v>
      </c>
      <c r="AW174" s="142">
        <f t="shared" si="81"/>
        <v>-133.36911421509711</v>
      </c>
      <c r="AX174" s="98"/>
      <c r="AY174" s="98"/>
      <c r="AZ174" s="142"/>
      <c r="BA174" s="142"/>
      <c r="BC174" s="141"/>
      <c r="BD174" s="235">
        <v>149</v>
      </c>
      <c r="BE174" s="238">
        <f t="shared" si="88"/>
        <v>-53.271357622143867</v>
      </c>
      <c r="BF174" s="237">
        <f t="shared" si="90"/>
        <v>-85.550905165564771</v>
      </c>
      <c r="BG174" s="98"/>
      <c r="BH174" s="235">
        <f t="shared" si="67"/>
        <v>-377.75322363805515</v>
      </c>
      <c r="BI174" s="237">
        <f t="shared" si="64"/>
        <v>85.46015175627295</v>
      </c>
      <c r="BJ174" s="98"/>
      <c r="BK174" s="98"/>
      <c r="BL174" s="98"/>
      <c r="BM174" s="238">
        <f t="shared" si="65"/>
        <v>-163.3695692279079</v>
      </c>
      <c r="BN174" s="237">
        <f t="shared" si="66"/>
        <v>-152.53984824372705</v>
      </c>
      <c r="BO174" s="98"/>
      <c r="BP174" s="98"/>
      <c r="BQ174" s="98"/>
      <c r="BR174" s="98"/>
      <c r="BS174" s="163">
        <f t="shared" si="93"/>
        <v>17.905035891062614</v>
      </c>
      <c r="BT174" s="170">
        <v>-52</v>
      </c>
      <c r="BU174" s="98"/>
      <c r="BV174" s="98"/>
      <c r="BW174" s="98"/>
      <c r="BX174" s="98"/>
      <c r="BY174" s="98"/>
      <c r="BZ174" s="98"/>
      <c r="CA174" s="142"/>
      <c r="CB174" s="141"/>
      <c r="CC174" s="251">
        <f t="shared" si="92"/>
        <v>-366.20990764047076</v>
      </c>
      <c r="CD174" s="252">
        <f t="shared" si="94"/>
        <v>115.46015175627295</v>
      </c>
      <c r="CE174" s="98"/>
      <c r="CF174" s="98"/>
      <c r="CG174" s="98"/>
      <c r="CH174" s="246">
        <f t="shared" si="91"/>
        <v>-160.65353972025949</v>
      </c>
      <c r="CI174" s="252">
        <f t="shared" si="95"/>
        <v>-182.53984824372705</v>
      </c>
      <c r="CJ174" s="98"/>
      <c r="CK174" s="98"/>
      <c r="CL174" s="98"/>
      <c r="CM174" s="98"/>
      <c r="CN174" s="163">
        <f t="shared" si="89"/>
        <v>17.905035891062614</v>
      </c>
      <c r="CO174" s="170">
        <v>-52</v>
      </c>
      <c r="CP174" s="98"/>
      <c r="CQ174" s="98"/>
      <c r="CR174" s="98"/>
      <c r="CS174" s="98"/>
      <c r="CT174" s="98"/>
      <c r="CU174" s="98"/>
      <c r="CV174" s="142"/>
      <c r="CW174" s="168"/>
    </row>
    <row r="175" spans="2:101" x14ac:dyDescent="0.3">
      <c r="B175" s="141"/>
      <c r="C175" s="98"/>
      <c r="D175" s="98"/>
      <c r="E175" s="98"/>
      <c r="F175" s="98"/>
      <c r="G175" s="98"/>
      <c r="H175" s="98"/>
      <c r="I175" s="98"/>
      <c r="J175" s="98"/>
      <c r="K175" s="98"/>
      <c r="L175" s="232"/>
      <c r="M175" s="141">
        <f t="shared" si="72"/>
        <v>-10</v>
      </c>
      <c r="N175" s="142">
        <f t="shared" si="77"/>
        <v>-64</v>
      </c>
      <c r="O175" s="98"/>
      <c r="P175" s="224"/>
      <c r="Q175" s="141">
        <f t="shared" si="73"/>
        <v>-80</v>
      </c>
      <c r="R175" s="142">
        <f t="shared" si="78"/>
        <v>-84</v>
      </c>
      <c r="S175" s="98"/>
      <c r="T175" s="98"/>
      <c r="U175" s="98"/>
      <c r="V175" s="98"/>
      <c r="W175" s="98"/>
      <c r="X175" s="98"/>
      <c r="Y175" s="98"/>
      <c r="Z175" s="76">
        <v>158</v>
      </c>
      <c r="AA175" s="79">
        <f t="shared" si="86"/>
        <v>-56.946912001060099</v>
      </c>
      <c r="AB175" s="78">
        <f t="shared" si="83"/>
        <v>-68.121344955104945</v>
      </c>
      <c r="AC175" s="98"/>
      <c r="AD175" s="86">
        <v>167</v>
      </c>
      <c r="AE175" s="89">
        <f t="shared" si="68"/>
        <v>-77.949605182818814</v>
      </c>
      <c r="AF175" s="88">
        <f t="shared" si="69"/>
        <v>17.996084347509182</v>
      </c>
      <c r="AG175" s="98"/>
      <c r="AH175" s="108">
        <v>156</v>
      </c>
      <c r="AI175" s="111">
        <f t="shared" si="84"/>
        <v>-65.337347956565168</v>
      </c>
      <c r="AJ175" s="110">
        <f t="shared" si="85"/>
        <v>-92.726088490495172</v>
      </c>
      <c r="AK175" s="98"/>
      <c r="AL175" s="98"/>
      <c r="AM175" s="98"/>
      <c r="AN175" s="98"/>
      <c r="AO175" s="98"/>
      <c r="AP175" s="98"/>
      <c r="AQ175" s="141">
        <f t="shared" si="87"/>
        <v>-29.057585717261048</v>
      </c>
      <c r="AR175" s="142">
        <f t="shared" si="80"/>
        <v>-134.36911421509711</v>
      </c>
      <c r="AS175" s="98"/>
      <c r="AT175" s="142"/>
      <c r="AU175" s="98"/>
      <c r="AV175" s="141">
        <f t="shared" si="82"/>
        <v>-105.62357711491939</v>
      </c>
      <c r="AW175" s="142">
        <f t="shared" si="81"/>
        <v>-134.36911421509711</v>
      </c>
      <c r="AX175" s="98"/>
      <c r="AY175" s="98"/>
      <c r="AZ175" s="142"/>
      <c r="BA175" s="142"/>
      <c r="BC175" s="141"/>
      <c r="BD175" s="235">
        <v>150</v>
      </c>
      <c r="BE175" s="238">
        <f t="shared" si="88"/>
        <v>-53.475266175235831</v>
      </c>
      <c r="BF175" s="237">
        <f t="shared" si="90"/>
        <v>-85.897073195864138</v>
      </c>
      <c r="BG175" s="98"/>
      <c r="BH175" s="235">
        <f t="shared" si="67"/>
        <v>-380.10907600387884</v>
      </c>
      <c r="BI175" s="237">
        <f t="shared" si="64"/>
        <v>86.46015175627295</v>
      </c>
      <c r="BJ175" s="98"/>
      <c r="BK175" s="98"/>
      <c r="BL175" s="98"/>
      <c r="BM175" s="238">
        <f t="shared" si="65"/>
        <v>-163.92387827936065</v>
      </c>
      <c r="BN175" s="237">
        <f t="shared" si="66"/>
        <v>-153.53984824372705</v>
      </c>
      <c r="BO175" s="98"/>
      <c r="BP175" s="98"/>
      <c r="BQ175" s="98"/>
      <c r="BR175" s="98"/>
      <c r="BS175" s="163">
        <f t="shared" si="93"/>
        <v>17.56070827777295</v>
      </c>
      <c r="BT175" s="170">
        <v>-51</v>
      </c>
      <c r="BU175" s="98"/>
      <c r="BV175" s="98"/>
      <c r="BW175" s="98"/>
      <c r="BX175" s="98"/>
      <c r="BY175" s="98"/>
      <c r="BZ175" s="98"/>
      <c r="CA175" s="142"/>
      <c r="CB175" s="141"/>
      <c r="CC175" s="251">
        <f t="shared" si="92"/>
        <v>-368.01395539574219</v>
      </c>
      <c r="CD175" s="252">
        <f t="shared" si="94"/>
        <v>116.46015175627295</v>
      </c>
      <c r="CE175" s="98"/>
      <c r="CF175" s="98"/>
      <c r="CG175" s="98"/>
      <c r="CH175" s="246">
        <f t="shared" si="91"/>
        <v>-161.07801453646908</v>
      </c>
      <c r="CI175" s="252">
        <f t="shared" si="95"/>
        <v>-183.53984824372705</v>
      </c>
      <c r="CJ175" s="98"/>
      <c r="CK175" s="98"/>
      <c r="CL175" s="98"/>
      <c r="CM175" s="98"/>
      <c r="CN175" s="163">
        <f t="shared" si="89"/>
        <v>17.56070827777295</v>
      </c>
      <c r="CO175" s="170">
        <v>-51</v>
      </c>
      <c r="CP175" s="98"/>
      <c r="CQ175" s="98"/>
      <c r="CR175" s="98"/>
      <c r="CS175" s="98"/>
      <c r="CT175" s="98"/>
      <c r="CU175" s="98"/>
      <c r="CV175" s="142"/>
      <c r="CW175" s="168"/>
    </row>
    <row r="176" spans="2:101" x14ac:dyDescent="0.3">
      <c r="B176" s="141"/>
      <c r="C176" s="98"/>
      <c r="D176" s="98"/>
      <c r="E176" s="98"/>
      <c r="F176" s="98"/>
      <c r="G176" s="98"/>
      <c r="H176" s="98"/>
      <c r="I176" s="98"/>
      <c r="J176" s="98"/>
      <c r="K176" s="98"/>
      <c r="L176" s="232"/>
      <c r="M176" s="141">
        <f t="shared" si="72"/>
        <v>-10</v>
      </c>
      <c r="N176" s="142">
        <f t="shared" si="77"/>
        <v>-65</v>
      </c>
      <c r="O176" s="98"/>
      <c r="P176" s="224"/>
      <c r="Q176" s="141">
        <f t="shared" si="73"/>
        <v>-80</v>
      </c>
      <c r="R176" s="142">
        <f t="shared" si="78"/>
        <v>-85</v>
      </c>
      <c r="S176" s="98"/>
      <c r="T176" s="98"/>
      <c r="U176" s="98"/>
      <c r="V176" s="98"/>
      <c r="W176" s="98"/>
      <c r="X176" s="98"/>
      <c r="Y176" s="98"/>
      <c r="Z176" s="76">
        <v>159</v>
      </c>
      <c r="AA176" s="79">
        <f t="shared" si="86"/>
        <v>-57.149745247368955</v>
      </c>
      <c r="AB176" s="78">
        <f t="shared" si="83"/>
        <v>-68.636267149017698</v>
      </c>
      <c r="AC176" s="98"/>
      <c r="AD176" s="86">
        <v>168</v>
      </c>
      <c r="AE176" s="89">
        <f t="shared" si="68"/>
        <v>-78.251808058704455</v>
      </c>
      <c r="AF176" s="88">
        <f t="shared" si="69"/>
        <v>16.632935265420745</v>
      </c>
      <c r="AG176" s="98"/>
      <c r="AH176" s="108">
        <v>157</v>
      </c>
      <c r="AI176" s="111">
        <f t="shared" si="84"/>
        <v>-65.558028167749242</v>
      </c>
      <c r="AJ176" s="110">
        <f t="shared" si="85"/>
        <v>-93.233618229509389</v>
      </c>
      <c r="AK176" s="98"/>
      <c r="AL176" s="98"/>
      <c r="AM176" s="98"/>
      <c r="AN176" s="98"/>
      <c r="AO176" s="98"/>
      <c r="AP176" s="98"/>
      <c r="AQ176" s="141">
        <f t="shared" si="87"/>
        <v>-28.276300090754333</v>
      </c>
      <c r="AR176" s="142">
        <f t="shared" si="80"/>
        <v>-135.36911421509711</v>
      </c>
      <c r="AS176" s="98"/>
      <c r="AT176" s="142"/>
      <c r="AU176" s="98"/>
      <c r="AV176" s="141">
        <f t="shared" si="82"/>
        <v>-105.62357711491939</v>
      </c>
      <c r="AW176" s="142">
        <f t="shared" si="81"/>
        <v>-135.36911421509711</v>
      </c>
      <c r="AX176" s="98"/>
      <c r="AY176" s="98"/>
      <c r="AZ176" s="142"/>
      <c r="BA176" s="142"/>
      <c r="BC176" s="141"/>
      <c r="BD176" s="235">
        <v>151</v>
      </c>
      <c r="BE176" s="238">
        <f t="shared" si="88"/>
        <v>-53.673102206907117</v>
      </c>
      <c r="BF176" s="237">
        <f t="shared" si="90"/>
        <v>-86.246747198040367</v>
      </c>
      <c r="BG176" s="98"/>
      <c r="BH176" s="235">
        <f t="shared" si="67"/>
        <v>-382.46492836970265</v>
      </c>
      <c r="BI176" s="237">
        <f t="shared" si="64"/>
        <v>87.46015175627295</v>
      </c>
      <c r="BJ176" s="98"/>
      <c r="BK176" s="98"/>
      <c r="BL176" s="98"/>
      <c r="BM176" s="238">
        <f t="shared" si="65"/>
        <v>-164.47818733081343</v>
      </c>
      <c r="BN176" s="237">
        <f t="shared" si="66"/>
        <v>-154.53984824372705</v>
      </c>
      <c r="BO176" s="98"/>
      <c r="BP176" s="98"/>
      <c r="BQ176" s="98"/>
      <c r="BR176" s="98"/>
      <c r="BS176" s="163">
        <f t="shared" si="93"/>
        <v>17.216380664483282</v>
      </c>
      <c r="BT176" s="170">
        <v>-50</v>
      </c>
      <c r="BU176" s="98"/>
      <c r="BV176" s="98"/>
      <c r="BW176" s="98"/>
      <c r="BX176" s="98"/>
      <c r="BY176" s="98"/>
      <c r="BZ176" s="98"/>
      <c r="CA176" s="142"/>
      <c r="CB176" s="141"/>
      <c r="CC176" s="251">
        <f t="shared" si="92"/>
        <v>-369.81800315101361</v>
      </c>
      <c r="CD176" s="252">
        <f t="shared" si="94"/>
        <v>117.46015175627295</v>
      </c>
      <c r="CE176" s="98"/>
      <c r="CF176" s="98"/>
      <c r="CG176" s="98"/>
      <c r="CH176" s="246">
        <f t="shared" si="91"/>
        <v>-161.50248935267871</v>
      </c>
      <c r="CI176" s="252">
        <f t="shared" si="95"/>
        <v>-184.53984824372705</v>
      </c>
      <c r="CJ176" s="98"/>
      <c r="CK176" s="98"/>
      <c r="CL176" s="98"/>
      <c r="CM176" s="98"/>
      <c r="CN176" s="163">
        <f t="shared" si="89"/>
        <v>17.216380664483282</v>
      </c>
      <c r="CO176" s="170">
        <v>-50</v>
      </c>
      <c r="CP176" s="98"/>
      <c r="CQ176" s="98"/>
      <c r="CR176" s="98"/>
      <c r="CS176" s="98"/>
      <c r="CT176" s="98"/>
      <c r="CU176" s="98"/>
      <c r="CV176" s="142"/>
      <c r="CW176" s="168"/>
    </row>
    <row r="177" spans="2:101" x14ac:dyDescent="0.3">
      <c r="B177" s="141"/>
      <c r="C177" s="98"/>
      <c r="D177" s="98"/>
      <c r="E177" s="98"/>
      <c r="F177" s="98"/>
      <c r="G177" s="98"/>
      <c r="H177" s="98"/>
      <c r="I177" s="98"/>
      <c r="J177" s="98"/>
      <c r="K177" s="98"/>
      <c r="L177" s="232"/>
      <c r="M177" s="141">
        <f t="shared" si="72"/>
        <v>-10</v>
      </c>
      <c r="N177" s="142">
        <f t="shared" si="77"/>
        <v>-66</v>
      </c>
      <c r="O177" s="98"/>
      <c r="P177" s="224"/>
      <c r="Q177" s="141">
        <f t="shared" si="73"/>
        <v>-80</v>
      </c>
      <c r="R177" s="142">
        <f t="shared" si="78"/>
        <v>-86</v>
      </c>
      <c r="S177" s="98"/>
      <c r="T177" s="98"/>
      <c r="U177" s="98"/>
      <c r="V177" s="98"/>
      <c r="W177" s="98"/>
      <c r="X177" s="98"/>
      <c r="Y177" s="98"/>
      <c r="Z177" s="76">
        <v>160</v>
      </c>
      <c r="AA177" s="79">
        <f t="shared" si="86"/>
        <v>-57.343560969780199</v>
      </c>
      <c r="AB177" s="78">
        <f t="shared" si="83"/>
        <v>-69.154650846039786</v>
      </c>
      <c r="AC177" s="98"/>
      <c r="AD177" s="86">
        <v>169</v>
      </c>
      <c r="AE177" s="89">
        <f t="shared" si="68"/>
        <v>-78.530174675813115</v>
      </c>
      <c r="AF177" s="88">
        <f t="shared" si="69"/>
        <v>15.264719630123597</v>
      </c>
      <c r="AG177" s="98"/>
      <c r="AH177" s="108">
        <v>158</v>
      </c>
      <c r="AI177" s="111">
        <f t="shared" si="84"/>
        <v>-65.769817152983975</v>
      </c>
      <c r="AJ177" s="110">
        <f t="shared" si="85"/>
        <v>-93.74492207002433</v>
      </c>
      <c r="AK177" s="98"/>
      <c r="AL177" s="98"/>
      <c r="AM177" s="98"/>
      <c r="AN177" s="98"/>
      <c r="AO177" s="98"/>
      <c r="AP177" s="98"/>
      <c r="AQ177" s="141">
        <f t="shared" si="87"/>
        <v>-27.495014464247618</v>
      </c>
      <c r="AR177" s="142">
        <f t="shared" si="80"/>
        <v>-136.36911421509711</v>
      </c>
      <c r="AS177" s="98"/>
      <c r="AT177" s="142"/>
      <c r="AU177" s="98"/>
      <c r="AV177" s="141">
        <f t="shared" si="82"/>
        <v>-105.62357711491939</v>
      </c>
      <c r="AW177" s="142">
        <f t="shared" si="81"/>
        <v>-136.36911421509711</v>
      </c>
      <c r="AX177" s="98"/>
      <c r="AY177" s="98"/>
      <c r="AZ177" s="142"/>
      <c r="BA177" s="142"/>
      <c r="BC177" s="141"/>
      <c r="BD177" s="235">
        <v>152</v>
      </c>
      <c r="BE177" s="238">
        <f t="shared" si="88"/>
        <v>-53.864805454386001</v>
      </c>
      <c r="BF177" s="237">
        <f t="shared" si="90"/>
        <v>-86.599820658005058</v>
      </c>
      <c r="BG177" s="98"/>
      <c r="BH177" s="235">
        <f t="shared" si="67"/>
        <v>-384.8207807355264</v>
      </c>
      <c r="BI177" s="237">
        <f t="shared" si="64"/>
        <v>88.46015175627295</v>
      </c>
      <c r="BJ177" s="98"/>
      <c r="BK177" s="98"/>
      <c r="BL177" s="98"/>
      <c r="BM177" s="238">
        <f t="shared" si="65"/>
        <v>-165.03249638226617</v>
      </c>
      <c r="BN177" s="237">
        <f t="shared" si="66"/>
        <v>-155.53984824372705</v>
      </c>
      <c r="BO177" s="98"/>
      <c r="BP177" s="98"/>
      <c r="BQ177" s="98"/>
      <c r="BR177" s="98"/>
      <c r="BS177" s="163">
        <f t="shared" si="93"/>
        <v>16.872053051193618</v>
      </c>
      <c r="BT177" s="170">
        <v>-49</v>
      </c>
      <c r="BU177" s="98"/>
      <c r="BV177" s="98"/>
      <c r="BW177" s="98"/>
      <c r="BX177" s="98"/>
      <c r="BY177" s="98"/>
      <c r="BZ177" s="98"/>
      <c r="CA177" s="142"/>
      <c r="CB177" s="141"/>
      <c r="CC177" s="251">
        <f t="shared" si="92"/>
        <v>-371.62205090628504</v>
      </c>
      <c r="CD177" s="252">
        <f t="shared" si="94"/>
        <v>118.46015175627295</v>
      </c>
      <c r="CE177" s="98"/>
      <c r="CF177" s="98"/>
      <c r="CG177" s="98"/>
      <c r="CH177" s="246">
        <f t="shared" si="91"/>
        <v>-161.92696416888828</v>
      </c>
      <c r="CI177" s="252">
        <f t="shared" si="95"/>
        <v>-185.53984824372705</v>
      </c>
      <c r="CJ177" s="98"/>
      <c r="CK177" s="98"/>
      <c r="CL177" s="98"/>
      <c r="CM177" s="98"/>
      <c r="CN177" s="163">
        <f t="shared" si="89"/>
        <v>16.872053051193618</v>
      </c>
      <c r="CO177" s="170">
        <v>-49</v>
      </c>
      <c r="CP177" s="98"/>
      <c r="CQ177" s="98"/>
      <c r="CR177" s="98"/>
      <c r="CS177" s="98"/>
      <c r="CT177" s="98"/>
      <c r="CU177" s="98"/>
      <c r="CV177" s="142"/>
      <c r="CW177" s="168"/>
    </row>
    <row r="178" spans="2:101" x14ac:dyDescent="0.3">
      <c r="B178" s="141"/>
      <c r="C178" s="98"/>
      <c r="D178" s="98"/>
      <c r="E178" s="98"/>
      <c r="F178" s="98"/>
      <c r="G178" s="98"/>
      <c r="H178" s="98"/>
      <c r="I178" s="98"/>
      <c r="J178" s="98"/>
      <c r="K178" s="98"/>
      <c r="L178" s="232"/>
      <c r="M178" s="141">
        <f t="shared" si="72"/>
        <v>-10</v>
      </c>
      <c r="N178" s="142">
        <f t="shared" si="77"/>
        <v>-67</v>
      </c>
      <c r="O178" s="98"/>
      <c r="P178" s="224"/>
      <c r="Q178" s="141">
        <f t="shared" si="73"/>
        <v>-80</v>
      </c>
      <c r="R178" s="142">
        <f t="shared" si="78"/>
        <v>-87</v>
      </c>
      <c r="S178" s="98"/>
      <c r="T178" s="98"/>
      <c r="U178" s="98"/>
      <c r="V178" s="98"/>
      <c r="W178" s="98"/>
      <c r="X178" s="98"/>
      <c r="Y178" s="98"/>
      <c r="Z178" s="76">
        <v>161</v>
      </c>
      <c r="AA178" s="79">
        <f t="shared" si="86"/>
        <v>-57.528300130147272</v>
      </c>
      <c r="AB178" s="78">
        <f t="shared" si="83"/>
        <v>-69.676338141475412</v>
      </c>
      <c r="AC178" s="98"/>
      <c r="AD178" s="86">
        <v>170</v>
      </c>
      <c r="AE178" s="89">
        <f t="shared" si="68"/>
        <v>-78.784620240976636</v>
      </c>
      <c r="AF178" s="88">
        <f t="shared" si="69"/>
        <v>13.891854213354422</v>
      </c>
      <c r="AG178" s="98"/>
      <c r="AH178" s="108">
        <v>159</v>
      </c>
      <c r="AI178" s="111">
        <f t="shared" si="84"/>
        <v>-65.972650399292831</v>
      </c>
      <c r="AJ178" s="110">
        <f t="shared" si="85"/>
        <v>-94.259844263937083</v>
      </c>
      <c r="AK178" s="98"/>
      <c r="AL178" s="98"/>
      <c r="AM178" s="98"/>
      <c r="AN178" s="98"/>
      <c r="AO178" s="98"/>
      <c r="AP178" s="98"/>
      <c r="AQ178" s="141">
        <f t="shared" si="87"/>
        <v>-26.713728837740902</v>
      </c>
      <c r="AR178" s="142">
        <f t="shared" si="80"/>
        <v>-137.36911421509711</v>
      </c>
      <c r="AS178" s="98"/>
      <c r="AT178" s="142"/>
      <c r="AU178" s="98"/>
      <c r="AV178" s="141">
        <f t="shared" si="82"/>
        <v>-105.62357711491939</v>
      </c>
      <c r="AW178" s="142">
        <f t="shared" si="81"/>
        <v>-137.36911421509711</v>
      </c>
      <c r="AX178" s="98"/>
      <c r="AY178" s="98"/>
      <c r="AZ178" s="142"/>
      <c r="BA178" s="142"/>
      <c r="BC178" s="141"/>
      <c r="BD178" s="235">
        <v>153</v>
      </c>
      <c r="BE178" s="238">
        <f t="shared" si="88"/>
        <v>-54.050317523006257</v>
      </c>
      <c r="BF178" s="237">
        <f t="shared" si="90"/>
        <v>-86.956186026162001</v>
      </c>
      <c r="BG178" s="98"/>
      <c r="BH178" s="235">
        <f t="shared" si="67"/>
        <v>-387.17663310135015</v>
      </c>
      <c r="BI178" s="237">
        <f t="shared" si="64"/>
        <v>89.46015175627295</v>
      </c>
      <c r="BJ178" s="98"/>
      <c r="BK178" s="98"/>
      <c r="BL178" s="98"/>
      <c r="BM178" s="238">
        <f t="shared" si="65"/>
        <v>-165.58680543371895</v>
      </c>
      <c r="BN178" s="237">
        <f t="shared" si="66"/>
        <v>-156.53984824372705</v>
      </c>
      <c r="BO178" s="98"/>
      <c r="BP178" s="98"/>
      <c r="BQ178" s="98"/>
      <c r="BR178" s="98"/>
      <c r="BS178" s="163">
        <f t="shared" si="93"/>
        <v>16.527725437903953</v>
      </c>
      <c r="BT178" s="170">
        <v>-48</v>
      </c>
      <c r="BU178" s="98"/>
      <c r="BV178" s="98"/>
      <c r="BW178" s="98"/>
      <c r="BX178" s="98"/>
      <c r="BY178" s="98"/>
      <c r="BZ178" s="98"/>
      <c r="CA178" s="142"/>
      <c r="CB178" s="141"/>
      <c r="CC178" s="251">
        <f t="shared" si="92"/>
        <v>-373.42609866155647</v>
      </c>
      <c r="CD178" s="252">
        <f t="shared" si="94"/>
        <v>119.46015175627295</v>
      </c>
      <c r="CE178" s="98"/>
      <c r="CF178" s="98"/>
      <c r="CG178" s="98"/>
      <c r="CH178" s="246">
        <f t="shared" si="91"/>
        <v>-162.3514389850979</v>
      </c>
      <c r="CI178" s="252">
        <f t="shared" si="95"/>
        <v>-186.53984824372705</v>
      </c>
      <c r="CJ178" s="98"/>
      <c r="CK178" s="98"/>
      <c r="CL178" s="98"/>
      <c r="CM178" s="98"/>
      <c r="CN178" s="163">
        <f t="shared" si="89"/>
        <v>16.527725437903953</v>
      </c>
      <c r="CO178" s="170">
        <v>-48</v>
      </c>
      <c r="CP178" s="98"/>
      <c r="CQ178" s="98"/>
      <c r="CR178" s="98"/>
      <c r="CS178" s="98"/>
      <c r="CT178" s="98"/>
      <c r="CU178" s="98"/>
      <c r="CV178" s="142"/>
      <c r="CW178" s="168"/>
    </row>
    <row r="179" spans="2:101" x14ac:dyDescent="0.3">
      <c r="B179" s="141"/>
      <c r="C179" s="98"/>
      <c r="D179" s="98"/>
      <c r="E179" s="98"/>
      <c r="F179" s="98"/>
      <c r="G179" s="98"/>
      <c r="H179" s="98"/>
      <c r="I179" s="98"/>
      <c r="J179" s="98"/>
      <c r="K179" s="98"/>
      <c r="L179" s="232"/>
      <c r="M179" s="141">
        <f t="shared" si="72"/>
        <v>-10</v>
      </c>
      <c r="N179" s="142">
        <f t="shared" si="77"/>
        <v>-68</v>
      </c>
      <c r="O179" s="98"/>
      <c r="P179" s="224"/>
      <c r="Q179" s="141">
        <f t="shared" si="73"/>
        <v>-80</v>
      </c>
      <c r="R179" s="142">
        <f t="shared" si="78"/>
        <v>-88</v>
      </c>
      <c r="S179" s="98"/>
      <c r="T179" s="98"/>
      <c r="U179" s="98"/>
      <c r="V179" s="98"/>
      <c r="W179" s="98"/>
      <c r="X179" s="98"/>
      <c r="Y179" s="98"/>
      <c r="Z179" s="76">
        <v>162</v>
      </c>
      <c r="AA179" s="79">
        <f t="shared" si="86"/>
        <v>-57.703906455132312</v>
      </c>
      <c r="AB179" s="78">
        <f t="shared" si="83"/>
        <v>-70.20117012432074</v>
      </c>
      <c r="AC179" s="98"/>
      <c r="AD179" s="86">
        <v>171</v>
      </c>
      <c r="AE179" s="89">
        <f t="shared" si="68"/>
        <v>-79.015067247611015</v>
      </c>
      <c r="AF179" s="88">
        <f t="shared" si="69"/>
        <v>12.514757203218478</v>
      </c>
      <c r="AG179" s="98"/>
      <c r="AH179" s="108">
        <v>160</v>
      </c>
      <c r="AI179" s="111">
        <f t="shared" si="84"/>
        <v>-66.16646612170409</v>
      </c>
      <c r="AJ179" s="110">
        <f t="shared" si="85"/>
        <v>-94.778227960959171</v>
      </c>
      <c r="AK179" s="98"/>
      <c r="AL179" s="98"/>
      <c r="AM179" s="98"/>
      <c r="AN179" s="98"/>
      <c r="AO179" s="98"/>
      <c r="AP179" s="98"/>
      <c r="AQ179" s="141">
        <f t="shared" si="87"/>
        <v>-25.932443211234173</v>
      </c>
      <c r="AR179" s="142">
        <f t="shared" si="80"/>
        <v>-138.36911421509711</v>
      </c>
      <c r="AS179" s="98"/>
      <c r="AT179" s="142"/>
      <c r="AU179" s="98"/>
      <c r="AV179" s="141">
        <f t="shared" si="82"/>
        <v>-105.62357711491939</v>
      </c>
      <c r="AW179" s="142">
        <f t="shared" si="81"/>
        <v>-138.36911421509711</v>
      </c>
      <c r="AX179" s="98"/>
      <c r="AY179" s="98"/>
      <c r="AZ179" s="142"/>
      <c r="BA179" s="142"/>
      <c r="BC179" s="141"/>
      <c r="BD179" s="235">
        <v>154</v>
      </c>
      <c r="BE179" s="238">
        <f t="shared" si="88"/>
        <v>-54.229581903994656</v>
      </c>
      <c r="BF179" s="237">
        <f t="shared" si="90"/>
        <v>-87.315734750167863</v>
      </c>
      <c r="BG179" s="98"/>
      <c r="BH179" s="235">
        <f t="shared" si="67"/>
        <v>-389.5324854671739</v>
      </c>
      <c r="BI179" s="237">
        <f t="shared" si="64"/>
        <v>90.46015175627295</v>
      </c>
      <c r="BJ179" s="98"/>
      <c r="BK179" s="98"/>
      <c r="BL179" s="98"/>
      <c r="BM179" s="238">
        <f t="shared" si="65"/>
        <v>-166.14111448517173</v>
      </c>
      <c r="BN179" s="237">
        <f t="shared" si="66"/>
        <v>-157.53984824372705</v>
      </c>
      <c r="BO179" s="98"/>
      <c r="BP179" s="98"/>
      <c r="BQ179" s="98"/>
      <c r="BR179" s="98"/>
      <c r="BS179" s="163">
        <f t="shared" si="93"/>
        <v>16.183397824614286</v>
      </c>
      <c r="BT179" s="170">
        <v>-47</v>
      </c>
      <c r="BU179" s="98"/>
      <c r="BV179" s="98"/>
      <c r="BW179" s="98"/>
      <c r="BX179" s="98"/>
      <c r="BY179" s="98"/>
      <c r="BZ179" s="98"/>
      <c r="CA179" s="142"/>
      <c r="CB179" s="141"/>
      <c r="CC179" s="251">
        <f t="shared" si="92"/>
        <v>-375.23014641682789</v>
      </c>
      <c r="CD179" s="252">
        <f t="shared" si="94"/>
        <v>120.46015175627295</v>
      </c>
      <c r="CE179" s="98"/>
      <c r="CF179" s="98"/>
      <c r="CG179" s="98"/>
      <c r="CH179" s="246">
        <f t="shared" si="91"/>
        <v>-162.77591380130752</v>
      </c>
      <c r="CI179" s="252">
        <f t="shared" si="95"/>
        <v>-187.53984824372705</v>
      </c>
      <c r="CJ179" s="98"/>
      <c r="CK179" s="98"/>
      <c r="CL179" s="98"/>
      <c r="CM179" s="98"/>
      <c r="CN179" s="163">
        <f t="shared" si="89"/>
        <v>16.183397824614286</v>
      </c>
      <c r="CO179" s="170">
        <v>-47</v>
      </c>
      <c r="CP179" s="98"/>
      <c r="CQ179" s="98"/>
      <c r="CR179" s="98"/>
      <c r="CS179" s="98"/>
      <c r="CT179" s="98"/>
      <c r="CU179" s="98"/>
      <c r="CV179" s="142"/>
      <c r="CW179" s="168"/>
    </row>
    <row r="180" spans="2:101" x14ac:dyDescent="0.3">
      <c r="B180" s="141"/>
      <c r="C180" s="98"/>
      <c r="D180" s="98"/>
      <c r="E180" s="98"/>
      <c r="F180" s="98"/>
      <c r="G180" s="98"/>
      <c r="H180" s="98"/>
      <c r="I180" s="98"/>
      <c r="J180" s="98"/>
      <c r="K180" s="98"/>
      <c r="L180" s="232"/>
      <c r="M180" s="141">
        <f t="shared" si="72"/>
        <v>-10</v>
      </c>
      <c r="N180" s="142">
        <f t="shared" si="77"/>
        <v>-69</v>
      </c>
      <c r="O180" s="98"/>
      <c r="P180" s="224"/>
      <c r="Q180" s="141">
        <f t="shared" si="73"/>
        <v>-80</v>
      </c>
      <c r="R180" s="142">
        <f t="shared" si="78"/>
        <v>-89</v>
      </c>
      <c r="S180" s="98"/>
      <c r="T180" s="98"/>
      <c r="U180" s="98"/>
      <c r="V180" s="98"/>
      <c r="W180" s="98"/>
      <c r="X180" s="98"/>
      <c r="Y180" s="98"/>
      <c r="Z180" s="76">
        <v>163</v>
      </c>
      <c r="AA180" s="79">
        <f t="shared" si="86"/>
        <v>-57.870326453347573</v>
      </c>
      <c r="AB180" s="78">
        <f t="shared" si="83"/>
        <v>-70.728986925669574</v>
      </c>
      <c r="AC180" s="98"/>
      <c r="AD180" s="86">
        <v>172</v>
      </c>
      <c r="AE180" s="89">
        <f t="shared" si="68"/>
        <v>-79.221445499325625</v>
      </c>
      <c r="AF180" s="88">
        <f t="shared" si="69"/>
        <v>11.133848076805259</v>
      </c>
      <c r="AG180" s="98"/>
      <c r="AH180" s="108">
        <v>161</v>
      </c>
      <c r="AI180" s="111">
        <f t="shared" si="84"/>
        <v>-66.351205282071163</v>
      </c>
      <c r="AJ180" s="110">
        <f t="shared" si="85"/>
        <v>-95.299915256394797</v>
      </c>
      <c r="AK180" s="98"/>
      <c r="AL180" s="98"/>
      <c r="AM180" s="98"/>
      <c r="AN180" s="98"/>
      <c r="AO180" s="98"/>
      <c r="AP180" s="98"/>
      <c r="AQ180" s="141">
        <f t="shared" si="87"/>
        <v>-25.151157584727457</v>
      </c>
      <c r="AR180" s="142">
        <f t="shared" si="80"/>
        <v>-139.36911421509711</v>
      </c>
      <c r="AS180" s="98"/>
      <c r="AT180" s="142"/>
      <c r="AU180" s="98"/>
      <c r="AV180" s="141">
        <f t="shared" si="82"/>
        <v>-105.62357711491939</v>
      </c>
      <c r="AW180" s="142">
        <f t="shared" si="81"/>
        <v>-139.36911421509711</v>
      </c>
      <c r="AX180" s="98"/>
      <c r="AY180" s="98"/>
      <c r="AZ180" s="142"/>
      <c r="BA180" s="142"/>
      <c r="BC180" s="141"/>
      <c r="BD180" s="235">
        <v>155</v>
      </c>
      <c r="BE180" s="238">
        <f t="shared" si="88"/>
        <v>-54.402543991684183</v>
      </c>
      <c r="BF180" s="237">
        <f t="shared" si="90"/>
        <v>-87.678357307998283</v>
      </c>
      <c r="BG180" s="98"/>
      <c r="BH180" s="235">
        <f t="shared" si="67"/>
        <v>-391.88833783299765</v>
      </c>
      <c r="BI180" s="237">
        <f t="shared" si="64"/>
        <v>91.46015175627295</v>
      </c>
      <c r="BJ180" s="98"/>
      <c r="BK180" s="98"/>
      <c r="BL180" s="98"/>
      <c r="BM180" s="238">
        <f t="shared" si="65"/>
        <v>-166.6954235366245</v>
      </c>
      <c r="BN180" s="237">
        <f t="shared" si="66"/>
        <v>-158.53984824372705</v>
      </c>
      <c r="BO180" s="98"/>
      <c r="BP180" s="98"/>
      <c r="BQ180" s="98"/>
      <c r="BR180" s="98"/>
      <c r="BS180" s="163">
        <f t="shared" si="93"/>
        <v>15.83907021132462</v>
      </c>
      <c r="BT180" s="170">
        <v>-46</v>
      </c>
      <c r="BU180" s="98"/>
      <c r="BV180" s="98"/>
      <c r="BW180" s="98"/>
      <c r="BX180" s="98"/>
      <c r="BY180" s="98"/>
      <c r="BZ180" s="98"/>
      <c r="CA180" s="142"/>
      <c r="CB180" s="141"/>
      <c r="CC180" s="251">
        <f t="shared" si="92"/>
        <v>-377.03419417209932</v>
      </c>
      <c r="CD180" s="252">
        <f t="shared" si="94"/>
        <v>121.46015175627295</v>
      </c>
      <c r="CE180" s="98"/>
      <c r="CF180" s="98"/>
      <c r="CG180" s="98"/>
      <c r="CH180" s="246">
        <f t="shared" si="91"/>
        <v>-163.20038861751709</v>
      </c>
      <c r="CI180" s="252">
        <f t="shared" si="95"/>
        <v>-188.53984824372705</v>
      </c>
      <c r="CJ180" s="98"/>
      <c r="CK180" s="98"/>
      <c r="CL180" s="98"/>
      <c r="CM180" s="98"/>
      <c r="CN180" s="163">
        <f t="shared" si="89"/>
        <v>15.83907021132462</v>
      </c>
      <c r="CO180" s="170">
        <v>-46</v>
      </c>
      <c r="CP180" s="98"/>
      <c r="CQ180" s="98"/>
      <c r="CR180" s="98"/>
      <c r="CS180" s="98"/>
      <c r="CT180" s="98"/>
      <c r="CU180" s="98"/>
      <c r="CV180" s="142"/>
      <c r="CW180" s="168"/>
    </row>
    <row r="181" spans="2:101" x14ac:dyDescent="0.3">
      <c r="B181" s="141"/>
      <c r="C181" s="98"/>
      <c r="D181" s="98"/>
      <c r="E181" s="98"/>
      <c r="F181" s="98"/>
      <c r="G181" s="98"/>
      <c r="H181" s="98"/>
      <c r="I181" s="98"/>
      <c r="J181" s="98"/>
      <c r="K181" s="98"/>
      <c r="L181" s="232"/>
      <c r="M181" s="141">
        <f t="shared" si="72"/>
        <v>-10</v>
      </c>
      <c r="N181" s="142">
        <f t="shared" si="77"/>
        <v>-70</v>
      </c>
      <c r="O181" s="98"/>
      <c r="P181" s="224"/>
      <c r="Q181" s="141">
        <f t="shared" si="73"/>
        <v>-80</v>
      </c>
      <c r="R181" s="142">
        <f t="shared" si="78"/>
        <v>-90</v>
      </c>
      <c r="S181" s="98"/>
      <c r="T181" s="98"/>
      <c r="U181" s="98"/>
      <c r="V181" s="98"/>
      <c r="W181" s="98"/>
      <c r="X181" s="98"/>
      <c r="Y181" s="98"/>
      <c r="Z181" s="76">
        <v>164</v>
      </c>
      <c r="AA181" s="79">
        <f t="shared" si="86"/>
        <v>-58.027509431649477</v>
      </c>
      <c r="AB181" s="78">
        <f t="shared" si="83"/>
        <v>-71.25962776741116</v>
      </c>
      <c r="AC181" s="98"/>
      <c r="AD181" s="86">
        <v>173</v>
      </c>
      <c r="AE181" s="89">
        <f t="shared" si="68"/>
        <v>-79.40369213130576</v>
      </c>
      <c r="AF181" s="88">
        <f t="shared" si="69"/>
        <v>9.7495474724118036</v>
      </c>
      <c r="AG181" s="98"/>
      <c r="AH181" s="108">
        <v>162</v>
      </c>
      <c r="AI181" s="111">
        <f t="shared" si="84"/>
        <v>-66.526811607056189</v>
      </c>
      <c r="AJ181" s="110">
        <f t="shared" si="85"/>
        <v>-95.824747239240125</v>
      </c>
      <c r="AK181" s="98"/>
      <c r="AL181" s="98"/>
      <c r="AM181" s="98"/>
      <c r="AN181" s="98"/>
      <c r="AO181" s="98"/>
      <c r="AP181" s="98"/>
      <c r="AQ181" s="141">
        <f t="shared" si="87"/>
        <v>-24.369871958220742</v>
      </c>
      <c r="AR181" s="142">
        <f t="shared" si="80"/>
        <v>-140.36911421509711</v>
      </c>
      <c r="AS181" s="98"/>
      <c r="AT181" s="142"/>
      <c r="AU181" s="98"/>
      <c r="AV181" s="141">
        <f t="shared" si="82"/>
        <v>-105.62357711491939</v>
      </c>
      <c r="AW181" s="142">
        <f t="shared" si="81"/>
        <v>-140.36911421509711</v>
      </c>
      <c r="AX181" s="98"/>
      <c r="AY181" s="98"/>
      <c r="AZ181" s="142"/>
      <c r="BA181" s="142"/>
      <c r="BC181" s="141"/>
      <c r="BD181" s="235">
        <v>156</v>
      </c>
      <c r="BE181" s="238">
        <f t="shared" si="88"/>
        <v>-54.569151100147415</v>
      </c>
      <c r="BF181" s="237">
        <f t="shared" si="90"/>
        <v>-88.043943241309321</v>
      </c>
      <c r="BG181" s="98"/>
      <c r="BH181" s="235">
        <f t="shared" si="67"/>
        <v>-394.2441901988214</v>
      </c>
      <c r="BI181" s="237">
        <f t="shared" si="64"/>
        <v>92.46015175627295</v>
      </c>
      <c r="BJ181" s="98"/>
      <c r="BK181" s="98"/>
      <c r="BL181" s="98"/>
      <c r="BM181" s="238">
        <f t="shared" si="65"/>
        <v>-167.24973258807728</v>
      </c>
      <c r="BN181" s="237">
        <f t="shared" si="66"/>
        <v>-159.53984824372705</v>
      </c>
      <c r="BO181" s="98"/>
      <c r="BP181" s="98"/>
      <c r="BQ181" s="98"/>
      <c r="BR181" s="98"/>
      <c r="BS181" s="163">
        <f t="shared" si="93"/>
        <v>15.494742598034955</v>
      </c>
      <c r="BT181" s="170">
        <v>-45</v>
      </c>
      <c r="BU181" s="98"/>
      <c r="BV181" s="98"/>
      <c r="BW181" s="98"/>
      <c r="BX181" s="98"/>
      <c r="BY181" s="98"/>
      <c r="BZ181" s="98"/>
      <c r="CA181" s="142"/>
      <c r="CB181" s="141"/>
      <c r="CC181" s="251">
        <f t="shared" si="92"/>
        <v>-378.83824192737075</v>
      </c>
      <c r="CD181" s="252">
        <f t="shared" si="94"/>
        <v>122.46015175627295</v>
      </c>
      <c r="CE181" s="98"/>
      <c r="CF181" s="98"/>
      <c r="CG181" s="98"/>
      <c r="CH181" s="246">
        <f t="shared" si="91"/>
        <v>-163.62486343372672</v>
      </c>
      <c r="CI181" s="252">
        <f t="shared" si="95"/>
        <v>-189.53984824372705</v>
      </c>
      <c r="CJ181" s="98"/>
      <c r="CK181" s="98"/>
      <c r="CL181" s="98"/>
      <c r="CM181" s="98"/>
      <c r="CN181" s="163">
        <f t="shared" si="89"/>
        <v>15.494742598034955</v>
      </c>
      <c r="CO181" s="170">
        <v>-45</v>
      </c>
      <c r="CP181" s="98"/>
      <c r="CQ181" s="98"/>
      <c r="CR181" s="98"/>
      <c r="CS181" s="98"/>
      <c r="CT181" s="98"/>
      <c r="CU181" s="98"/>
      <c r="CV181" s="142"/>
      <c r="CW181" s="168"/>
    </row>
    <row r="182" spans="2:101" x14ac:dyDescent="0.3">
      <c r="B182" s="141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141">
        <f t="shared" si="72"/>
        <v>-10</v>
      </c>
      <c r="N182" s="142">
        <f t="shared" si="77"/>
        <v>-71</v>
      </c>
      <c r="O182" s="98"/>
      <c r="P182" s="98"/>
      <c r="Q182" s="141">
        <f t="shared" si="73"/>
        <v>-80</v>
      </c>
      <c r="R182" s="142">
        <f t="shared" si="78"/>
        <v>-91</v>
      </c>
      <c r="S182" s="98"/>
      <c r="T182" s="98"/>
      <c r="U182" s="98"/>
      <c r="V182" s="98"/>
      <c r="W182" s="98"/>
      <c r="X182" s="98"/>
      <c r="Y182" s="98"/>
      <c r="Z182" s="76">
        <v>165</v>
      </c>
      <c r="AA182" s="79">
        <f t="shared" si="86"/>
        <v>-58.17540751058015</v>
      </c>
      <c r="AB182" s="78">
        <f t="shared" si="83"/>
        <v>-71.792931011204701</v>
      </c>
      <c r="AC182" s="98"/>
      <c r="AD182" s="86">
        <v>174</v>
      </c>
      <c r="AE182" s="89">
        <f t="shared" si="68"/>
        <v>-79.561751629461867</v>
      </c>
      <c r="AF182" s="88">
        <f t="shared" si="69"/>
        <v>8.3622770614122981</v>
      </c>
      <c r="AG182" s="98"/>
      <c r="AH182" s="108">
        <v>163</v>
      </c>
      <c r="AI182" s="111">
        <f t="shared" si="84"/>
        <v>-66.693231605271464</v>
      </c>
      <c r="AJ182" s="110">
        <f t="shared" si="85"/>
        <v>-96.352564040588959</v>
      </c>
      <c r="AK182" s="98"/>
      <c r="AL182" s="98"/>
      <c r="AM182" s="98"/>
      <c r="AN182" s="98"/>
      <c r="AO182" s="98"/>
      <c r="AP182" s="98"/>
      <c r="AQ182" s="141">
        <f t="shared" si="87"/>
        <v>-23.588586331714026</v>
      </c>
      <c r="AR182" s="142">
        <f t="shared" si="80"/>
        <v>-141.36911421509711</v>
      </c>
      <c r="AS182" s="98"/>
      <c r="AT182" s="142"/>
      <c r="AU182" s="98"/>
      <c r="AV182" s="141">
        <f t="shared" si="82"/>
        <v>-105.62357711491939</v>
      </c>
      <c r="AW182" s="142">
        <f t="shared" si="81"/>
        <v>-141.36911421509711</v>
      </c>
      <c r="AX182" s="98"/>
      <c r="AY182" s="98"/>
      <c r="AZ182" s="142"/>
      <c r="BA182" s="142"/>
      <c r="BC182" s="141"/>
      <c r="BD182" s="235">
        <v>157</v>
      </c>
      <c r="BE182" s="238">
        <f t="shared" si="88"/>
        <v>-54.729352479245151</v>
      </c>
      <c r="BF182" s="237">
        <f t="shared" si="90"/>
        <v>-88.412381189084215</v>
      </c>
      <c r="BG182" s="98"/>
      <c r="BH182" s="235">
        <f t="shared" si="67"/>
        <v>-396.60004256464515</v>
      </c>
      <c r="BI182" s="237">
        <f t="shared" si="64"/>
        <v>93.46015175627295</v>
      </c>
      <c r="BJ182" s="98"/>
      <c r="BK182" s="98"/>
      <c r="BL182" s="98"/>
      <c r="BM182" s="238">
        <f t="shared" si="65"/>
        <v>-167.80404163953003</v>
      </c>
      <c r="BN182" s="237">
        <f t="shared" si="66"/>
        <v>-160.53984824372705</v>
      </c>
      <c r="BO182" s="98"/>
      <c r="BP182" s="98"/>
      <c r="BQ182" s="98"/>
      <c r="BR182" s="98"/>
      <c r="BS182" s="163">
        <f t="shared" si="93"/>
        <v>15.150414984745289</v>
      </c>
      <c r="BT182" s="170">
        <v>-44</v>
      </c>
      <c r="BU182" s="98"/>
      <c r="BV182" s="98"/>
      <c r="BW182" s="98"/>
      <c r="BX182" s="98"/>
      <c r="BY182" s="98"/>
      <c r="BZ182" s="98"/>
      <c r="CA182" s="142"/>
      <c r="CB182" s="141"/>
      <c r="CC182" s="251">
        <f t="shared" si="92"/>
        <v>-380.64228968264217</v>
      </c>
      <c r="CD182" s="252">
        <f t="shared" si="94"/>
        <v>123.46015175627295</v>
      </c>
      <c r="CE182" s="98"/>
      <c r="CF182" s="98"/>
      <c r="CG182" s="98"/>
      <c r="CH182" s="246">
        <f t="shared" si="91"/>
        <v>-164.04933824993631</v>
      </c>
      <c r="CI182" s="252">
        <f t="shared" si="95"/>
        <v>-190.53984824372705</v>
      </c>
      <c r="CJ182" s="98"/>
      <c r="CK182" s="98"/>
      <c r="CL182" s="98"/>
      <c r="CM182" s="98"/>
      <c r="CN182" s="163">
        <f t="shared" si="89"/>
        <v>15.150414984745289</v>
      </c>
      <c r="CO182" s="170">
        <v>-44</v>
      </c>
      <c r="CP182" s="98"/>
      <c r="CQ182" s="98"/>
      <c r="CR182" s="98"/>
      <c r="CS182" s="98"/>
      <c r="CT182" s="98"/>
      <c r="CU182" s="98"/>
      <c r="CV182" s="142"/>
      <c r="CW182" s="168"/>
    </row>
    <row r="183" spans="2:101" x14ac:dyDescent="0.3">
      <c r="B183" s="141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141">
        <f t="shared" si="72"/>
        <v>-10</v>
      </c>
      <c r="N183" s="142">
        <f t="shared" si="77"/>
        <v>-72</v>
      </c>
      <c r="O183" s="98"/>
      <c r="P183" s="98"/>
      <c r="Q183" s="141">
        <f t="shared" si="73"/>
        <v>-80</v>
      </c>
      <c r="R183" s="142">
        <f t="shared" si="78"/>
        <v>-92</v>
      </c>
      <c r="S183" s="98"/>
      <c r="T183" s="98"/>
      <c r="U183" s="98"/>
      <c r="V183" s="98"/>
      <c r="W183" s="98"/>
      <c r="X183" s="98"/>
      <c r="Y183" s="98"/>
      <c r="Z183" s="76">
        <v>166</v>
      </c>
      <c r="AA183" s="79">
        <f t="shared" si="86"/>
        <v>-58.313975638952044</v>
      </c>
      <c r="AB183" s="78">
        <f t="shared" si="83"/>
        <v>-72.328734207715897</v>
      </c>
      <c r="AC183" s="98"/>
      <c r="AD183" s="86">
        <v>175</v>
      </c>
      <c r="AE183" s="89">
        <f t="shared" si="68"/>
        <v>-79.69557584733964</v>
      </c>
      <c r="AF183" s="88">
        <f t="shared" si="69"/>
        <v>6.972459419812691</v>
      </c>
      <c r="AG183" s="98"/>
      <c r="AH183" s="108">
        <v>164</v>
      </c>
      <c r="AI183" s="111">
        <f t="shared" si="84"/>
        <v>-66.850414583573354</v>
      </c>
      <c r="AJ183" s="110">
        <f t="shared" si="85"/>
        <v>-96.883204882330546</v>
      </c>
      <c r="AK183" s="98"/>
      <c r="AL183" s="98"/>
      <c r="AM183" s="98"/>
      <c r="AN183" s="98"/>
      <c r="AO183" s="98"/>
      <c r="AP183" s="98"/>
      <c r="AQ183" s="141">
        <f t="shared" si="87"/>
        <v>-22.807300705207311</v>
      </c>
      <c r="AR183" s="142">
        <f t="shared" si="80"/>
        <v>-142.36911421509711</v>
      </c>
      <c r="AS183" s="98"/>
      <c r="AT183" s="142"/>
      <c r="AU183" s="98"/>
      <c r="AV183" s="141">
        <f t="shared" si="82"/>
        <v>-105.62357711491939</v>
      </c>
      <c r="AW183" s="142">
        <f t="shared" si="81"/>
        <v>-142.36911421509711</v>
      </c>
      <c r="AX183" s="98"/>
      <c r="AY183" s="98"/>
      <c r="AZ183" s="142"/>
      <c r="BA183" s="142"/>
      <c r="BC183" s="141"/>
      <c r="BD183" s="235">
        <v>158</v>
      </c>
      <c r="BE183" s="238">
        <f t="shared" si="88"/>
        <v>-54.883099330085415</v>
      </c>
      <c r="BF183" s="237">
        <f t="shared" si="90"/>
        <v>-88.783558921554928</v>
      </c>
      <c r="BG183" s="98"/>
      <c r="BH183" s="235">
        <f t="shared" si="67"/>
        <v>-398.9558949304689</v>
      </c>
      <c r="BI183" s="237">
        <f t="shared" si="64"/>
        <v>94.46015175627295</v>
      </c>
      <c r="BJ183" s="98"/>
      <c r="BK183" s="98"/>
      <c r="BL183" s="98"/>
      <c r="BM183" s="238">
        <f t="shared" si="65"/>
        <v>-168.3583506909828</v>
      </c>
      <c r="BN183" s="237">
        <f t="shared" si="66"/>
        <v>-161.53984824372705</v>
      </c>
      <c r="BO183" s="98"/>
      <c r="BP183" s="98"/>
      <c r="BQ183" s="98"/>
      <c r="BR183" s="98"/>
      <c r="BS183" s="163">
        <f t="shared" si="93"/>
        <v>14.806087371455623</v>
      </c>
      <c r="BT183" s="170">
        <v>-43</v>
      </c>
      <c r="BU183" s="98"/>
      <c r="BV183" s="98"/>
      <c r="BW183" s="98"/>
      <c r="BX183" s="98"/>
      <c r="BY183" s="98"/>
      <c r="BZ183" s="98"/>
      <c r="CA183" s="142"/>
      <c r="CB183" s="141"/>
      <c r="CC183" s="251">
        <f t="shared" si="92"/>
        <v>-382.4463374379136</v>
      </c>
      <c r="CD183" s="252">
        <f t="shared" si="94"/>
        <v>124.46015175627295</v>
      </c>
      <c r="CE183" s="98"/>
      <c r="CF183" s="98"/>
      <c r="CG183" s="98"/>
      <c r="CH183" s="246">
        <f t="shared" si="91"/>
        <v>-164.47381306614591</v>
      </c>
      <c r="CI183" s="252">
        <f t="shared" si="95"/>
        <v>-191.53984824372705</v>
      </c>
      <c r="CJ183" s="98"/>
      <c r="CK183" s="98"/>
      <c r="CL183" s="98"/>
      <c r="CM183" s="98"/>
      <c r="CN183" s="163">
        <f t="shared" si="89"/>
        <v>14.806087371455623</v>
      </c>
      <c r="CO183" s="170">
        <v>-43</v>
      </c>
      <c r="CP183" s="98"/>
      <c r="CQ183" s="98"/>
      <c r="CR183" s="98"/>
      <c r="CS183" s="98"/>
      <c r="CT183" s="98"/>
      <c r="CU183" s="98"/>
      <c r="CV183" s="142"/>
      <c r="CW183" s="168"/>
    </row>
    <row r="184" spans="2:101" x14ac:dyDescent="0.3">
      <c r="B184" s="141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141">
        <f t="shared" si="72"/>
        <v>-10</v>
      </c>
      <c r="N184" s="142">
        <f t="shared" si="77"/>
        <v>-73</v>
      </c>
      <c r="O184" s="98"/>
      <c r="P184" s="98"/>
      <c r="Q184" s="141">
        <f t="shared" si="73"/>
        <v>-80</v>
      </c>
      <c r="R184" s="142">
        <f t="shared" si="78"/>
        <v>-93</v>
      </c>
      <c r="S184" s="98"/>
      <c r="T184" s="98"/>
      <c r="U184" s="98"/>
      <c r="V184" s="98"/>
      <c r="W184" s="98"/>
      <c r="X184" s="98"/>
      <c r="Y184" s="98"/>
      <c r="Z184" s="76">
        <v>167</v>
      </c>
      <c r="AA184" s="79">
        <f t="shared" si="86"/>
        <v>-58.443171607570903</v>
      </c>
      <c r="AB184" s="78">
        <f t="shared" si="83"/>
        <v>-72.866874146100642</v>
      </c>
      <c r="AC184" s="98"/>
      <c r="AD184" s="86">
        <v>176</v>
      </c>
      <c r="AE184" s="89">
        <f t="shared" si="68"/>
        <v>-79.805124020785939</v>
      </c>
      <c r="AF184" s="88">
        <f t="shared" si="69"/>
        <v>5.580517899530042</v>
      </c>
      <c r="AG184" s="98"/>
      <c r="AH184" s="108">
        <v>165</v>
      </c>
      <c r="AI184" s="111">
        <f t="shared" si="84"/>
        <v>-66.998312662504034</v>
      </c>
      <c r="AJ184" s="110">
        <f t="shared" si="85"/>
        <v>-97.416508126124086</v>
      </c>
      <c r="AK184" s="98"/>
      <c r="AL184" s="98"/>
      <c r="AM184" s="98"/>
      <c r="AN184" s="98"/>
      <c r="AO184" s="98"/>
      <c r="AP184" s="98"/>
      <c r="AQ184" s="141">
        <f t="shared" si="87"/>
        <v>-22.026015078700595</v>
      </c>
      <c r="AR184" s="142">
        <f t="shared" si="80"/>
        <v>-143.36911421509711</v>
      </c>
      <c r="AS184" s="98"/>
      <c r="AT184" s="142"/>
      <c r="AU184" s="98"/>
      <c r="AV184" s="141">
        <f t="shared" si="82"/>
        <v>-105.62357711491939</v>
      </c>
      <c r="AW184" s="142">
        <f t="shared" si="81"/>
        <v>-143.36911421509711</v>
      </c>
      <c r="AX184" s="98"/>
      <c r="AY184" s="98"/>
      <c r="AZ184" s="142"/>
      <c r="BA184" s="142"/>
      <c r="BC184" s="141"/>
      <c r="BD184" s="235">
        <v>159</v>
      </c>
      <c r="BE184" s="238">
        <f t="shared" si="88"/>
        <v>-55.03034481988805</v>
      </c>
      <c r="BF184" s="237">
        <f t="shared" si="90"/>
        <v>-89.157363374388467</v>
      </c>
      <c r="BG184" s="98"/>
      <c r="BH184" s="235">
        <f t="shared" si="67"/>
        <v>-401.31174729629265</v>
      </c>
      <c r="BI184" s="237">
        <f t="shared" si="64"/>
        <v>95.46015175627295</v>
      </c>
      <c r="BJ184" s="98"/>
      <c r="BK184" s="98"/>
      <c r="BL184" s="98"/>
      <c r="BM184" s="238">
        <f t="shared" si="65"/>
        <v>-168.91265974243555</v>
      </c>
      <c r="BN184" s="237">
        <f t="shared" si="66"/>
        <v>-162.53984824372705</v>
      </c>
      <c r="BO184" s="98"/>
      <c r="BP184" s="98"/>
      <c r="BQ184" s="98"/>
      <c r="BR184" s="98"/>
      <c r="BS184" s="163">
        <f t="shared" si="93"/>
        <v>14.461759758165957</v>
      </c>
      <c r="BT184" s="170">
        <v>-42</v>
      </c>
      <c r="BU184" s="98"/>
      <c r="BV184" s="98"/>
      <c r="BW184" s="98"/>
      <c r="BX184" s="98"/>
      <c r="BY184" s="98"/>
      <c r="BZ184" s="98"/>
      <c r="CA184" s="142"/>
      <c r="CB184" s="141"/>
      <c r="CC184" s="251">
        <f t="shared" si="92"/>
        <v>-384.25038519318502</v>
      </c>
      <c r="CD184" s="252">
        <f t="shared" si="94"/>
        <v>125.46015175627295</v>
      </c>
      <c r="CE184" s="98"/>
      <c r="CF184" s="98"/>
      <c r="CG184" s="98"/>
      <c r="CH184" s="246">
        <f t="shared" si="91"/>
        <v>-164.89828788235553</v>
      </c>
      <c r="CI184" s="252">
        <f t="shared" si="95"/>
        <v>-192.53984824372705</v>
      </c>
      <c r="CJ184" s="98"/>
      <c r="CK184" s="98"/>
      <c r="CL184" s="98"/>
      <c r="CM184" s="98"/>
      <c r="CN184" s="163">
        <f t="shared" si="89"/>
        <v>14.461759758165957</v>
      </c>
      <c r="CO184" s="170">
        <v>-42</v>
      </c>
      <c r="CP184" s="98"/>
      <c r="CQ184" s="98"/>
      <c r="CR184" s="98"/>
      <c r="CS184" s="98"/>
      <c r="CT184" s="98"/>
      <c r="CU184" s="98"/>
      <c r="CV184" s="142"/>
      <c r="CW184" s="168"/>
    </row>
    <row r="185" spans="2:101" x14ac:dyDescent="0.3">
      <c r="B185" s="141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141">
        <f t="shared" si="72"/>
        <v>-10</v>
      </c>
      <c r="N185" s="142">
        <f t="shared" si="77"/>
        <v>-74</v>
      </c>
      <c r="O185" s="98"/>
      <c r="P185" s="98"/>
      <c r="Q185" s="141">
        <f t="shared" si="73"/>
        <v>-80</v>
      </c>
      <c r="R185" s="142">
        <f t="shared" si="78"/>
        <v>-94</v>
      </c>
      <c r="S185" s="98"/>
      <c r="T185" s="98"/>
      <c r="U185" s="98"/>
      <c r="V185" s="98"/>
      <c r="W185" s="98"/>
      <c r="X185" s="98"/>
      <c r="Y185" s="98"/>
      <c r="Z185" s="76">
        <v>168</v>
      </c>
      <c r="AA185" s="79">
        <f t="shared" si="86"/>
        <v>-58.562956062093136</v>
      </c>
      <c r="AB185" s="78">
        <f t="shared" si="83"/>
        <v>-73.4071869037206</v>
      </c>
      <c r="AC185" s="98"/>
      <c r="AD185" s="86">
        <v>177</v>
      </c>
      <c r="AE185" s="89">
        <f t="shared" si="68"/>
        <v>-79.890362780365905</v>
      </c>
      <c r="AF185" s="88">
        <f t="shared" si="69"/>
        <v>4.1868764994355043</v>
      </c>
      <c r="AG185" s="98"/>
      <c r="AH185" s="108">
        <v>166</v>
      </c>
      <c r="AI185" s="111">
        <f t="shared" si="84"/>
        <v>-67.136880790875921</v>
      </c>
      <c r="AJ185" s="110">
        <f t="shared" si="85"/>
        <v>-97.952311322635282</v>
      </c>
      <c r="AK185" s="98"/>
      <c r="AL185" s="98"/>
      <c r="AM185" s="98"/>
      <c r="AN185" s="98"/>
      <c r="AO185" s="98"/>
      <c r="AP185" s="98"/>
      <c r="AQ185" s="141">
        <f t="shared" si="87"/>
        <v>-21.24472945219388</v>
      </c>
      <c r="AR185" s="142">
        <f t="shared" si="80"/>
        <v>-144.36911421509711</v>
      </c>
      <c r="AS185" s="98"/>
      <c r="AT185" s="142"/>
      <c r="AU185" s="98"/>
      <c r="AV185" s="141">
        <f t="shared" si="82"/>
        <v>-105.62357711491939</v>
      </c>
      <c r="AW185" s="142">
        <f t="shared" si="81"/>
        <v>-144.36911421509711</v>
      </c>
      <c r="AX185" s="98"/>
      <c r="AY185" s="98"/>
      <c r="AZ185" s="142"/>
      <c r="BA185" s="142"/>
      <c r="BC185" s="141"/>
      <c r="BD185" s="235">
        <v>160</v>
      </c>
      <c r="BE185" s="238">
        <f t="shared" si="88"/>
        <v>-55.171044096250476</v>
      </c>
      <c r="BF185" s="237">
        <f t="shared" si="90"/>
        <v>-89.533680683127358</v>
      </c>
      <c r="BG185" s="98"/>
      <c r="BH185" s="235">
        <f t="shared" si="67"/>
        <v>-403.66759966211646</v>
      </c>
      <c r="BI185" s="237">
        <f t="shared" ref="BI185:BI216" si="96">IF($BI184=$BI183-$A$11,$BI184-$A$11,$BI184+$A$11)</f>
        <v>96.46015175627295</v>
      </c>
      <c r="BJ185" s="98"/>
      <c r="BK185" s="98"/>
      <c r="BL185" s="98"/>
      <c r="BM185" s="238">
        <f t="shared" ref="BM185:BM216" si="97">$BN$19*BN185+$BQ$19</f>
        <v>-169.46696879388833</v>
      </c>
      <c r="BN185" s="237">
        <f t="shared" ref="BN185:BN216" si="98">IF($BN184=$BN183-$A$11,$BN184-$A$11,$BN184+$A$11)</f>
        <v>-163.53984824372705</v>
      </c>
      <c r="BO185" s="98"/>
      <c r="BP185" s="98"/>
      <c r="BQ185" s="98"/>
      <c r="BR185" s="98"/>
      <c r="BS185" s="163">
        <f t="shared" si="93"/>
        <v>14.117432144876291</v>
      </c>
      <c r="BT185" s="170">
        <v>-41</v>
      </c>
      <c r="BU185" s="98"/>
      <c r="BV185" s="98"/>
      <c r="BW185" s="98"/>
      <c r="BX185" s="98"/>
      <c r="BY185" s="98"/>
      <c r="BZ185" s="98"/>
      <c r="CA185" s="142"/>
      <c r="CB185" s="141"/>
      <c r="CC185" s="251">
        <f t="shared" si="92"/>
        <v>-386.05443294845645</v>
      </c>
      <c r="CD185" s="252">
        <f t="shared" si="94"/>
        <v>126.46015175627295</v>
      </c>
      <c r="CE185" s="98"/>
      <c r="CF185" s="98"/>
      <c r="CG185" s="98"/>
      <c r="CH185" s="246">
        <f t="shared" si="91"/>
        <v>-165.32276269856513</v>
      </c>
      <c r="CI185" s="252">
        <f t="shared" si="95"/>
        <v>-193.53984824372705</v>
      </c>
      <c r="CJ185" s="98"/>
      <c r="CK185" s="98"/>
      <c r="CL185" s="98"/>
      <c r="CM185" s="98"/>
      <c r="CN185" s="163">
        <f t="shared" si="89"/>
        <v>14.117432144876291</v>
      </c>
      <c r="CO185" s="170">
        <v>-41</v>
      </c>
      <c r="CP185" s="98"/>
      <c r="CQ185" s="98"/>
      <c r="CR185" s="98"/>
      <c r="CS185" s="98"/>
      <c r="CT185" s="98"/>
      <c r="CU185" s="98"/>
      <c r="CV185" s="142"/>
      <c r="CW185" s="168"/>
    </row>
    <row r="186" spans="2:101" x14ac:dyDescent="0.3">
      <c r="B186" s="141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141">
        <f t="shared" si="72"/>
        <v>-10</v>
      </c>
      <c r="N186" s="142">
        <f t="shared" si="77"/>
        <v>-75</v>
      </c>
      <c r="O186" s="98"/>
      <c r="P186" s="98"/>
      <c r="Q186" s="141">
        <f t="shared" si="73"/>
        <v>-80</v>
      </c>
      <c r="R186" s="142">
        <f t="shared" si="78"/>
        <v>-95</v>
      </c>
      <c r="S186" s="98"/>
      <c r="T186" s="98"/>
      <c r="U186" s="98"/>
      <c r="V186" s="98"/>
      <c r="W186" s="98"/>
      <c r="X186" s="98"/>
      <c r="Y186" s="98"/>
      <c r="Z186" s="76">
        <v>169</v>
      </c>
      <c r="AA186" s="79">
        <f t="shared" si="86"/>
        <v>-58.673292515013529</v>
      </c>
      <c r="AB186" s="78">
        <f t="shared" si="83"/>
        <v>-73.949507896075716</v>
      </c>
      <c r="AC186" s="98"/>
      <c r="AD186" s="86">
        <v>178</v>
      </c>
      <c r="AE186" s="89">
        <f t="shared" si="68"/>
        <v>-79.951266161527656</v>
      </c>
      <c r="AF186" s="88">
        <f t="shared" si="69"/>
        <v>2.7919597362000559</v>
      </c>
      <c r="AG186" s="98"/>
      <c r="AH186" s="108">
        <v>167</v>
      </c>
      <c r="AI186" s="111">
        <f t="shared" si="84"/>
        <v>-67.26607675949478</v>
      </c>
      <c r="AJ186" s="110">
        <f t="shared" si="85"/>
        <v>-98.490451261020027</v>
      </c>
      <c r="AK186" s="98"/>
      <c r="AL186" s="98"/>
      <c r="AM186" s="98"/>
      <c r="AN186" s="98"/>
      <c r="AO186" s="98"/>
      <c r="AP186" s="98"/>
      <c r="AQ186" s="141">
        <f t="shared" si="87"/>
        <v>-20.46344382568715</v>
      </c>
      <c r="AR186" s="142">
        <f t="shared" si="80"/>
        <v>-145.36911421509711</v>
      </c>
      <c r="AS186" s="98"/>
      <c r="AT186" s="142"/>
      <c r="AU186" s="98"/>
      <c r="AV186" s="141">
        <f t="shared" si="82"/>
        <v>-105.62357711491939</v>
      </c>
      <c r="AW186" s="142">
        <f t="shared" si="81"/>
        <v>-145.36911421509711</v>
      </c>
      <c r="AX186" s="98"/>
      <c r="AY186" s="98"/>
      <c r="AZ186" s="142"/>
      <c r="BA186" s="142"/>
      <c r="BC186" s="141"/>
      <c r="BD186" s="235">
        <v>161</v>
      </c>
      <c r="BE186" s="238">
        <f t="shared" si="88"/>
        <v>-55.305154300810123</v>
      </c>
      <c r="BF186" s="237">
        <f t="shared" si="90"/>
        <v>-89.912396217873891</v>
      </c>
      <c r="BG186" s="98"/>
      <c r="BH186" s="235">
        <f t="shared" ref="BH186:BH216" si="99">$BI$19*BI186+$BK$19</f>
        <v>-406.02345202794015</v>
      </c>
      <c r="BI186" s="237">
        <f t="shared" si="96"/>
        <v>97.46015175627295</v>
      </c>
      <c r="BJ186" s="98"/>
      <c r="BK186" s="98"/>
      <c r="BL186" s="98"/>
      <c r="BM186" s="238">
        <f t="shared" si="97"/>
        <v>-170.0212778453411</v>
      </c>
      <c r="BN186" s="237">
        <f t="shared" si="98"/>
        <v>-164.53984824372705</v>
      </c>
      <c r="BO186" s="98"/>
      <c r="BP186" s="98"/>
      <c r="BQ186" s="98"/>
      <c r="BR186" s="98"/>
      <c r="BS186" s="163">
        <f t="shared" si="93"/>
        <v>13.773104531586625</v>
      </c>
      <c r="BT186" s="170">
        <v>-40</v>
      </c>
      <c r="BU186" s="98"/>
      <c r="BV186" s="98"/>
      <c r="BW186" s="98"/>
      <c r="BX186" s="98"/>
      <c r="BY186" s="98"/>
      <c r="BZ186" s="98"/>
      <c r="CA186" s="142"/>
      <c r="CB186" s="141"/>
      <c r="CC186" s="251">
        <f t="shared" si="92"/>
        <v>-387.85848070372788</v>
      </c>
      <c r="CD186" s="252">
        <f t="shared" si="94"/>
        <v>127.46015175627295</v>
      </c>
      <c r="CE186" s="98"/>
      <c r="CF186" s="98"/>
      <c r="CG186" s="98"/>
      <c r="CH186" s="246">
        <f t="shared" si="91"/>
        <v>-165.74723751477472</v>
      </c>
      <c r="CI186" s="252">
        <f t="shared" si="95"/>
        <v>-194.53984824372705</v>
      </c>
      <c r="CJ186" s="98"/>
      <c r="CK186" s="98"/>
      <c r="CL186" s="98"/>
      <c r="CM186" s="98"/>
      <c r="CN186" s="163">
        <f t="shared" si="89"/>
        <v>13.773104531586625</v>
      </c>
      <c r="CO186" s="170">
        <v>-40</v>
      </c>
      <c r="CP186" s="98"/>
      <c r="CQ186" s="98"/>
      <c r="CR186" s="98"/>
      <c r="CS186" s="98"/>
      <c r="CT186" s="98"/>
      <c r="CU186" s="98"/>
      <c r="CV186" s="142"/>
      <c r="CW186" s="168"/>
    </row>
    <row r="187" spans="2:101" x14ac:dyDescent="0.3">
      <c r="B187" s="141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141">
        <f t="shared" si="72"/>
        <v>-10</v>
      </c>
      <c r="N187" s="142">
        <f t="shared" si="77"/>
        <v>-76</v>
      </c>
      <c r="O187" s="98"/>
      <c r="P187" s="98"/>
      <c r="Q187" s="141">
        <f t="shared" si="73"/>
        <v>-80</v>
      </c>
      <c r="R187" s="142">
        <f t="shared" si="78"/>
        <v>-96</v>
      </c>
      <c r="S187" s="98"/>
      <c r="T187" s="98"/>
      <c r="U187" s="98"/>
      <c r="V187" s="98"/>
      <c r="W187" s="98"/>
      <c r="X187" s="98"/>
      <c r="Y187" s="98"/>
      <c r="Z187" s="76">
        <v>170</v>
      </c>
      <c r="AA187" s="79">
        <f t="shared" si="86"/>
        <v>-58.77414735677965</v>
      </c>
      <c r="AB187" s="78">
        <f t="shared" si="83"/>
        <v>-74.49367192693812</v>
      </c>
      <c r="AC187" s="98"/>
      <c r="AD187" s="86">
        <v>179</v>
      </c>
      <c r="AE187" s="89">
        <f t="shared" si="68"/>
        <v>-79.987815612511298</v>
      </c>
      <c r="AF187" s="88">
        <f t="shared" si="69"/>
        <v>1.396192514982675</v>
      </c>
      <c r="AG187" s="98"/>
      <c r="AH187" s="108">
        <v>168</v>
      </c>
      <c r="AI187" s="111">
        <f t="shared" si="84"/>
        <v>-67.385861214017012</v>
      </c>
      <c r="AJ187" s="110">
        <f t="shared" si="85"/>
        <v>-99.030764018639985</v>
      </c>
      <c r="AK187" s="98"/>
      <c r="AL187" s="98"/>
      <c r="AM187" s="98"/>
      <c r="AN187" s="98"/>
      <c r="AO187" s="98"/>
      <c r="AP187" s="98"/>
      <c r="AQ187" s="141">
        <f t="shared" si="87"/>
        <v>-19.682158199180435</v>
      </c>
      <c r="AR187" s="142">
        <f t="shared" si="80"/>
        <v>-146.36911421509711</v>
      </c>
      <c r="AS187" s="98"/>
      <c r="AT187" s="142"/>
      <c r="AU187" s="98"/>
      <c r="AV187" s="141">
        <f t="shared" si="82"/>
        <v>-105.62357711491939</v>
      </c>
      <c r="AW187" s="142">
        <f t="shared" si="81"/>
        <v>-146.36911421509711</v>
      </c>
      <c r="AX187" s="98"/>
      <c r="AY187" s="98"/>
      <c r="AZ187" s="142"/>
      <c r="BA187" s="142"/>
      <c r="BC187" s="141"/>
      <c r="BD187" s="235">
        <v>162</v>
      </c>
      <c r="BE187" s="238">
        <f t="shared" si="88"/>
        <v>-55.432634582299528</v>
      </c>
      <c r="BF187" s="237">
        <f t="shared" si="90"/>
        <v>-90.293394618207515</v>
      </c>
      <c r="BG187" s="98"/>
      <c r="BH187" s="235">
        <f t="shared" si="99"/>
        <v>-408.37930439376396</v>
      </c>
      <c r="BI187" s="237">
        <f t="shared" si="96"/>
        <v>98.46015175627295</v>
      </c>
      <c r="BJ187" s="98"/>
      <c r="BK187" s="98"/>
      <c r="BL187" s="98"/>
      <c r="BM187" s="238">
        <f t="shared" si="97"/>
        <v>-170.57558689679388</v>
      </c>
      <c r="BN187" s="237">
        <f t="shared" si="98"/>
        <v>-165.53984824372705</v>
      </c>
      <c r="BO187" s="98"/>
      <c r="BP187" s="98"/>
      <c r="BQ187" s="98"/>
      <c r="BR187" s="98"/>
      <c r="BS187" s="163">
        <f t="shared" si="93"/>
        <v>13.428776918296961</v>
      </c>
      <c r="BT187" s="170">
        <v>-39</v>
      </c>
      <c r="BU187" s="98"/>
      <c r="BV187" s="98"/>
      <c r="BW187" s="98"/>
      <c r="BX187" s="98"/>
      <c r="BY187" s="98"/>
      <c r="BZ187" s="98"/>
      <c r="CA187" s="142"/>
      <c r="CB187" s="141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163">
        <f t="shared" si="89"/>
        <v>13.428776918296961</v>
      </c>
      <c r="CO187" s="170">
        <v>-39</v>
      </c>
      <c r="CP187" s="98"/>
      <c r="CQ187" s="98"/>
      <c r="CR187" s="98"/>
      <c r="CS187" s="98"/>
      <c r="CT187" s="98"/>
      <c r="CU187" s="98"/>
      <c r="CV187" s="142"/>
      <c r="CW187" s="168"/>
    </row>
    <row r="188" spans="2:101" x14ac:dyDescent="0.3">
      <c r="B188" s="141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141">
        <f t="shared" si="72"/>
        <v>-10</v>
      </c>
      <c r="N188" s="142">
        <f t="shared" si="77"/>
        <v>-77</v>
      </c>
      <c r="O188" s="98"/>
      <c r="P188" s="98"/>
      <c r="Q188" s="141">
        <f t="shared" si="73"/>
        <v>-80</v>
      </c>
      <c r="R188" s="142">
        <f t="shared" si="78"/>
        <v>-97</v>
      </c>
      <c r="S188" s="98"/>
      <c r="T188" s="98"/>
      <c r="U188" s="98"/>
      <c r="V188" s="98"/>
      <c r="W188" s="98"/>
      <c r="X188" s="98"/>
      <c r="Y188" s="98"/>
      <c r="Z188" s="76">
        <v>171</v>
      </c>
      <c r="AA188" s="79">
        <f t="shared" si="86"/>
        <v>-58.865489866029719</v>
      </c>
      <c r="AB188" s="78">
        <f t="shared" si="83"/>
        <v>-75.039513238672569</v>
      </c>
      <c r="AC188" s="98"/>
      <c r="AD188" s="86">
        <v>180</v>
      </c>
      <c r="AE188" s="89">
        <f t="shared" si="68"/>
        <v>-80</v>
      </c>
      <c r="AF188" s="88">
        <f t="shared" si="69"/>
        <v>9.8011876392689601E-15</v>
      </c>
      <c r="AG188" s="98"/>
      <c r="AH188" s="108">
        <v>169</v>
      </c>
      <c r="AI188" s="111">
        <f t="shared" si="84"/>
        <v>-67.496197666937405</v>
      </c>
      <c r="AJ188" s="110">
        <f t="shared" si="85"/>
        <v>-99.573085010995101</v>
      </c>
      <c r="AK188" s="98"/>
      <c r="AL188" s="98"/>
      <c r="AM188" s="98"/>
      <c r="AN188" s="98"/>
      <c r="AO188" s="98"/>
      <c r="AP188" s="98"/>
      <c r="AQ188" s="141">
        <f t="shared" si="87"/>
        <v>-18.90087257267372</v>
      </c>
      <c r="AR188" s="142">
        <f t="shared" si="80"/>
        <v>-147.36911421509711</v>
      </c>
      <c r="AS188" s="98"/>
      <c r="AT188" s="142"/>
      <c r="AU188" s="98"/>
      <c r="AV188" s="141">
        <f t="shared" si="82"/>
        <v>-105.62357711491939</v>
      </c>
      <c r="AW188" s="142">
        <f t="shared" si="81"/>
        <v>-147.36911421509711</v>
      </c>
      <c r="AX188" s="98"/>
      <c r="AY188" s="98"/>
      <c r="AZ188" s="142"/>
      <c r="BA188" s="142"/>
      <c r="BC188" s="141"/>
      <c r="BD188" s="235">
        <v>163</v>
      </c>
      <c r="BE188" s="238">
        <f t="shared" si="88"/>
        <v>-55.553446108990016</v>
      </c>
      <c r="BF188" s="237">
        <f t="shared" si="90"/>
        <v>-90.676559828324656</v>
      </c>
      <c r="BG188" s="98"/>
      <c r="BH188" s="235">
        <f t="shared" si="99"/>
        <v>-410.73515675958765</v>
      </c>
      <c r="BI188" s="237">
        <f t="shared" si="96"/>
        <v>99.46015175627295</v>
      </c>
      <c r="BJ188" s="98"/>
      <c r="BK188" s="98"/>
      <c r="BL188" s="98"/>
      <c r="BM188" s="238">
        <f t="shared" si="97"/>
        <v>-171.12989594824666</v>
      </c>
      <c r="BN188" s="237">
        <f t="shared" si="98"/>
        <v>-166.53984824372705</v>
      </c>
      <c r="BO188" s="98"/>
      <c r="BP188" s="98"/>
      <c r="BQ188" s="98"/>
      <c r="BR188" s="98"/>
      <c r="BS188" s="163">
        <f t="shared" si="93"/>
        <v>13.084449305007295</v>
      </c>
      <c r="BT188" s="170">
        <v>-38</v>
      </c>
      <c r="BU188" s="98"/>
      <c r="BV188" s="98"/>
      <c r="BW188" s="98"/>
      <c r="BX188" s="98"/>
      <c r="BY188" s="98"/>
      <c r="BZ188" s="98"/>
      <c r="CA188" s="142"/>
      <c r="CB188" s="141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163">
        <f t="shared" si="89"/>
        <v>13.084449305007295</v>
      </c>
      <c r="CO188" s="170">
        <v>-38</v>
      </c>
      <c r="CP188" s="98"/>
      <c r="CQ188" s="98"/>
      <c r="CR188" s="98"/>
      <c r="CS188" s="98"/>
      <c r="CT188" s="98"/>
      <c r="CU188" s="98"/>
      <c r="CV188" s="142"/>
      <c r="CW188" s="168"/>
    </row>
    <row r="189" spans="2:101" x14ac:dyDescent="0.3">
      <c r="B189" s="141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141">
        <f t="shared" si="72"/>
        <v>-10</v>
      </c>
      <c r="N189" s="142">
        <f t="shared" si="77"/>
        <v>-78</v>
      </c>
      <c r="O189" s="98"/>
      <c r="P189" s="98"/>
      <c r="Q189" s="141">
        <f t="shared" si="73"/>
        <v>-80</v>
      </c>
      <c r="R189" s="142">
        <f t="shared" si="78"/>
        <v>-98</v>
      </c>
      <c r="S189" s="98"/>
      <c r="T189" s="98"/>
      <c r="U189" s="98"/>
      <c r="V189" s="98"/>
      <c r="W189" s="98"/>
      <c r="X189" s="98"/>
      <c r="Y189" s="98"/>
      <c r="Z189" s="76">
        <v>172</v>
      </c>
      <c r="AA189" s="79">
        <f t="shared" si="86"/>
        <v>-58.947292218950551</v>
      </c>
      <c r="AB189" s="78">
        <f t="shared" si="83"/>
        <v>-75.586865562727837</v>
      </c>
      <c r="AC189" s="98"/>
      <c r="AD189" s="86">
        <v>181</v>
      </c>
      <c r="AE189" s="89">
        <f t="shared" si="68"/>
        <v>-79.987815612511298</v>
      </c>
      <c r="AF189" s="88">
        <f t="shared" si="69"/>
        <v>-1.3961925149826553</v>
      </c>
      <c r="AG189" s="98"/>
      <c r="AH189" s="108">
        <v>170</v>
      </c>
      <c r="AI189" s="111">
        <f t="shared" si="84"/>
        <v>-67.597052508703541</v>
      </c>
      <c r="AJ189" s="110">
        <f t="shared" si="85"/>
        <v>-100.11724904185751</v>
      </c>
      <c r="AK189" s="98"/>
      <c r="AL189" s="98"/>
      <c r="AM189" s="98"/>
      <c r="AN189" s="98"/>
      <c r="AO189" s="98"/>
      <c r="AP189" s="98"/>
      <c r="AQ189" s="141">
        <f t="shared" si="87"/>
        <v>-18.119586946167004</v>
      </c>
      <c r="AR189" s="142">
        <f t="shared" si="80"/>
        <v>-148.36911421509711</v>
      </c>
      <c r="AS189" s="98"/>
      <c r="AT189" s="142"/>
      <c r="AU189" s="98"/>
      <c r="AV189" s="141">
        <f t="shared" si="82"/>
        <v>-105.62357711491939</v>
      </c>
      <c r="AW189" s="142">
        <f t="shared" si="81"/>
        <v>-148.36911421509711</v>
      </c>
      <c r="AX189" s="98"/>
      <c r="AY189" s="98"/>
      <c r="AZ189" s="142"/>
      <c r="BA189" s="142"/>
      <c r="BC189" s="141"/>
      <c r="BD189" s="235">
        <v>164</v>
      </c>
      <c r="BE189" s="238">
        <f t="shared" si="88"/>
        <v>-55.667552080520238</v>
      </c>
      <c r="BF189" s="237">
        <f t="shared" si="90"/>
        <v>-91.06177513239048</v>
      </c>
      <c r="BG189" s="98"/>
      <c r="BH189" s="235">
        <f t="shared" si="99"/>
        <v>-413.09100912541146</v>
      </c>
      <c r="BI189" s="237">
        <f t="shared" si="96"/>
        <v>100.46015175627295</v>
      </c>
      <c r="BJ189" s="98"/>
      <c r="BK189" s="98"/>
      <c r="BL189" s="98"/>
      <c r="BM189" s="238">
        <f t="shared" si="97"/>
        <v>-171.68420499969943</v>
      </c>
      <c r="BN189" s="237">
        <f t="shared" si="98"/>
        <v>-167.53984824372705</v>
      </c>
      <c r="BO189" s="98"/>
      <c r="BP189" s="98"/>
      <c r="BQ189" s="98"/>
      <c r="BR189" s="98"/>
      <c r="BS189" s="163">
        <f t="shared" si="93"/>
        <v>12.740121691717629</v>
      </c>
      <c r="BT189" s="170">
        <v>-37</v>
      </c>
      <c r="BU189" s="98"/>
      <c r="BV189" s="98"/>
      <c r="BW189" s="98"/>
      <c r="BX189" s="98"/>
      <c r="BY189" s="98"/>
      <c r="BZ189" s="98"/>
      <c r="CA189" s="142"/>
      <c r="CB189" s="141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163">
        <f t="shared" si="89"/>
        <v>12.740121691717629</v>
      </c>
      <c r="CO189" s="170">
        <v>-37</v>
      </c>
      <c r="CP189" s="98"/>
      <c r="CQ189" s="98"/>
      <c r="CR189" s="98"/>
      <c r="CS189" s="98"/>
      <c r="CT189" s="98"/>
      <c r="CU189" s="98"/>
      <c r="CV189" s="142"/>
      <c r="CW189" s="168"/>
    </row>
    <row r="190" spans="2:101" x14ac:dyDescent="0.3">
      <c r="B190" s="141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141">
        <f t="shared" si="72"/>
        <v>-10</v>
      </c>
      <c r="N190" s="142">
        <f t="shared" si="77"/>
        <v>-79</v>
      </c>
      <c r="O190" s="98"/>
      <c r="P190" s="98"/>
      <c r="Q190" s="141">
        <f t="shared" si="73"/>
        <v>-80</v>
      </c>
      <c r="R190" s="142">
        <f t="shared" si="78"/>
        <v>-99</v>
      </c>
      <c r="S190" s="98"/>
      <c r="T190" s="98"/>
      <c r="U190" s="98"/>
      <c r="V190" s="98"/>
      <c r="W190" s="98"/>
      <c r="X190" s="98"/>
      <c r="Y190" s="98"/>
      <c r="Z190" s="76">
        <v>173</v>
      </c>
      <c r="AA190" s="79">
        <f t="shared" si="86"/>
        <v>-59.019529497753012</v>
      </c>
      <c r="AB190" s="78">
        <f t="shared" si="83"/>
        <v>-76.135562170283706</v>
      </c>
      <c r="AC190" s="98"/>
      <c r="AD190" s="86">
        <v>182</v>
      </c>
      <c r="AE190" s="89">
        <f t="shared" si="68"/>
        <v>-79.951266161527656</v>
      </c>
      <c r="AF190" s="88">
        <f t="shared" si="69"/>
        <v>-2.7919597362000719</v>
      </c>
      <c r="AG190" s="98"/>
      <c r="AH190" s="108">
        <v>171</v>
      </c>
      <c r="AI190" s="111">
        <f t="shared" si="84"/>
        <v>-67.68839501795361</v>
      </c>
      <c r="AJ190" s="110">
        <f t="shared" si="85"/>
        <v>-100.66309035359195</v>
      </c>
      <c r="AK190" s="98"/>
      <c r="AL190" s="98"/>
      <c r="AM190" s="98"/>
      <c r="AN190" s="98"/>
      <c r="AO190" s="98"/>
      <c r="AP190" s="98"/>
      <c r="AQ190" s="141">
        <f t="shared" si="87"/>
        <v>-17.338301319660289</v>
      </c>
      <c r="AR190" s="142">
        <f t="shared" si="80"/>
        <v>-149.36911421509711</v>
      </c>
      <c r="AS190" s="98"/>
      <c r="AT190" s="142"/>
      <c r="AU190" s="98"/>
      <c r="AV190" s="141">
        <f t="shared" si="82"/>
        <v>-105.62357711491939</v>
      </c>
      <c r="AW190" s="142">
        <f t="shared" si="81"/>
        <v>-149.36911421509711</v>
      </c>
      <c r="AX190" s="98"/>
      <c r="AY190" s="98"/>
      <c r="AZ190" s="142"/>
      <c r="BA190" s="142"/>
      <c r="BC190" s="141"/>
      <c r="BD190" s="235">
        <v>165</v>
      </c>
      <c r="BE190" s="238">
        <f t="shared" si="88"/>
        <v>-55.774917739105902</v>
      </c>
      <c r="BF190" s="237">
        <f t="shared" si="90"/>
        <v>-91.448923190091762</v>
      </c>
      <c r="BG190" s="98"/>
      <c r="BH190" s="235">
        <f t="shared" si="99"/>
        <v>-415.44686149123515</v>
      </c>
      <c r="BI190" s="237">
        <f t="shared" si="96"/>
        <v>101.46015175627295</v>
      </c>
      <c r="BJ190" s="98"/>
      <c r="BK190" s="98"/>
      <c r="BL190" s="98"/>
      <c r="BM190" s="238">
        <f t="shared" si="97"/>
        <v>-172.23851405115218</v>
      </c>
      <c r="BN190" s="237">
        <f t="shared" si="98"/>
        <v>-168.53984824372705</v>
      </c>
      <c r="BO190" s="98"/>
      <c r="BP190" s="98"/>
      <c r="BQ190" s="98"/>
      <c r="BR190" s="98"/>
      <c r="BS190" s="163">
        <f t="shared" si="93"/>
        <v>12.395794078427963</v>
      </c>
      <c r="BT190" s="170">
        <v>-36</v>
      </c>
      <c r="BU190" s="98"/>
      <c r="BV190" s="98"/>
      <c r="BW190" s="98"/>
      <c r="BX190" s="98"/>
      <c r="BY190" s="98"/>
      <c r="BZ190" s="98"/>
      <c r="CA190" s="142"/>
      <c r="CB190" s="141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163">
        <f t="shared" si="89"/>
        <v>12.395794078427963</v>
      </c>
      <c r="CO190" s="170">
        <v>-36</v>
      </c>
      <c r="CP190" s="98"/>
      <c r="CQ190" s="98"/>
      <c r="CR190" s="98"/>
      <c r="CS190" s="98"/>
      <c r="CT190" s="98"/>
      <c r="CU190" s="98"/>
      <c r="CV190" s="142"/>
      <c r="CW190" s="168"/>
    </row>
    <row r="191" spans="2:101" x14ac:dyDescent="0.3">
      <c r="B191" s="141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141">
        <f t="shared" si="72"/>
        <v>-10</v>
      </c>
      <c r="N191" s="142">
        <f t="shared" si="77"/>
        <v>-80</v>
      </c>
      <c r="O191" s="98"/>
      <c r="P191" s="98"/>
      <c r="Q191" s="141">
        <f t="shared" si="73"/>
        <v>-80</v>
      </c>
      <c r="R191" s="142">
        <f t="shared" si="78"/>
        <v>-100</v>
      </c>
      <c r="S191" s="98"/>
      <c r="T191" s="98"/>
      <c r="U191" s="98"/>
      <c r="V191" s="98"/>
      <c r="W191" s="98"/>
      <c r="X191" s="98"/>
      <c r="Y191" s="98"/>
      <c r="Z191" s="76">
        <v>174</v>
      </c>
      <c r="AA191" s="79">
        <f t="shared" si="86"/>
        <v>-59.082179698262202</v>
      </c>
      <c r="AB191" s="78">
        <f t="shared" si="83"/>
        <v>-76.685435923038142</v>
      </c>
      <c r="AC191" s="98"/>
      <c r="AD191" s="86">
        <v>183</v>
      </c>
      <c r="AE191" s="89">
        <f t="shared" si="68"/>
        <v>-79.890362780365905</v>
      </c>
      <c r="AF191" s="88">
        <f t="shared" si="69"/>
        <v>-4.1868764994354848</v>
      </c>
      <c r="AG191" s="98"/>
      <c r="AH191" s="108">
        <v>172</v>
      </c>
      <c r="AI191" s="111">
        <f t="shared" si="84"/>
        <v>-67.770197370874442</v>
      </c>
      <c r="AJ191" s="110">
        <f t="shared" si="85"/>
        <v>-101.21044267764722</v>
      </c>
      <c r="AK191" s="98"/>
      <c r="AL191" s="98"/>
      <c r="AM191" s="98"/>
      <c r="AN191" s="98"/>
      <c r="AO191" s="98"/>
      <c r="AP191" s="98"/>
      <c r="AQ191" s="141">
        <f t="shared" si="87"/>
        <v>-16.557015693153573</v>
      </c>
      <c r="AR191" s="142">
        <f t="shared" si="80"/>
        <v>-150.36911421509711</v>
      </c>
      <c r="AS191" s="98"/>
      <c r="AT191" s="142"/>
      <c r="AU191" s="98"/>
      <c r="AV191" s="141">
        <f t="shared" si="82"/>
        <v>-105.62357711491939</v>
      </c>
      <c r="AW191" s="142">
        <f t="shared" si="81"/>
        <v>-150.36911421509711</v>
      </c>
      <c r="AX191" s="98"/>
      <c r="AY191" s="98"/>
      <c r="AZ191" s="142"/>
      <c r="BA191" s="142"/>
      <c r="BC191" s="141"/>
      <c r="BD191" s="235">
        <v>166</v>
      </c>
      <c r="BE191" s="238">
        <f t="shared" si="88"/>
        <v>-55.875510380127309</v>
      </c>
      <c r="BF191" s="237">
        <f t="shared" si="90"/>
        <v>-91.837886072379689</v>
      </c>
      <c r="BG191" s="98"/>
      <c r="BH191" s="235">
        <f t="shared" si="99"/>
        <v>-417.80271385705896</v>
      </c>
      <c r="BI191" s="237">
        <f t="shared" si="96"/>
        <v>102.46015175627295</v>
      </c>
      <c r="BJ191" s="98"/>
      <c r="BK191" s="98"/>
      <c r="BL191" s="98"/>
      <c r="BM191" s="238">
        <f t="shared" si="97"/>
        <v>-172.79282310260496</v>
      </c>
      <c r="BN191" s="237">
        <f t="shared" si="98"/>
        <v>-169.53984824372705</v>
      </c>
      <c r="BO191" s="98"/>
      <c r="BP191" s="98"/>
      <c r="BQ191" s="98"/>
      <c r="BR191" s="98"/>
      <c r="BS191" s="163">
        <f t="shared" si="93"/>
        <v>12.051466465138297</v>
      </c>
      <c r="BT191" s="170">
        <v>-35</v>
      </c>
      <c r="BU191" s="98"/>
      <c r="BV191" s="98"/>
      <c r="BW191" s="98"/>
      <c r="BX191" s="98"/>
      <c r="BY191" s="98"/>
      <c r="BZ191" s="98"/>
      <c r="CA191" s="142"/>
      <c r="CB191" s="141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163">
        <f t="shared" si="89"/>
        <v>12.051466465138297</v>
      </c>
      <c r="CO191" s="170">
        <v>-35</v>
      </c>
      <c r="CP191" s="98"/>
      <c r="CQ191" s="98"/>
      <c r="CR191" s="98"/>
      <c r="CS191" s="98"/>
      <c r="CT191" s="98"/>
      <c r="CU191" s="98"/>
      <c r="CV191" s="142"/>
      <c r="CW191" s="168"/>
    </row>
    <row r="192" spans="2:101" x14ac:dyDescent="0.3">
      <c r="B192" s="141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141">
        <f t="shared" si="72"/>
        <v>-10</v>
      </c>
      <c r="N192" s="142">
        <f t="shared" si="77"/>
        <v>-81</v>
      </c>
      <c r="O192" s="98"/>
      <c r="P192" s="98"/>
      <c r="Q192" s="141">
        <f t="shared" si="73"/>
        <v>-80</v>
      </c>
      <c r="R192" s="142">
        <f t="shared" si="78"/>
        <v>-101</v>
      </c>
      <c r="S192" s="98"/>
      <c r="T192" s="98"/>
      <c r="U192" s="98"/>
      <c r="V192" s="98"/>
      <c r="W192" s="98"/>
      <c r="X192" s="98"/>
      <c r="Y192" s="98"/>
      <c r="Z192" s="76">
        <v>175</v>
      </c>
      <c r="AA192" s="79">
        <f t="shared" si="86"/>
        <v>-59.135223736620134</v>
      </c>
      <c r="AB192" s="78">
        <f t="shared" si="83"/>
        <v>-77.236319324119307</v>
      </c>
      <c r="AC192" s="98"/>
      <c r="AD192" s="86">
        <v>184</v>
      </c>
      <c r="AE192" s="89">
        <f t="shared" si="68"/>
        <v>-79.805124020785939</v>
      </c>
      <c r="AF192" s="88">
        <f t="shared" si="69"/>
        <v>-5.5805178995299869</v>
      </c>
      <c r="AG192" s="98"/>
      <c r="AH192" s="108">
        <v>173</v>
      </c>
      <c r="AI192" s="111">
        <f t="shared" si="84"/>
        <v>-67.842434649676903</v>
      </c>
      <c r="AJ192" s="110">
        <f t="shared" si="85"/>
        <v>-101.75913928520309</v>
      </c>
      <c r="AK192" s="98"/>
      <c r="AL192" s="98"/>
      <c r="AM192" s="98"/>
      <c r="AN192" s="98"/>
      <c r="AO192" s="98"/>
      <c r="AP192" s="98"/>
      <c r="AQ192" s="141">
        <f t="shared" si="87"/>
        <v>-15.775730066646844</v>
      </c>
      <c r="AR192" s="142">
        <f t="shared" si="80"/>
        <v>-151.36911421509711</v>
      </c>
      <c r="AS192" s="98"/>
      <c r="AT192" s="142"/>
      <c r="AU192" s="98"/>
      <c r="AV192" s="141">
        <f t="shared" si="82"/>
        <v>-105.62357711491939</v>
      </c>
      <c r="AW192" s="142">
        <f t="shared" si="81"/>
        <v>-151.36911421509711</v>
      </c>
      <c r="AX192" s="98"/>
      <c r="AY192" s="98"/>
      <c r="AZ192" s="142"/>
      <c r="BA192" s="142"/>
      <c r="BC192" s="141"/>
      <c r="BD192" s="235">
        <v>167</v>
      </c>
      <c r="BE192" s="238">
        <f t="shared" si="88"/>
        <v>-55.969299362091547</v>
      </c>
      <c r="BF192" s="237">
        <f t="shared" si="90"/>
        <v>-92.228545297392373</v>
      </c>
      <c r="BG192" s="98"/>
      <c r="BH192" s="235">
        <f t="shared" si="99"/>
        <v>-420.15856622288265</v>
      </c>
      <c r="BI192" s="237">
        <f t="shared" si="96"/>
        <v>103.46015175627295</v>
      </c>
      <c r="BJ192" s="98"/>
      <c r="BK192" s="98"/>
      <c r="BL192" s="98"/>
      <c r="BM192" s="238">
        <f t="shared" si="97"/>
        <v>-173.3471321540577</v>
      </c>
      <c r="BN192" s="237">
        <f t="shared" si="98"/>
        <v>-170.53984824372705</v>
      </c>
      <c r="BO192" s="98"/>
      <c r="BP192" s="98"/>
      <c r="BQ192" s="98"/>
      <c r="BR192" s="98"/>
      <c r="BS192" s="163">
        <f t="shared" si="93"/>
        <v>11.707138851848633</v>
      </c>
      <c r="BT192" s="170">
        <v>-34</v>
      </c>
      <c r="BU192" s="98"/>
      <c r="BV192" s="98"/>
      <c r="BW192" s="98"/>
      <c r="BX192" s="98"/>
      <c r="BY192" s="98"/>
      <c r="BZ192" s="98"/>
      <c r="CA192" s="142"/>
      <c r="CB192" s="141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163">
        <f t="shared" si="89"/>
        <v>11.707138851848633</v>
      </c>
      <c r="CO192" s="170">
        <v>-34</v>
      </c>
      <c r="CP192" s="98"/>
      <c r="CQ192" s="98"/>
      <c r="CR192" s="98"/>
      <c r="CS192" s="98"/>
      <c r="CT192" s="98"/>
      <c r="CU192" s="98"/>
      <c r="CV192" s="142"/>
      <c r="CW192" s="168"/>
    </row>
    <row r="193" spans="2:101" x14ac:dyDescent="0.3">
      <c r="B193" s="141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141">
        <f t="shared" si="72"/>
        <v>-10</v>
      </c>
      <c r="N193" s="142">
        <f t="shared" si="77"/>
        <v>-82</v>
      </c>
      <c r="O193" s="98"/>
      <c r="P193" s="98"/>
      <c r="Q193" s="141">
        <f t="shared" si="73"/>
        <v>-80</v>
      </c>
      <c r="R193" s="142">
        <f t="shared" si="78"/>
        <v>-102</v>
      </c>
      <c r="S193" s="98"/>
      <c r="T193" s="98"/>
      <c r="U193" s="98"/>
      <c r="V193" s="98"/>
      <c r="W193" s="98"/>
      <c r="X193" s="98"/>
      <c r="Y193" s="98"/>
      <c r="Z193" s="76">
        <v>176</v>
      </c>
      <c r="AA193" s="79">
        <f t="shared" si="86"/>
        <v>-59.178645455098874</v>
      </c>
      <c r="AB193" s="78">
        <f t="shared" si="83"/>
        <v>-77.788044569106759</v>
      </c>
      <c r="AC193" s="98"/>
      <c r="AD193" s="86">
        <v>185</v>
      </c>
      <c r="AE193" s="89">
        <f t="shared" si="68"/>
        <v>-79.69557584733964</v>
      </c>
      <c r="AF193" s="88">
        <f t="shared" si="69"/>
        <v>-6.9724594198126351</v>
      </c>
      <c r="AG193" s="98"/>
      <c r="AH193" s="108">
        <v>174</v>
      </c>
      <c r="AI193" s="111">
        <f t="shared" si="84"/>
        <v>-67.905084850186086</v>
      </c>
      <c r="AJ193" s="110">
        <f t="shared" si="85"/>
        <v>-102.30901303795753</v>
      </c>
      <c r="AK193" s="98"/>
      <c r="AL193" s="98"/>
      <c r="AM193" s="98"/>
      <c r="AN193" s="98"/>
      <c r="AO193" s="98"/>
      <c r="AP193" s="98"/>
      <c r="AQ193" s="141">
        <f t="shared" si="87"/>
        <v>-14.994444440140128</v>
      </c>
      <c r="AR193" s="142">
        <f t="shared" si="80"/>
        <v>-152.36911421509711</v>
      </c>
      <c r="AS193" s="98"/>
      <c r="AT193" s="142"/>
      <c r="AU193" s="98"/>
      <c r="AV193" s="141">
        <f t="shared" si="82"/>
        <v>-105.62357711491939</v>
      </c>
      <c r="AW193" s="142">
        <f t="shared" si="81"/>
        <v>-152.36911421509711</v>
      </c>
      <c r="AX193" s="98"/>
      <c r="AY193" s="98"/>
      <c r="AZ193" s="142"/>
      <c r="BA193" s="142"/>
      <c r="BC193" s="141"/>
      <c r="BD193" s="235">
        <v>168</v>
      </c>
      <c r="BE193" s="238">
        <f t="shared" si="88"/>
        <v>-56.056256115966171</v>
      </c>
      <c r="BF193" s="237">
        <f t="shared" si="90"/>
        <v>-92.620781866545457</v>
      </c>
      <c r="BG193" s="98"/>
      <c r="BH193" s="235">
        <f t="shared" si="99"/>
        <v>-422.51441858870646</v>
      </c>
      <c r="BI193" s="237">
        <f t="shared" si="96"/>
        <v>104.46015175627295</v>
      </c>
      <c r="BJ193" s="98"/>
      <c r="BK193" s="98"/>
      <c r="BL193" s="98"/>
      <c r="BM193" s="238">
        <f t="shared" si="97"/>
        <v>-173.90144120551048</v>
      </c>
      <c r="BN193" s="237">
        <f t="shared" si="98"/>
        <v>-171.53984824372705</v>
      </c>
      <c r="BO193" s="98"/>
      <c r="BP193" s="98"/>
      <c r="BQ193" s="98"/>
      <c r="BR193" s="98"/>
      <c r="BS193" s="163">
        <f t="shared" si="93"/>
        <v>11.362811238558967</v>
      </c>
      <c r="BT193" s="170">
        <v>-33</v>
      </c>
      <c r="BU193" s="98"/>
      <c r="BV193" s="98"/>
      <c r="BW193" s="98"/>
      <c r="BX193" s="98"/>
      <c r="BY193" s="98"/>
      <c r="BZ193" s="98"/>
      <c r="CA193" s="142"/>
      <c r="CB193" s="141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163">
        <f t="shared" si="89"/>
        <v>11.362811238558967</v>
      </c>
      <c r="CO193" s="170">
        <v>-33</v>
      </c>
      <c r="CP193" s="98"/>
      <c r="CQ193" s="98"/>
      <c r="CR193" s="98"/>
      <c r="CS193" s="98"/>
      <c r="CT193" s="98"/>
      <c r="CU193" s="98"/>
      <c r="CV193" s="142"/>
      <c r="CW193" s="168"/>
    </row>
    <row r="194" spans="2:101" x14ac:dyDescent="0.3">
      <c r="B194" s="141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141">
        <f t="shared" si="72"/>
        <v>-10</v>
      </c>
      <c r="N194" s="142">
        <f t="shared" si="77"/>
        <v>-83</v>
      </c>
      <c r="O194" s="98"/>
      <c r="P194" s="98"/>
      <c r="Q194" s="141">
        <f t="shared" si="73"/>
        <v>-80</v>
      </c>
      <c r="R194" s="142">
        <f t="shared" si="78"/>
        <v>-103</v>
      </c>
      <c r="S194" s="98"/>
      <c r="T194" s="98"/>
      <c r="U194" s="98"/>
      <c r="V194" s="98"/>
      <c r="W194" s="98"/>
      <c r="X194" s="98"/>
      <c r="Y194" s="98"/>
      <c r="Z194" s="76">
        <v>177</v>
      </c>
      <c r="AA194" s="79">
        <f t="shared" si="86"/>
        <v>-59.21243162702234</v>
      </c>
      <c r="AB194" s="78">
        <f t="shared" si="83"/>
        <v>-78.340443597146134</v>
      </c>
      <c r="AC194" s="98"/>
      <c r="AD194" s="86">
        <v>186</v>
      </c>
      <c r="AE194" s="89">
        <f t="shared" si="68"/>
        <v>-79.561751629461867</v>
      </c>
      <c r="AF194" s="88">
        <f t="shared" si="69"/>
        <v>-8.3622770614122448</v>
      </c>
      <c r="AG194" s="98"/>
      <c r="AH194" s="108">
        <v>175</v>
      </c>
      <c r="AI194" s="111">
        <f t="shared" si="84"/>
        <v>-67.958128888544024</v>
      </c>
      <c r="AJ194" s="110">
        <f t="shared" si="85"/>
        <v>-102.85989643903869</v>
      </c>
      <c r="AK194" s="98"/>
      <c r="AL194" s="98"/>
      <c r="AM194" s="98"/>
      <c r="AN194" s="98"/>
      <c r="AO194" s="98"/>
      <c r="AP194" s="98"/>
      <c r="AQ194" s="141">
        <f t="shared" si="87"/>
        <v>-14.213158813633413</v>
      </c>
      <c r="AR194" s="142">
        <f t="shared" si="80"/>
        <v>-153.36911421509711</v>
      </c>
      <c r="AS194" s="98"/>
      <c r="AT194" s="142"/>
      <c r="AU194" s="98"/>
      <c r="AV194" s="141">
        <f t="shared" si="82"/>
        <v>-105.62357711491939</v>
      </c>
      <c r="AW194" s="142">
        <f t="shared" si="81"/>
        <v>-153.36911421509711</v>
      </c>
      <c r="AX194" s="98"/>
      <c r="AY194" s="98"/>
      <c r="AZ194" s="142"/>
      <c r="BA194" s="142"/>
      <c r="BC194" s="141"/>
      <c r="BD194" s="235">
        <v>169</v>
      </c>
      <c r="BE194" s="238">
        <f t="shared" si="88"/>
        <v>-56.136354153881562</v>
      </c>
      <c r="BF194" s="237">
        <f t="shared" si="90"/>
        <v>-93.014476300780302</v>
      </c>
      <c r="BG194" s="98"/>
      <c r="BH194" s="235">
        <f t="shared" si="99"/>
        <v>-424.87027095453021</v>
      </c>
      <c r="BI194" s="237">
        <f t="shared" si="96"/>
        <v>105.46015175627295</v>
      </c>
      <c r="BJ194" s="98"/>
      <c r="BK194" s="98"/>
      <c r="BL194" s="98"/>
      <c r="BM194" s="238">
        <f t="shared" si="97"/>
        <v>-174.45575025696326</v>
      </c>
      <c r="BN194" s="237">
        <f t="shared" si="98"/>
        <v>-172.53984824372705</v>
      </c>
      <c r="BO194" s="98"/>
      <c r="BP194" s="98"/>
      <c r="BQ194" s="98"/>
      <c r="BR194" s="98"/>
      <c r="BS194" s="163">
        <f t="shared" si="93"/>
        <v>11.018483625269301</v>
      </c>
      <c r="BT194" s="170">
        <v>-32</v>
      </c>
      <c r="BU194" s="98"/>
      <c r="BV194" s="98"/>
      <c r="BW194" s="98"/>
      <c r="BX194" s="98"/>
      <c r="BY194" s="98"/>
      <c r="BZ194" s="98"/>
      <c r="CA194" s="142"/>
      <c r="CB194" s="141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163">
        <f t="shared" si="89"/>
        <v>11.018483625269301</v>
      </c>
      <c r="CO194" s="170">
        <v>-32</v>
      </c>
      <c r="CP194" s="98"/>
      <c r="CQ194" s="98"/>
      <c r="CR194" s="98"/>
      <c r="CS194" s="98"/>
      <c r="CT194" s="98"/>
      <c r="CU194" s="98"/>
      <c r="CV194" s="142"/>
      <c r="CW194" s="168"/>
    </row>
    <row r="195" spans="2:101" x14ac:dyDescent="0.3">
      <c r="B195" s="141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141">
        <f t="shared" si="72"/>
        <v>-10</v>
      </c>
      <c r="N195" s="142">
        <f t="shared" si="77"/>
        <v>-84</v>
      </c>
      <c r="O195" s="98"/>
      <c r="P195" s="98"/>
      <c r="Q195" s="141">
        <f t="shared" si="73"/>
        <v>-80</v>
      </c>
      <c r="R195" s="142">
        <f t="shared" si="78"/>
        <v>-104</v>
      </c>
      <c r="S195" s="98"/>
      <c r="T195" s="98"/>
      <c r="U195" s="98"/>
      <c r="V195" s="98"/>
      <c r="W195" s="98"/>
      <c r="X195" s="98"/>
      <c r="Y195" s="98"/>
      <c r="Z195" s="76">
        <v>178</v>
      </c>
      <c r="AA195" s="79">
        <f t="shared" si="86"/>
        <v>-59.236571960795274</v>
      </c>
      <c r="AB195" s="78">
        <f t="shared" si="83"/>
        <v>-78.893348142142315</v>
      </c>
      <c r="AC195" s="98"/>
      <c r="AD195" s="86">
        <v>187</v>
      </c>
      <c r="AE195" s="89">
        <f t="shared" si="68"/>
        <v>-79.40369213130576</v>
      </c>
      <c r="AF195" s="88">
        <f t="shared" si="69"/>
        <v>-9.7495474724118196</v>
      </c>
      <c r="AG195" s="98"/>
      <c r="AH195" s="108">
        <v>176</v>
      </c>
      <c r="AI195" s="111">
        <f t="shared" si="84"/>
        <v>-68.00155060702275</v>
      </c>
      <c r="AJ195" s="110">
        <f t="shared" si="85"/>
        <v>-103.41162168402614</v>
      </c>
      <c r="AK195" s="98"/>
      <c r="AL195" s="98"/>
      <c r="AM195" s="98"/>
      <c r="AN195" s="98"/>
      <c r="AO195" s="98"/>
      <c r="AP195" s="98"/>
      <c r="AQ195" s="141">
        <f t="shared" si="87"/>
        <v>-13.431873187126698</v>
      </c>
      <c r="AR195" s="142">
        <f t="shared" si="80"/>
        <v>-154.36911421509711</v>
      </c>
      <c r="AS195" s="98"/>
      <c r="AT195" s="142"/>
      <c r="AU195" s="98"/>
      <c r="AV195" s="141">
        <f t="shared" si="82"/>
        <v>-105.62357711491939</v>
      </c>
      <c r="AW195" s="142">
        <f t="shared" si="81"/>
        <v>-154.36911421509711</v>
      </c>
      <c r="AX195" s="98"/>
      <c r="AY195" s="98"/>
      <c r="AZ195" s="142"/>
      <c r="BA195" s="142"/>
      <c r="BC195" s="141"/>
      <c r="BD195" s="235">
        <v>170</v>
      </c>
      <c r="BE195" s="238">
        <f t="shared" si="88"/>
        <v>-56.209569077199454</v>
      </c>
      <c r="BF195" s="237">
        <f t="shared" si="90"/>
        <v>-93.409508676958438</v>
      </c>
      <c r="BG195" s="98"/>
      <c r="BH195" s="235">
        <f t="shared" si="99"/>
        <v>-427.22612332035396</v>
      </c>
      <c r="BI195" s="237">
        <f t="shared" si="96"/>
        <v>106.46015175627295</v>
      </c>
      <c r="BJ195" s="98"/>
      <c r="BK195" s="98"/>
      <c r="BL195" s="98"/>
      <c r="BM195" s="238">
        <f t="shared" si="97"/>
        <v>-175.01005930841603</v>
      </c>
      <c r="BN195" s="237">
        <f t="shared" si="98"/>
        <v>-173.53984824372705</v>
      </c>
      <c r="BO195" s="98"/>
      <c r="BP195" s="98"/>
      <c r="BQ195" s="98"/>
      <c r="BR195" s="98"/>
      <c r="BS195" s="163">
        <f t="shared" si="93"/>
        <v>10.674156011979635</v>
      </c>
      <c r="BT195" s="170">
        <v>-31</v>
      </c>
      <c r="BU195" s="98"/>
      <c r="BV195" s="98"/>
      <c r="BW195" s="98"/>
      <c r="BX195" s="98"/>
      <c r="BY195" s="98"/>
      <c r="BZ195" s="98"/>
      <c r="CA195" s="142"/>
      <c r="CB195" s="141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163">
        <f t="shared" si="89"/>
        <v>10.674156011979635</v>
      </c>
      <c r="CO195" s="170">
        <v>-31</v>
      </c>
      <c r="CP195" s="98"/>
      <c r="CQ195" s="98"/>
      <c r="CR195" s="98"/>
      <c r="CS195" s="98"/>
      <c r="CT195" s="98"/>
      <c r="CU195" s="98"/>
      <c r="CV195" s="142"/>
      <c r="CW195" s="168"/>
    </row>
    <row r="196" spans="2:101" x14ac:dyDescent="0.3">
      <c r="B196" s="141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141">
        <f t="shared" si="72"/>
        <v>-10</v>
      </c>
      <c r="N196" s="142">
        <f t="shared" si="77"/>
        <v>-85</v>
      </c>
      <c r="O196" s="98"/>
      <c r="P196" s="98"/>
      <c r="Q196" s="141">
        <f t="shared" si="73"/>
        <v>-80</v>
      </c>
      <c r="R196" s="142">
        <f t="shared" si="78"/>
        <v>-105</v>
      </c>
      <c r="S196" s="98"/>
      <c r="T196" s="98"/>
      <c r="U196" s="98"/>
      <c r="V196" s="98"/>
      <c r="W196" s="98"/>
      <c r="X196" s="98"/>
      <c r="Y196" s="98"/>
      <c r="Z196" s="76">
        <v>179</v>
      </c>
      <c r="AA196" s="79">
        <f t="shared" si="86"/>
        <v>-59.251059103038159</v>
      </c>
      <c r="AB196" s="78">
        <f t="shared" si="83"/>
        <v>-79.446589784014762</v>
      </c>
      <c r="AC196" s="98"/>
      <c r="AD196" s="86">
        <v>188</v>
      </c>
      <c r="AE196" s="89">
        <f t="shared" si="68"/>
        <v>-79.221445499325625</v>
      </c>
      <c r="AF196" s="88">
        <f t="shared" si="69"/>
        <v>-11.133848076805242</v>
      </c>
      <c r="AG196" s="98"/>
      <c r="AH196" s="108">
        <v>177</v>
      </c>
      <c r="AI196" s="111">
        <f t="shared" si="84"/>
        <v>-68.035336778946231</v>
      </c>
      <c r="AJ196" s="110">
        <f t="shared" si="85"/>
        <v>-103.96402071206552</v>
      </c>
      <c r="AK196" s="98"/>
      <c r="AL196" s="98"/>
      <c r="AM196" s="98"/>
      <c r="AN196" s="98"/>
      <c r="AO196" s="98"/>
      <c r="AP196" s="98"/>
      <c r="AQ196" s="141">
        <f t="shared" si="87"/>
        <v>-12.650587560619982</v>
      </c>
      <c r="AR196" s="142">
        <f t="shared" si="80"/>
        <v>-155.36911421509711</v>
      </c>
      <c r="AS196" s="98"/>
      <c r="AT196" s="142"/>
      <c r="AU196" s="98"/>
      <c r="AV196" s="141">
        <f t="shared" si="82"/>
        <v>-105.62357711491939</v>
      </c>
      <c r="AW196" s="142">
        <f t="shared" si="81"/>
        <v>-155.36911421509711</v>
      </c>
      <c r="AX196" s="98"/>
      <c r="AY196" s="98"/>
      <c r="AZ196" s="142"/>
      <c r="BA196" s="142"/>
      <c r="BC196" s="141"/>
      <c r="BD196" s="235">
        <v>171</v>
      </c>
      <c r="BE196" s="238">
        <f t="shared" si="88"/>
        <v>-56.275878583944952</v>
      </c>
      <c r="BF196" s="237">
        <f t="shared" si="90"/>
        <v>-93.80575866439132</v>
      </c>
      <c r="BG196" s="98"/>
      <c r="BH196" s="235">
        <f t="shared" si="99"/>
        <v>-429.58197568617771</v>
      </c>
      <c r="BI196" s="237">
        <f t="shared" si="96"/>
        <v>107.46015175627295</v>
      </c>
      <c r="BJ196" s="98"/>
      <c r="BK196" s="98"/>
      <c r="BL196" s="98"/>
      <c r="BM196" s="238">
        <f t="shared" si="97"/>
        <v>-175.56436835986881</v>
      </c>
      <c r="BN196" s="237">
        <f t="shared" si="98"/>
        <v>-174.53984824372705</v>
      </c>
      <c r="BO196" s="98"/>
      <c r="BP196" s="98"/>
      <c r="BQ196" s="98"/>
      <c r="BR196" s="98"/>
      <c r="BS196" s="163">
        <f t="shared" si="93"/>
        <v>10.329828398689969</v>
      </c>
      <c r="BT196" s="170">
        <v>-30</v>
      </c>
      <c r="BU196" s="98"/>
      <c r="BV196" s="98"/>
      <c r="BW196" s="98"/>
      <c r="BX196" s="98"/>
      <c r="BY196" s="98"/>
      <c r="BZ196" s="98"/>
      <c r="CA196" s="142"/>
      <c r="CB196" s="141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163">
        <f t="shared" si="89"/>
        <v>10.329828398689969</v>
      </c>
      <c r="CO196" s="170">
        <v>-30</v>
      </c>
      <c r="CP196" s="98"/>
      <c r="CQ196" s="98"/>
      <c r="CR196" s="98"/>
      <c r="CS196" s="98"/>
      <c r="CT196" s="98"/>
      <c r="CU196" s="98"/>
      <c r="CV196" s="142"/>
      <c r="CW196" s="168"/>
    </row>
    <row r="197" spans="2:101" x14ac:dyDescent="0.3">
      <c r="B197" s="141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141">
        <f t="shared" si="72"/>
        <v>-10</v>
      </c>
      <c r="N197" s="142">
        <f t="shared" si="77"/>
        <v>-86</v>
      </c>
      <c r="O197" s="98"/>
      <c r="P197" s="98"/>
      <c r="Q197" s="141">
        <f t="shared" si="73"/>
        <v>-80</v>
      </c>
      <c r="R197" s="142">
        <f t="shared" si="78"/>
        <v>-106</v>
      </c>
      <c r="S197" s="98"/>
      <c r="T197" s="98"/>
      <c r="U197" s="98"/>
      <c r="V197" s="98"/>
      <c r="W197" s="98"/>
      <c r="X197" s="98"/>
      <c r="Y197" s="98"/>
      <c r="Z197" s="76">
        <v>180</v>
      </c>
      <c r="AA197" s="79">
        <f t="shared" si="86"/>
        <v>-59.255888640827116</v>
      </c>
      <c r="AB197" s="78">
        <f t="shared" si="83"/>
        <v>-80</v>
      </c>
      <c r="AC197" s="98"/>
      <c r="AD197" s="86">
        <v>189</v>
      </c>
      <c r="AE197" s="89">
        <f t="shared" si="68"/>
        <v>-79.015067247611029</v>
      </c>
      <c r="AF197" s="88">
        <f t="shared" si="69"/>
        <v>-12.514757203218458</v>
      </c>
      <c r="AG197" s="98"/>
      <c r="AH197" s="108">
        <v>178</v>
      </c>
      <c r="AI197" s="111">
        <f t="shared" si="84"/>
        <v>-68.059477112719165</v>
      </c>
      <c r="AJ197" s="110">
        <f t="shared" si="85"/>
        <v>-104.5169252570617</v>
      </c>
      <c r="AK197" s="98"/>
      <c r="AL197" s="98"/>
      <c r="AM197" s="98"/>
      <c r="AN197" s="98"/>
      <c r="AO197" s="98"/>
      <c r="AP197" s="98"/>
      <c r="AQ197" s="141">
        <f t="shared" si="87"/>
        <v>-11.869301934113267</v>
      </c>
      <c r="AR197" s="142">
        <f t="shared" si="80"/>
        <v>-156.36911421509711</v>
      </c>
      <c r="AS197" s="98"/>
      <c r="AT197" s="142"/>
      <c r="AU197" s="98"/>
      <c r="AV197" s="141">
        <f t="shared" si="82"/>
        <v>-105.62357711491939</v>
      </c>
      <c r="AW197" s="142">
        <f t="shared" si="81"/>
        <v>-156.36911421509711</v>
      </c>
      <c r="AX197" s="98"/>
      <c r="AY197" s="98"/>
      <c r="AZ197" s="142"/>
      <c r="BA197" s="142"/>
      <c r="BC197" s="141"/>
      <c r="BD197" s="235">
        <v>172</v>
      </c>
      <c r="BE197" s="238">
        <f t="shared" si="88"/>
        <v>-56.335262475599947</v>
      </c>
      <c r="BF197" s="237">
        <f t="shared" si="90"/>
        <v>-94.203105561494212</v>
      </c>
      <c r="BG197" s="98"/>
      <c r="BH197" s="235">
        <f t="shared" si="99"/>
        <v>-431.93782805200146</v>
      </c>
      <c r="BI197" s="237">
        <f t="shared" si="96"/>
        <v>108.46015175627295</v>
      </c>
      <c r="BJ197" s="98"/>
      <c r="BK197" s="98"/>
      <c r="BL197" s="98"/>
      <c r="BM197" s="238">
        <f t="shared" si="97"/>
        <v>-176.11867741132156</v>
      </c>
      <c r="BN197" s="237">
        <f t="shared" si="98"/>
        <v>-175.53984824372705</v>
      </c>
      <c r="BO197" s="98"/>
      <c r="BP197" s="98"/>
      <c r="BQ197" s="98"/>
      <c r="BR197" s="98"/>
      <c r="BS197" s="163">
        <f t="shared" si="93"/>
        <v>9.9855007854003048</v>
      </c>
      <c r="BT197" s="170">
        <v>-29</v>
      </c>
      <c r="BU197" s="98"/>
      <c r="BV197" s="98"/>
      <c r="BW197" s="98"/>
      <c r="BX197" s="98"/>
      <c r="BY197" s="98"/>
      <c r="BZ197" s="98"/>
      <c r="CA197" s="142"/>
      <c r="CB197" s="141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163">
        <f t="shared" si="89"/>
        <v>9.9855007854003048</v>
      </c>
      <c r="CO197" s="170">
        <v>-29</v>
      </c>
      <c r="CP197" s="98"/>
      <c r="CQ197" s="98"/>
      <c r="CR197" s="98"/>
      <c r="CS197" s="98"/>
      <c r="CT197" s="98"/>
      <c r="CU197" s="98"/>
      <c r="CV197" s="142"/>
      <c r="CW197" s="168"/>
    </row>
    <row r="198" spans="2:101" x14ac:dyDescent="0.3">
      <c r="B198" s="141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141">
        <f t="shared" si="72"/>
        <v>-10</v>
      </c>
      <c r="N198" s="142">
        <f t="shared" si="77"/>
        <v>-87</v>
      </c>
      <c r="O198" s="98"/>
      <c r="P198" s="98"/>
      <c r="Q198" s="141">
        <f t="shared" si="73"/>
        <v>-80</v>
      </c>
      <c r="R198" s="142">
        <f t="shared" si="78"/>
        <v>-107</v>
      </c>
      <c r="S198" s="98"/>
      <c r="T198" s="98"/>
      <c r="U198" s="98"/>
      <c r="V198" s="98"/>
      <c r="W198" s="98"/>
      <c r="X198" s="98"/>
      <c r="Y198" s="98"/>
      <c r="Z198" s="76">
        <v>181</v>
      </c>
      <c r="AA198" s="79">
        <f t="shared" si="86"/>
        <v>-59.251059103038159</v>
      </c>
      <c r="AB198" s="78">
        <f t="shared" si="83"/>
        <v>-80.553410215985238</v>
      </c>
      <c r="AC198" s="98"/>
      <c r="AD198" s="86">
        <v>190</v>
      </c>
      <c r="AE198" s="89">
        <f t="shared" si="68"/>
        <v>-78.784620240976636</v>
      </c>
      <c r="AF198" s="88">
        <f t="shared" si="69"/>
        <v>-13.891854213354438</v>
      </c>
      <c r="AG198" s="98"/>
      <c r="AH198" s="108">
        <v>179</v>
      </c>
      <c r="AI198" s="111">
        <f t="shared" si="84"/>
        <v>-68.07396425496205</v>
      </c>
      <c r="AJ198" s="110">
        <f t="shared" si="85"/>
        <v>-105.07016689893415</v>
      </c>
      <c r="AK198" s="98"/>
      <c r="AL198" s="98"/>
      <c r="AM198" s="98"/>
      <c r="AN198" s="98"/>
      <c r="AO198" s="98"/>
      <c r="AP198" s="98"/>
      <c r="AQ198" s="141">
        <f t="shared" si="87"/>
        <v>-11.088016307606537</v>
      </c>
      <c r="AR198" s="142">
        <f t="shared" si="80"/>
        <v>-157.36911421509711</v>
      </c>
      <c r="AS198" s="98"/>
      <c r="AT198" s="142"/>
      <c r="AU198" s="98"/>
      <c r="AV198" s="141">
        <f t="shared" si="82"/>
        <v>-105.62357711491939</v>
      </c>
      <c r="AW198" s="142">
        <f t="shared" si="81"/>
        <v>-157.36911421509711</v>
      </c>
      <c r="AX198" s="98"/>
      <c r="AY198" s="98"/>
      <c r="AZ198" s="142"/>
      <c r="BA198" s="142"/>
      <c r="BC198" s="141"/>
      <c r="BD198" s="235">
        <v>173</v>
      </c>
      <c r="BE198" s="238">
        <f t="shared" si="88"/>
        <v>-56.38770266325578</v>
      </c>
      <c r="BF198" s="237">
        <f t="shared" si="90"/>
        <v>-94.601428332553084</v>
      </c>
      <c r="BG198" s="98"/>
      <c r="BH198" s="235">
        <f t="shared" si="99"/>
        <v>-434.29368041782521</v>
      </c>
      <c r="BI198" s="237">
        <f t="shared" si="96"/>
        <v>109.46015175627295</v>
      </c>
      <c r="BJ198" s="98"/>
      <c r="BK198" s="98"/>
      <c r="BL198" s="98"/>
      <c r="BM198" s="238">
        <f t="shared" si="97"/>
        <v>-176.67298646277433</v>
      </c>
      <c r="BN198" s="237">
        <f t="shared" si="98"/>
        <v>-176.53984824372705</v>
      </c>
      <c r="BO198" s="98"/>
      <c r="BP198" s="98"/>
      <c r="BQ198" s="98"/>
      <c r="BR198" s="98"/>
      <c r="BS198" s="163">
        <f t="shared" si="93"/>
        <v>9.6411731721106388</v>
      </c>
      <c r="BT198" s="170">
        <v>-28</v>
      </c>
      <c r="BU198" s="98"/>
      <c r="BV198" s="98"/>
      <c r="BW198" s="98"/>
      <c r="BX198" s="98"/>
      <c r="BY198" s="98"/>
      <c r="BZ198" s="98"/>
      <c r="CA198" s="142"/>
      <c r="CB198" s="141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163">
        <f t="shared" si="89"/>
        <v>9.6411731721106388</v>
      </c>
      <c r="CO198" s="170">
        <v>-28</v>
      </c>
      <c r="CP198" s="98"/>
      <c r="CQ198" s="98"/>
      <c r="CR198" s="98"/>
      <c r="CS198" s="98"/>
      <c r="CT198" s="98"/>
      <c r="CU198" s="98"/>
      <c r="CV198" s="142"/>
      <c r="CW198" s="168"/>
    </row>
    <row r="199" spans="2:101" x14ac:dyDescent="0.3">
      <c r="B199" s="141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141">
        <f t="shared" si="72"/>
        <v>-10</v>
      </c>
      <c r="N199" s="142">
        <f t="shared" si="77"/>
        <v>-88</v>
      </c>
      <c r="O199" s="98"/>
      <c r="P199" s="98"/>
      <c r="Q199" s="141">
        <f t="shared" si="73"/>
        <v>-80</v>
      </c>
      <c r="R199" s="142">
        <f t="shared" si="78"/>
        <v>-108</v>
      </c>
      <c r="S199" s="98"/>
      <c r="T199" s="98"/>
      <c r="U199" s="98"/>
      <c r="V199" s="98"/>
      <c r="W199" s="98"/>
      <c r="X199" s="98"/>
      <c r="Y199" s="98"/>
      <c r="Z199" s="76">
        <v>182</v>
      </c>
      <c r="AA199" s="79">
        <f t="shared" si="86"/>
        <v>-59.236571960795274</v>
      </c>
      <c r="AB199" s="78">
        <f t="shared" si="83"/>
        <v>-81.106651857857699</v>
      </c>
      <c r="AC199" s="98"/>
      <c r="AD199" s="86">
        <v>191</v>
      </c>
      <c r="AE199" s="89">
        <f t="shared" si="68"/>
        <v>-78.530174675813115</v>
      </c>
      <c r="AF199" s="88">
        <f t="shared" si="69"/>
        <v>-15.264719630123578</v>
      </c>
      <c r="AG199" s="98"/>
      <c r="AH199" s="108">
        <v>180</v>
      </c>
      <c r="AI199" s="111">
        <f t="shared" si="84"/>
        <v>-68.078793792751</v>
      </c>
      <c r="AJ199" s="110">
        <f t="shared" si="85"/>
        <v>-105.62357711491939</v>
      </c>
      <c r="AK199" s="98"/>
      <c r="AL199" s="98"/>
      <c r="AM199" s="98"/>
      <c r="AN199" s="98"/>
      <c r="AO199" s="98"/>
      <c r="AP199" s="98"/>
      <c r="AQ199" s="141">
        <f t="shared" si="87"/>
        <v>-10.306730681099822</v>
      </c>
      <c r="AR199" s="142">
        <f t="shared" si="80"/>
        <v>-158.36911421509711</v>
      </c>
      <c r="AS199" s="98"/>
      <c r="AT199" s="142"/>
      <c r="AU199" s="98"/>
      <c r="AV199" s="141">
        <f t="shared" si="82"/>
        <v>-105.62357711491939</v>
      </c>
      <c r="AW199" s="142">
        <f t="shared" si="81"/>
        <v>-158.36911421509711</v>
      </c>
      <c r="AX199" s="98"/>
      <c r="AY199" s="98"/>
      <c r="AZ199" s="142"/>
      <c r="BA199" s="142"/>
      <c r="BC199" s="141"/>
      <c r="BD199" s="235">
        <v>174</v>
      </c>
      <c r="BE199" s="238">
        <f t="shared" si="88"/>
        <v>-56.43318317312329</v>
      </c>
      <c r="BF199" s="237">
        <f t="shared" si="90"/>
        <v>-95.000605644593222</v>
      </c>
      <c r="BG199" s="98"/>
      <c r="BH199" s="235">
        <f t="shared" si="99"/>
        <v>-436.64953278364897</v>
      </c>
      <c r="BI199" s="237">
        <f t="shared" si="96"/>
        <v>110.46015175627295</v>
      </c>
      <c r="BJ199" s="98"/>
      <c r="BK199" s="98"/>
      <c r="BL199" s="98"/>
      <c r="BM199" s="238">
        <f t="shared" si="97"/>
        <v>-177.22729551422708</v>
      </c>
      <c r="BN199" s="237">
        <f t="shared" si="98"/>
        <v>-177.53984824372705</v>
      </c>
      <c r="BO199" s="98"/>
      <c r="BP199" s="98"/>
      <c r="BQ199" s="98"/>
      <c r="BR199" s="98"/>
      <c r="BS199" s="163">
        <f t="shared" si="93"/>
        <v>9.2968455588209729</v>
      </c>
      <c r="BT199" s="170">
        <v>-27</v>
      </c>
      <c r="BU199" s="98"/>
      <c r="BV199" s="98"/>
      <c r="BW199" s="98"/>
      <c r="BX199" s="98"/>
      <c r="BY199" s="98"/>
      <c r="BZ199" s="98"/>
      <c r="CA199" s="142"/>
      <c r="CB199" s="141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163">
        <f t="shared" si="89"/>
        <v>9.2968455588209729</v>
      </c>
      <c r="CO199" s="170">
        <v>-27</v>
      </c>
      <c r="CP199" s="98"/>
      <c r="CQ199" s="98"/>
      <c r="CR199" s="98"/>
      <c r="CS199" s="98"/>
      <c r="CT199" s="98"/>
      <c r="CU199" s="98"/>
      <c r="CV199" s="142"/>
      <c r="CW199" s="168"/>
    </row>
    <row r="200" spans="2:101" x14ac:dyDescent="0.3">
      <c r="B200" s="141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141">
        <f t="shared" si="72"/>
        <v>-10</v>
      </c>
      <c r="N200" s="142">
        <f t="shared" si="77"/>
        <v>-89</v>
      </c>
      <c r="O200" s="98"/>
      <c r="P200" s="98"/>
      <c r="Q200" s="141">
        <f t="shared" si="73"/>
        <v>-80</v>
      </c>
      <c r="R200" s="142">
        <f t="shared" si="78"/>
        <v>-109</v>
      </c>
      <c r="S200" s="98"/>
      <c r="T200" s="98"/>
      <c r="U200" s="98"/>
      <c r="V200" s="98"/>
      <c r="W200" s="98"/>
      <c r="X200" s="98"/>
      <c r="Y200" s="98"/>
      <c r="Z200" s="76">
        <v>183</v>
      </c>
      <c r="AA200" s="79">
        <f t="shared" si="86"/>
        <v>-59.21243162702234</v>
      </c>
      <c r="AB200" s="78">
        <f t="shared" si="83"/>
        <v>-81.659556402853852</v>
      </c>
      <c r="AC200" s="98"/>
      <c r="AD200" s="86">
        <v>192</v>
      </c>
      <c r="AE200" s="89">
        <f t="shared" si="68"/>
        <v>-78.251808058704455</v>
      </c>
      <c r="AF200" s="88">
        <f t="shared" si="69"/>
        <v>-16.632935265420727</v>
      </c>
      <c r="AG200" s="98"/>
      <c r="AH200" s="108">
        <v>181</v>
      </c>
      <c r="AI200" s="111">
        <f t="shared" si="84"/>
        <v>-68.07396425496205</v>
      </c>
      <c r="AJ200" s="110">
        <f t="shared" si="85"/>
        <v>-106.17698733090462</v>
      </c>
      <c r="AK200" s="98"/>
      <c r="AL200" s="98"/>
      <c r="AM200" s="98"/>
      <c r="AN200" s="98"/>
      <c r="AO200" s="98"/>
      <c r="AP200" s="98"/>
      <c r="AQ200" s="141">
        <f t="shared" si="87"/>
        <v>-9.5254450545931064</v>
      </c>
      <c r="AR200" s="142">
        <f t="shared" si="80"/>
        <v>-159.36911421509711</v>
      </c>
      <c r="AS200" s="98"/>
      <c r="AT200" s="142"/>
      <c r="AU200" s="98"/>
      <c r="AV200" s="141">
        <f t="shared" si="82"/>
        <v>-105.62357711491939</v>
      </c>
      <c r="AW200" s="142">
        <f t="shared" si="81"/>
        <v>-159.36911421509711</v>
      </c>
      <c r="AX200" s="98"/>
      <c r="AY200" s="98"/>
      <c r="AZ200" s="142"/>
      <c r="BA200" s="142"/>
      <c r="BC200" s="141"/>
      <c r="BD200" s="235">
        <v>175</v>
      </c>
      <c r="BE200" s="238">
        <f t="shared" si="88"/>
        <v>-56.47169015139859</v>
      </c>
      <c r="BF200" s="237">
        <f t="shared" si="90"/>
        <v>-95.400515904338448</v>
      </c>
      <c r="BG200" s="98"/>
      <c r="BH200" s="235">
        <f t="shared" si="99"/>
        <v>-439.00538514947272</v>
      </c>
      <c r="BI200" s="237">
        <f t="shared" si="96"/>
        <v>111.46015175627295</v>
      </c>
      <c r="BJ200" s="98"/>
      <c r="BK200" s="98"/>
      <c r="BL200" s="98"/>
      <c r="BM200" s="238">
        <f t="shared" si="97"/>
        <v>-177.78160456567986</v>
      </c>
      <c r="BN200" s="237">
        <f t="shared" si="98"/>
        <v>-178.53984824372705</v>
      </c>
      <c r="BO200" s="98"/>
      <c r="BP200" s="98"/>
      <c r="BQ200" s="98"/>
      <c r="BR200" s="98"/>
      <c r="BS200" s="163">
        <f t="shared" si="93"/>
        <v>8.9525179455313069</v>
      </c>
      <c r="BT200" s="170">
        <v>-26</v>
      </c>
      <c r="BU200" s="98"/>
      <c r="BV200" s="98"/>
      <c r="BW200" s="98"/>
      <c r="BX200" s="98"/>
      <c r="BY200" s="98"/>
      <c r="BZ200" s="98"/>
      <c r="CA200" s="142"/>
      <c r="CB200" s="141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163">
        <f t="shared" si="89"/>
        <v>8.9525179455313069</v>
      </c>
      <c r="CO200" s="170">
        <v>-26</v>
      </c>
      <c r="CP200" s="98"/>
      <c r="CQ200" s="98"/>
      <c r="CR200" s="98"/>
      <c r="CS200" s="98"/>
      <c r="CT200" s="98"/>
      <c r="CU200" s="98"/>
      <c r="CV200" s="142"/>
      <c r="CW200" s="168"/>
    </row>
    <row r="201" spans="2:101" x14ac:dyDescent="0.3">
      <c r="B201" s="141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141">
        <f t="shared" si="72"/>
        <v>-10</v>
      </c>
      <c r="N201" s="142">
        <f t="shared" si="77"/>
        <v>-90</v>
      </c>
      <c r="O201" s="98"/>
      <c r="P201" s="98"/>
      <c r="Q201" s="141">
        <f t="shared" si="73"/>
        <v>-80</v>
      </c>
      <c r="R201" s="142">
        <f t="shared" si="78"/>
        <v>-110</v>
      </c>
      <c r="S201" s="98"/>
      <c r="T201" s="98"/>
      <c r="U201" s="98"/>
      <c r="V201" s="98"/>
      <c r="W201" s="98"/>
      <c r="X201" s="98"/>
      <c r="Y201" s="98"/>
      <c r="Z201" s="76">
        <v>184</v>
      </c>
      <c r="AA201" s="79">
        <f t="shared" si="86"/>
        <v>-59.178645455098874</v>
      </c>
      <c r="AB201" s="78">
        <f t="shared" si="83"/>
        <v>-82.211955430893227</v>
      </c>
      <c r="AC201" s="98"/>
      <c r="AD201" s="86">
        <v>193</v>
      </c>
      <c r="AE201" s="89">
        <f t="shared" ref="AE201:AE264" si="100">$AF$2*COS($AD201*PI()/180)+$AF$3</f>
        <v>-77.949605182818814</v>
      </c>
      <c r="AF201" s="88">
        <f t="shared" ref="AF201:AF264" si="101">$AF$2*SIN($AD201*PI()/180)+$AF$4</f>
        <v>-17.996084347509196</v>
      </c>
      <c r="AG201" s="98"/>
      <c r="AH201" s="108">
        <v>182</v>
      </c>
      <c r="AI201" s="111">
        <f t="shared" si="84"/>
        <v>-68.059477112719165</v>
      </c>
      <c r="AJ201" s="110">
        <f t="shared" si="85"/>
        <v>-106.73022897277708</v>
      </c>
      <c r="AK201" s="98"/>
      <c r="AL201" s="98"/>
      <c r="AM201" s="98"/>
      <c r="AN201" s="98"/>
      <c r="AO201" s="98"/>
      <c r="AP201" s="98"/>
      <c r="AQ201" s="141">
        <f t="shared" si="87"/>
        <v>-8.744159428086391</v>
      </c>
      <c r="AR201" s="142">
        <f t="shared" si="80"/>
        <v>-160.36911421509711</v>
      </c>
      <c r="AS201" s="98"/>
      <c r="AT201" s="142"/>
      <c r="AU201" s="98"/>
      <c r="AV201" s="141">
        <f t="shared" si="82"/>
        <v>-105.62357711491939</v>
      </c>
      <c r="AW201" s="142">
        <f t="shared" si="81"/>
        <v>-160.36911421509711</v>
      </c>
      <c r="AX201" s="98"/>
      <c r="AY201" s="98"/>
      <c r="AZ201" s="142"/>
      <c r="BA201" s="142"/>
      <c r="BC201" s="141"/>
      <c r="BD201" s="235">
        <v>176</v>
      </c>
      <c r="BE201" s="238">
        <f t="shared" si="88"/>
        <v>-56.503211868483071</v>
      </c>
      <c r="BF201" s="237">
        <f t="shared" si="90"/>
        <v>-95.801037295249643</v>
      </c>
      <c r="BG201" s="98"/>
      <c r="BH201" s="235">
        <f t="shared" si="99"/>
        <v>-441.36123751529647</v>
      </c>
      <c r="BI201" s="237">
        <f t="shared" si="96"/>
        <v>112.46015175627295</v>
      </c>
      <c r="BJ201" s="98"/>
      <c r="BK201" s="98"/>
      <c r="BL201" s="98"/>
      <c r="BM201" s="238">
        <f t="shared" si="97"/>
        <v>-178.33591361713263</v>
      </c>
      <c r="BN201" s="237">
        <f t="shared" si="98"/>
        <v>-179.53984824372705</v>
      </c>
      <c r="BO201" s="98"/>
      <c r="BP201" s="98"/>
      <c r="BQ201" s="98"/>
      <c r="BR201" s="98"/>
      <c r="BS201" s="163">
        <f t="shared" si="93"/>
        <v>8.6081903322416409</v>
      </c>
      <c r="BT201" s="170">
        <v>-25</v>
      </c>
      <c r="BU201" s="98"/>
      <c r="BV201" s="98"/>
      <c r="BW201" s="98"/>
      <c r="BX201" s="98"/>
      <c r="BY201" s="98"/>
      <c r="BZ201" s="98"/>
      <c r="CA201" s="142"/>
      <c r="CB201" s="141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163">
        <f t="shared" si="89"/>
        <v>8.6081903322416409</v>
      </c>
      <c r="CO201" s="170">
        <v>-25</v>
      </c>
      <c r="CP201" s="98"/>
      <c r="CQ201" s="98"/>
      <c r="CR201" s="98"/>
      <c r="CS201" s="98"/>
      <c r="CT201" s="98"/>
      <c r="CU201" s="98"/>
      <c r="CV201" s="142"/>
      <c r="CW201" s="168"/>
    </row>
    <row r="202" spans="2:101" x14ac:dyDescent="0.3">
      <c r="B202" s="141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141">
        <f t="shared" si="72"/>
        <v>-10</v>
      </c>
      <c r="N202" s="142">
        <f t="shared" si="77"/>
        <v>-91</v>
      </c>
      <c r="O202" s="98"/>
      <c r="P202" s="98"/>
      <c r="Q202" s="141">
        <f t="shared" si="73"/>
        <v>-80</v>
      </c>
      <c r="R202" s="142">
        <f t="shared" si="78"/>
        <v>-111</v>
      </c>
      <c r="S202" s="98"/>
      <c r="T202" s="98"/>
      <c r="U202" s="98"/>
      <c r="V202" s="98"/>
      <c r="W202" s="98"/>
      <c r="X202" s="98"/>
      <c r="Y202" s="98"/>
      <c r="Z202" s="76">
        <v>185</v>
      </c>
      <c r="AA202" s="79">
        <f t="shared" si="86"/>
        <v>-59.135223736620134</v>
      </c>
      <c r="AB202" s="78">
        <f t="shared" si="83"/>
        <v>-82.763680675880664</v>
      </c>
      <c r="AC202" s="98"/>
      <c r="AD202" s="86">
        <v>194</v>
      </c>
      <c r="AE202" s="89">
        <f t="shared" si="100"/>
        <v>-77.623658102079716</v>
      </c>
      <c r="AF202" s="88">
        <f t="shared" si="101"/>
        <v>-19.3537516479734</v>
      </c>
      <c r="AG202" s="98"/>
      <c r="AH202" s="108">
        <v>183</v>
      </c>
      <c r="AI202" s="111">
        <f t="shared" si="84"/>
        <v>-68.035336778946231</v>
      </c>
      <c r="AJ202" s="110">
        <f t="shared" si="85"/>
        <v>-107.28313351777324</v>
      </c>
      <c r="AK202" s="98"/>
      <c r="AL202" s="98"/>
      <c r="AM202" s="98"/>
      <c r="AN202" s="98"/>
      <c r="AO202" s="98"/>
      <c r="AP202" s="98"/>
      <c r="AQ202" s="141">
        <f t="shared" si="87"/>
        <v>-7.9628738015796756</v>
      </c>
      <c r="AR202" s="142">
        <f t="shared" si="80"/>
        <v>-161.36911421509711</v>
      </c>
      <c r="AS202" s="98"/>
      <c r="AT202" s="142"/>
      <c r="AU202" s="98"/>
      <c r="AV202" s="141">
        <f t="shared" si="82"/>
        <v>-105.62357711491939</v>
      </c>
      <c r="AW202" s="142">
        <f t="shared" si="81"/>
        <v>-161.36911421509711</v>
      </c>
      <c r="AX202" s="98"/>
      <c r="AY202" s="98"/>
      <c r="AZ202" s="142"/>
      <c r="BA202" s="142"/>
      <c r="BC202" s="141"/>
      <c r="BD202" s="235">
        <v>177</v>
      </c>
      <c r="BE202" s="238">
        <f t="shared" si="88"/>
        <v>-56.52773872255635</v>
      </c>
      <c r="BF202" s="237">
        <f t="shared" si="90"/>
        <v>-96.2020478146312</v>
      </c>
      <c r="BG202" s="98"/>
      <c r="BH202" s="235">
        <f t="shared" si="99"/>
        <v>-443.71708988112022</v>
      </c>
      <c r="BI202" s="237">
        <f t="shared" si="96"/>
        <v>113.46015175627295</v>
      </c>
      <c r="BJ202" s="98"/>
      <c r="BK202" s="98"/>
      <c r="BL202" s="98"/>
      <c r="BM202" s="238">
        <f t="shared" si="97"/>
        <v>-178.89022266858541</v>
      </c>
      <c r="BN202" s="237">
        <f t="shared" si="98"/>
        <v>-180.53984824372705</v>
      </c>
      <c r="BO202" s="98"/>
      <c r="BP202" s="98"/>
      <c r="BQ202" s="98"/>
      <c r="BR202" s="98"/>
      <c r="BS202" s="163">
        <f t="shared" si="93"/>
        <v>8.2638627189519767</v>
      </c>
      <c r="BT202" s="170">
        <v>-24</v>
      </c>
      <c r="BU202" s="98"/>
      <c r="BV202" s="98"/>
      <c r="BW202" s="98"/>
      <c r="BX202" s="98"/>
      <c r="BY202" s="98"/>
      <c r="BZ202" s="98"/>
      <c r="CA202" s="142"/>
      <c r="CB202" s="141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163">
        <f t="shared" si="89"/>
        <v>8.2638627189519767</v>
      </c>
      <c r="CO202" s="170">
        <v>-24</v>
      </c>
      <c r="CP202" s="98"/>
      <c r="CQ202" s="98"/>
      <c r="CR202" s="98"/>
      <c r="CS202" s="98"/>
      <c r="CT202" s="98"/>
      <c r="CU202" s="98"/>
      <c r="CV202" s="142"/>
      <c r="CW202" s="168"/>
    </row>
    <row r="203" spans="2:101" x14ac:dyDescent="0.3">
      <c r="B203" s="141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141">
        <f t="shared" si="72"/>
        <v>-10</v>
      </c>
      <c r="N203" s="142">
        <f t="shared" si="77"/>
        <v>-92</v>
      </c>
      <c r="O203" s="98"/>
      <c r="P203" s="98"/>
      <c r="Q203" s="141">
        <f t="shared" si="73"/>
        <v>-80</v>
      </c>
      <c r="R203" s="142">
        <f t="shared" si="78"/>
        <v>-112</v>
      </c>
      <c r="S203" s="98"/>
      <c r="T203" s="98"/>
      <c r="U203" s="98"/>
      <c r="V203" s="98"/>
      <c r="W203" s="98"/>
      <c r="X203" s="98"/>
      <c r="Y203" s="98"/>
      <c r="Z203" s="76">
        <v>186</v>
      </c>
      <c r="AA203" s="79">
        <f t="shared" si="86"/>
        <v>-59.082179698262209</v>
      </c>
      <c r="AB203" s="78">
        <f t="shared" si="83"/>
        <v>-83.314564076961844</v>
      </c>
      <c r="AC203" s="98"/>
      <c r="AD203" s="86">
        <v>195</v>
      </c>
      <c r="AE203" s="89">
        <f t="shared" si="100"/>
        <v>-77.274066103125477</v>
      </c>
      <c r="AF203" s="88">
        <f t="shared" si="101"/>
        <v>-20.705523608201627</v>
      </c>
      <c r="AG203" s="98"/>
      <c r="AH203" s="108">
        <v>184</v>
      </c>
      <c r="AI203" s="111">
        <f t="shared" si="84"/>
        <v>-68.001550607022764</v>
      </c>
      <c r="AJ203" s="110">
        <f t="shared" si="85"/>
        <v>-107.83553254581261</v>
      </c>
      <c r="AK203" s="98"/>
      <c r="AL203" s="98"/>
      <c r="AM203" s="98"/>
      <c r="AN203" s="98"/>
      <c r="AO203" s="98"/>
      <c r="AP203" s="98"/>
      <c r="AQ203" s="141">
        <f t="shared" si="87"/>
        <v>-7.1815881750729602</v>
      </c>
      <c r="AR203" s="142">
        <f t="shared" si="80"/>
        <v>-162.36911421509711</v>
      </c>
      <c r="AS203" s="98"/>
      <c r="AT203" s="142"/>
      <c r="AU203" s="98"/>
      <c r="AV203" s="141">
        <f t="shared" si="82"/>
        <v>-105.62357711491939</v>
      </c>
      <c r="AW203" s="142">
        <f t="shared" si="81"/>
        <v>-162.36911421509711</v>
      </c>
      <c r="AX203" s="98"/>
      <c r="AY203" s="98"/>
      <c r="AZ203" s="142"/>
      <c r="BA203" s="142"/>
      <c r="BC203" s="141"/>
      <c r="BD203" s="235">
        <v>178</v>
      </c>
      <c r="BE203" s="238">
        <f t="shared" si="88"/>
        <v>-56.545263242501093</v>
      </c>
      <c r="BF203" s="237">
        <f t="shared" si="90"/>
        <v>-96.603425310794236</v>
      </c>
      <c r="BG203" s="98"/>
      <c r="BH203" s="235">
        <f t="shared" si="99"/>
        <v>-446.07294224694397</v>
      </c>
      <c r="BI203" s="237">
        <f t="shared" si="96"/>
        <v>114.46015175627295</v>
      </c>
      <c r="BJ203" s="98"/>
      <c r="BK203" s="98"/>
      <c r="BL203" s="98"/>
      <c r="BM203" s="238">
        <f t="shared" si="97"/>
        <v>-179.44453172003819</v>
      </c>
      <c r="BN203" s="237">
        <f t="shared" si="98"/>
        <v>-181.53984824372705</v>
      </c>
      <c r="BO203" s="98"/>
      <c r="BP203" s="98"/>
      <c r="BQ203" s="98"/>
      <c r="BR203" s="98"/>
      <c r="BS203" s="163">
        <f t="shared" si="93"/>
        <v>7.9195351056623098</v>
      </c>
      <c r="BT203" s="170">
        <v>-23</v>
      </c>
      <c r="BU203" s="98"/>
      <c r="BV203" s="98"/>
      <c r="BW203" s="98"/>
      <c r="BX203" s="98"/>
      <c r="BY203" s="98"/>
      <c r="BZ203" s="98"/>
      <c r="CA203" s="142"/>
      <c r="CB203" s="141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163">
        <f t="shared" si="89"/>
        <v>7.9195351056623098</v>
      </c>
      <c r="CO203" s="170">
        <v>-23</v>
      </c>
      <c r="CP203" s="98"/>
      <c r="CQ203" s="98"/>
      <c r="CR203" s="98"/>
      <c r="CS203" s="98"/>
      <c r="CT203" s="98"/>
      <c r="CU203" s="98"/>
      <c r="CV203" s="142"/>
      <c r="CW203" s="168"/>
    </row>
    <row r="204" spans="2:101" x14ac:dyDescent="0.3">
      <c r="B204" s="141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141">
        <f t="shared" si="72"/>
        <v>-10</v>
      </c>
      <c r="N204" s="142">
        <f t="shared" si="77"/>
        <v>-93</v>
      </c>
      <c r="O204" s="98"/>
      <c r="P204" s="98"/>
      <c r="Q204" s="141">
        <f t="shared" si="73"/>
        <v>-80</v>
      </c>
      <c r="R204" s="142">
        <f t="shared" si="78"/>
        <v>-113</v>
      </c>
      <c r="S204" s="98"/>
      <c r="T204" s="98"/>
      <c r="U204" s="98"/>
      <c r="V204" s="98"/>
      <c r="W204" s="98"/>
      <c r="X204" s="98"/>
      <c r="Y204" s="98"/>
      <c r="Z204" s="76">
        <v>187</v>
      </c>
      <c r="AA204" s="79">
        <f t="shared" si="86"/>
        <v>-59.019529497753012</v>
      </c>
      <c r="AB204" s="78">
        <f t="shared" si="83"/>
        <v>-83.864437829716309</v>
      </c>
      <c r="AC204" s="98"/>
      <c r="AD204" s="86">
        <v>196</v>
      </c>
      <c r="AE204" s="89">
        <f t="shared" si="100"/>
        <v>-76.900935675065512</v>
      </c>
      <c r="AF204" s="88">
        <f t="shared" si="101"/>
        <v>-22.050988465359922</v>
      </c>
      <c r="AG204" s="98"/>
      <c r="AH204" s="108">
        <v>185</v>
      </c>
      <c r="AI204" s="111">
        <f t="shared" si="84"/>
        <v>-67.958128888544024</v>
      </c>
      <c r="AJ204" s="110">
        <f t="shared" si="85"/>
        <v>-108.38725779080005</v>
      </c>
      <c r="AK204" s="98"/>
      <c r="AL204" s="98"/>
      <c r="AM204" s="98"/>
      <c r="AN204" s="98"/>
      <c r="AO204" s="98"/>
      <c r="AP204" s="98"/>
      <c r="AQ204" s="141">
        <f t="shared" si="87"/>
        <v>-6.4003025485662448</v>
      </c>
      <c r="AR204" s="142">
        <f t="shared" si="80"/>
        <v>-163.36911421509711</v>
      </c>
      <c r="AS204" s="98"/>
      <c r="AT204" s="142"/>
      <c r="AU204" s="98"/>
      <c r="AV204" s="141">
        <f t="shared" si="82"/>
        <v>-105.62357711491939</v>
      </c>
      <c r="AW204" s="142">
        <f t="shared" si="81"/>
        <v>-163.36911421509711</v>
      </c>
      <c r="AX204" s="98"/>
      <c r="AY204" s="98"/>
      <c r="AZ204" s="142"/>
      <c r="BA204" s="142"/>
      <c r="BC204" s="141"/>
      <c r="BD204" s="235">
        <v>179</v>
      </c>
      <c r="BE204" s="238">
        <f t="shared" si="88"/>
        <v>-56.555780090178743</v>
      </c>
      <c r="BF204" s="237">
        <f t="shared" si="90"/>
        <v>-97.005047520265165</v>
      </c>
      <c r="BG204" s="98"/>
      <c r="BH204" s="235">
        <f t="shared" si="99"/>
        <v>-448.42879461276772</v>
      </c>
      <c r="BI204" s="237">
        <f t="shared" si="96"/>
        <v>115.46015175627295</v>
      </c>
      <c r="BJ204" s="98"/>
      <c r="BK204" s="98"/>
      <c r="BL204" s="98"/>
      <c r="BM204" s="238">
        <f t="shared" si="97"/>
        <v>-179.99884077149096</v>
      </c>
      <c r="BN204" s="237">
        <f t="shared" si="98"/>
        <v>-182.53984824372705</v>
      </c>
      <c r="BO204" s="98"/>
      <c r="BP204" s="98"/>
      <c r="BQ204" s="98"/>
      <c r="BR204" s="98"/>
      <c r="BS204" s="163">
        <f t="shared" si="93"/>
        <v>7.5752074923726447</v>
      </c>
      <c r="BT204" s="170">
        <v>-22</v>
      </c>
      <c r="BU204" s="98"/>
      <c r="BV204" s="98"/>
      <c r="BW204" s="98"/>
      <c r="BX204" s="98"/>
      <c r="BY204" s="98"/>
      <c r="BZ204" s="98"/>
      <c r="CA204" s="142"/>
      <c r="CB204" s="141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163">
        <f t="shared" si="89"/>
        <v>7.5752074923726447</v>
      </c>
      <c r="CO204" s="170">
        <v>-22</v>
      </c>
      <c r="CP204" s="98"/>
      <c r="CQ204" s="98"/>
      <c r="CR204" s="98"/>
      <c r="CS204" s="98"/>
      <c r="CT204" s="98"/>
      <c r="CU204" s="98"/>
      <c r="CV204" s="142"/>
      <c r="CW204" s="168"/>
    </row>
    <row r="205" spans="2:101" x14ac:dyDescent="0.3">
      <c r="B205" s="141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141">
        <f t="shared" ref="M205:M268" si="102">$M$3</f>
        <v>-10</v>
      </c>
      <c r="N205" s="142">
        <f t="shared" si="77"/>
        <v>-94</v>
      </c>
      <c r="O205" s="98"/>
      <c r="P205" s="98"/>
      <c r="Q205" s="141">
        <f t="shared" ref="Q205:Q268" si="103">$Q$3</f>
        <v>-80</v>
      </c>
      <c r="R205" s="142">
        <f t="shared" si="78"/>
        <v>-114</v>
      </c>
      <c r="S205" s="98"/>
      <c r="T205" s="98"/>
      <c r="U205" s="98"/>
      <c r="V205" s="98"/>
      <c r="W205" s="98"/>
      <c r="X205" s="98"/>
      <c r="Y205" s="98"/>
      <c r="Z205" s="76">
        <v>188</v>
      </c>
      <c r="AA205" s="79">
        <f t="shared" si="86"/>
        <v>-58.947292218950551</v>
      </c>
      <c r="AB205" s="78">
        <f t="shared" si="83"/>
        <v>-84.413134437272149</v>
      </c>
      <c r="AC205" s="98"/>
      <c r="AD205" s="86">
        <v>197</v>
      </c>
      <c r="AE205" s="89">
        <f t="shared" si="100"/>
        <v>-76.504380477042844</v>
      </c>
      <c r="AF205" s="88">
        <f t="shared" si="101"/>
        <v>-23.38973637781891</v>
      </c>
      <c r="AG205" s="98"/>
      <c r="AH205" s="108">
        <v>186</v>
      </c>
      <c r="AI205" s="111">
        <f t="shared" si="84"/>
        <v>-67.905084850186086</v>
      </c>
      <c r="AJ205" s="110">
        <f t="shared" si="85"/>
        <v>-108.93814119188123</v>
      </c>
      <c r="AK205" s="98"/>
      <c r="AL205" s="98"/>
      <c r="AM205" s="98"/>
      <c r="AN205" s="98"/>
      <c r="AO205" s="98"/>
      <c r="AP205" s="98"/>
      <c r="AQ205" s="141">
        <f t="shared" si="87"/>
        <v>-5.6190169220595294</v>
      </c>
      <c r="AR205" s="142">
        <f t="shared" si="80"/>
        <v>-164.36911421509711</v>
      </c>
      <c r="AS205" s="98"/>
      <c r="AT205" s="142"/>
      <c r="AU205" s="98"/>
      <c r="AV205" s="141">
        <f t="shared" si="82"/>
        <v>-105.62357711491939</v>
      </c>
      <c r="AW205" s="142">
        <f t="shared" si="81"/>
        <v>-164.36911421509711</v>
      </c>
      <c r="AX205" s="98"/>
      <c r="AY205" s="98"/>
      <c r="AZ205" s="142"/>
      <c r="BA205" s="142"/>
      <c r="BC205" s="141"/>
      <c r="BD205" s="235">
        <v>180</v>
      </c>
      <c r="BE205" s="238">
        <f t="shared" si="88"/>
        <v>-56.559286062055619</v>
      </c>
      <c r="BF205" s="237">
        <f t="shared" si="90"/>
        <v>-97.406792105028416</v>
      </c>
      <c r="BG205" s="98"/>
      <c r="BH205" s="235">
        <f t="shared" si="99"/>
        <v>-450.78464697859152</v>
      </c>
      <c r="BI205" s="237">
        <f t="shared" si="96"/>
        <v>116.46015175627295</v>
      </c>
      <c r="BJ205" s="98"/>
      <c r="BK205" s="98"/>
      <c r="BL205" s="98"/>
      <c r="BM205" s="238">
        <f t="shared" si="97"/>
        <v>-180.55314982294371</v>
      </c>
      <c r="BN205" s="237">
        <f t="shared" si="98"/>
        <v>-183.53984824372705</v>
      </c>
      <c r="BO205" s="98"/>
      <c r="BP205" s="98"/>
      <c r="BQ205" s="98"/>
      <c r="BR205" s="98"/>
      <c r="BS205" s="163">
        <f t="shared" si="93"/>
        <v>7.2308798790829787</v>
      </c>
      <c r="BT205" s="170">
        <v>-21</v>
      </c>
      <c r="BU205" s="98"/>
      <c r="BV205" s="98"/>
      <c r="BW205" s="98"/>
      <c r="BX205" s="98"/>
      <c r="BY205" s="98"/>
      <c r="BZ205" s="98"/>
      <c r="CA205" s="142"/>
      <c r="CB205" s="141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163">
        <f t="shared" si="89"/>
        <v>7.2308798790829787</v>
      </c>
      <c r="CO205" s="170">
        <v>-21</v>
      </c>
      <c r="CP205" s="98"/>
      <c r="CQ205" s="98"/>
      <c r="CR205" s="98"/>
      <c r="CS205" s="98"/>
      <c r="CT205" s="98"/>
      <c r="CU205" s="98"/>
      <c r="CV205" s="142"/>
      <c r="CW205" s="168"/>
    </row>
    <row r="206" spans="2:101" x14ac:dyDescent="0.3">
      <c r="B206" s="141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141">
        <f t="shared" si="102"/>
        <v>-10</v>
      </c>
      <c r="N206" s="142">
        <f t="shared" ref="N206:N269" si="104">$N205-$A$11</f>
        <v>-95</v>
      </c>
      <c r="O206" s="98"/>
      <c r="P206" s="98"/>
      <c r="Q206" s="141">
        <f t="shared" si="103"/>
        <v>-80</v>
      </c>
      <c r="R206" s="142">
        <f t="shared" ref="R206:R269" si="105">$R205-$A$11</f>
        <v>-115</v>
      </c>
      <c r="S206" s="98"/>
      <c r="T206" s="98"/>
      <c r="U206" s="98"/>
      <c r="V206" s="98"/>
      <c r="W206" s="98"/>
      <c r="X206" s="98"/>
      <c r="Y206" s="98"/>
      <c r="Z206" s="76">
        <v>189</v>
      </c>
      <c r="AA206" s="79">
        <f t="shared" si="86"/>
        <v>-58.865489866029726</v>
      </c>
      <c r="AB206" s="78">
        <f t="shared" si="83"/>
        <v>-84.960486761327417</v>
      </c>
      <c r="AC206" s="98"/>
      <c r="AD206" s="86">
        <v>198</v>
      </c>
      <c r="AE206" s="89">
        <f t="shared" si="100"/>
        <v>-76.084521303612277</v>
      </c>
      <c r="AF206" s="88">
        <f t="shared" si="101"/>
        <v>-24.721359549995817</v>
      </c>
      <c r="AG206" s="98"/>
      <c r="AH206" s="108">
        <v>187</v>
      </c>
      <c r="AI206" s="111">
        <f t="shared" si="84"/>
        <v>-67.842434649676903</v>
      </c>
      <c r="AJ206" s="110">
        <f t="shared" si="85"/>
        <v>-109.48801494463569</v>
      </c>
      <c r="AK206" s="98"/>
      <c r="AL206" s="98"/>
      <c r="AM206" s="98"/>
      <c r="AN206" s="98"/>
      <c r="AO206" s="98"/>
      <c r="AP206" s="98"/>
      <c r="AQ206" s="141">
        <f t="shared" si="87"/>
        <v>-4.8377312955527998</v>
      </c>
      <c r="AR206" s="142">
        <f t="shared" ref="AR206:AR237" si="106">$AR205-$A$11</f>
        <v>-165.36911421509711</v>
      </c>
      <c r="AS206" s="98"/>
      <c r="AT206" s="142"/>
      <c r="AU206" s="98"/>
      <c r="AV206" s="141">
        <f t="shared" si="82"/>
        <v>-105.62357711491939</v>
      </c>
      <c r="AW206" s="142">
        <f t="shared" ref="AW206:AW269" si="107">$AW205-$A$11</f>
        <v>-165.36911421509711</v>
      </c>
      <c r="AX206" s="98"/>
      <c r="AY206" s="98"/>
      <c r="AZ206" s="142"/>
      <c r="BA206" s="142"/>
      <c r="BC206" s="141"/>
      <c r="BD206" s="235">
        <v>181</v>
      </c>
      <c r="BE206" s="238">
        <f t="shared" si="88"/>
        <v>-56.555780090178743</v>
      </c>
      <c r="BF206" s="237">
        <f t="shared" si="90"/>
        <v>-97.808536689791651</v>
      </c>
      <c r="BG206" s="98"/>
      <c r="BH206" s="235">
        <f t="shared" si="99"/>
        <v>-453.14049934441528</v>
      </c>
      <c r="BI206" s="237">
        <f t="shared" si="96"/>
        <v>117.46015175627295</v>
      </c>
      <c r="BJ206" s="98"/>
      <c r="BK206" s="98"/>
      <c r="BL206" s="98"/>
      <c r="BM206" s="238">
        <f t="shared" si="97"/>
        <v>-181.10745887439649</v>
      </c>
      <c r="BN206" s="237">
        <f t="shared" si="98"/>
        <v>-184.53984824372705</v>
      </c>
      <c r="BO206" s="98"/>
      <c r="BP206" s="98"/>
      <c r="BQ206" s="98"/>
      <c r="BR206" s="98"/>
      <c r="BS206" s="163">
        <f t="shared" si="93"/>
        <v>6.8865522657933127</v>
      </c>
      <c r="BT206" s="170">
        <v>-20</v>
      </c>
      <c r="BU206" s="98"/>
      <c r="BV206" s="98"/>
      <c r="BW206" s="98"/>
      <c r="BX206" s="98"/>
      <c r="BY206" s="98"/>
      <c r="BZ206" s="98"/>
      <c r="CA206" s="142"/>
      <c r="CB206" s="141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163">
        <f t="shared" si="89"/>
        <v>6.8865522657933127</v>
      </c>
      <c r="CO206" s="170">
        <v>-20</v>
      </c>
      <c r="CP206" s="98"/>
      <c r="CQ206" s="98"/>
      <c r="CR206" s="98"/>
      <c r="CS206" s="98"/>
      <c r="CT206" s="98"/>
      <c r="CU206" s="98"/>
      <c r="CV206" s="142"/>
      <c r="CW206" s="168"/>
    </row>
    <row r="207" spans="2:101" x14ac:dyDescent="0.3">
      <c r="B207" s="141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141">
        <f t="shared" si="102"/>
        <v>-10</v>
      </c>
      <c r="N207" s="142">
        <f t="shared" si="104"/>
        <v>-96</v>
      </c>
      <c r="O207" s="98"/>
      <c r="P207" s="98"/>
      <c r="Q207" s="141">
        <f t="shared" si="103"/>
        <v>-80</v>
      </c>
      <c r="R207" s="142">
        <f t="shared" si="105"/>
        <v>-116</v>
      </c>
      <c r="S207" s="98"/>
      <c r="T207" s="98"/>
      <c r="U207" s="98"/>
      <c r="V207" s="98"/>
      <c r="W207" s="98"/>
      <c r="X207" s="98"/>
      <c r="Y207" s="98"/>
      <c r="Z207" s="76">
        <v>190</v>
      </c>
      <c r="AA207" s="79">
        <f t="shared" si="86"/>
        <v>-58.77414735677965</v>
      </c>
      <c r="AB207" s="78">
        <f t="shared" si="83"/>
        <v>-85.50632807306188</v>
      </c>
      <c r="AC207" s="98"/>
      <c r="AD207" s="86">
        <v>199</v>
      </c>
      <c r="AE207" s="89">
        <f t="shared" si="100"/>
        <v>-75.641486047945335</v>
      </c>
      <c r="AF207" s="88">
        <f t="shared" si="101"/>
        <v>-26.04545235657254</v>
      </c>
      <c r="AG207" s="98"/>
      <c r="AH207" s="108">
        <v>188</v>
      </c>
      <c r="AI207" s="111">
        <f t="shared" si="84"/>
        <v>-67.770197370874442</v>
      </c>
      <c r="AJ207" s="110">
        <f t="shared" si="85"/>
        <v>-110.03671155219153</v>
      </c>
      <c r="AK207" s="98"/>
      <c r="AL207" s="98"/>
      <c r="AM207" s="98"/>
      <c r="AN207" s="98"/>
      <c r="AO207" s="98"/>
      <c r="AP207" s="98"/>
      <c r="AQ207" s="141">
        <f t="shared" si="87"/>
        <v>-4.0564456690460986</v>
      </c>
      <c r="AR207" s="142">
        <f t="shared" si="106"/>
        <v>-166.36911421509711</v>
      </c>
      <c r="AS207" s="98"/>
      <c r="AT207" s="142"/>
      <c r="AU207" s="98"/>
      <c r="AV207" s="141">
        <f t="shared" ref="AV207:AV237" si="108">$AV$19</f>
        <v>-105.62357711491939</v>
      </c>
      <c r="AW207" s="142">
        <f t="shared" si="107"/>
        <v>-166.36911421509711</v>
      </c>
      <c r="AX207" s="98"/>
      <c r="AY207" s="98"/>
      <c r="AZ207" s="142"/>
      <c r="BA207" s="142"/>
      <c r="BC207" s="141"/>
      <c r="BD207" s="235">
        <v>182</v>
      </c>
      <c r="BE207" s="238">
        <f t="shared" si="88"/>
        <v>-56.545263242501093</v>
      </c>
      <c r="BF207" s="237">
        <f t="shared" si="90"/>
        <v>-98.210158899262595</v>
      </c>
      <c r="BG207" s="98"/>
      <c r="BH207" s="235">
        <f t="shared" si="99"/>
        <v>-455.49635171023903</v>
      </c>
      <c r="BI207" s="237">
        <f t="shared" si="96"/>
        <v>118.46015175627295</v>
      </c>
      <c r="BJ207" s="98"/>
      <c r="BK207" s="98"/>
      <c r="BL207" s="98"/>
      <c r="BM207" s="238">
        <f t="shared" si="97"/>
        <v>-181.66176792584923</v>
      </c>
      <c r="BN207" s="237">
        <f t="shared" si="98"/>
        <v>-185.53984824372705</v>
      </c>
      <c r="BO207" s="98"/>
      <c r="BP207" s="98"/>
      <c r="BQ207" s="98"/>
      <c r="BR207" s="98"/>
      <c r="BS207" s="163">
        <f t="shared" si="93"/>
        <v>6.5422246525036476</v>
      </c>
      <c r="BT207" s="170">
        <v>-19</v>
      </c>
      <c r="BU207" s="98"/>
      <c r="BV207" s="98"/>
      <c r="BW207" s="98"/>
      <c r="BX207" s="98"/>
      <c r="BY207" s="98"/>
      <c r="BZ207" s="98"/>
      <c r="CA207" s="142"/>
      <c r="CB207" s="141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163">
        <f t="shared" si="89"/>
        <v>6.5422246525036476</v>
      </c>
      <c r="CO207" s="170">
        <v>-19</v>
      </c>
      <c r="CP207" s="98"/>
      <c r="CQ207" s="98"/>
      <c r="CR207" s="98"/>
      <c r="CS207" s="98"/>
      <c r="CT207" s="98"/>
      <c r="CU207" s="98"/>
      <c r="CV207" s="142"/>
      <c r="CW207" s="168"/>
    </row>
    <row r="208" spans="2:101" x14ac:dyDescent="0.3">
      <c r="B208" s="141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141">
        <f t="shared" si="102"/>
        <v>-10</v>
      </c>
      <c r="N208" s="142">
        <f t="shared" si="104"/>
        <v>-97</v>
      </c>
      <c r="O208" s="98"/>
      <c r="P208" s="98"/>
      <c r="Q208" s="141">
        <f t="shared" si="103"/>
        <v>-80</v>
      </c>
      <c r="R208" s="142">
        <f t="shared" si="105"/>
        <v>-117</v>
      </c>
      <c r="S208" s="98"/>
      <c r="T208" s="98"/>
      <c r="U208" s="98"/>
      <c r="V208" s="98"/>
      <c r="W208" s="98"/>
      <c r="X208" s="98"/>
      <c r="Y208" s="98"/>
      <c r="Z208" s="76">
        <v>191</v>
      </c>
      <c r="AA208" s="79">
        <f t="shared" si="86"/>
        <v>-58.673292515013529</v>
      </c>
      <c r="AB208" s="78">
        <f t="shared" si="83"/>
        <v>-86.05049210392427</v>
      </c>
      <c r="AC208" s="98"/>
      <c r="AD208" s="86">
        <v>200</v>
      </c>
      <c r="AE208" s="89">
        <f t="shared" si="100"/>
        <v>-75.175409662872681</v>
      </c>
      <c r="AF208" s="88">
        <f t="shared" si="101"/>
        <v>-27.361611466053493</v>
      </c>
      <c r="AG208" s="98"/>
      <c r="AH208" s="108">
        <v>189</v>
      </c>
      <c r="AI208" s="111">
        <f t="shared" si="84"/>
        <v>-67.68839501795361</v>
      </c>
      <c r="AJ208" s="110">
        <f t="shared" si="85"/>
        <v>-110.5840638762468</v>
      </c>
      <c r="AK208" s="98"/>
      <c r="AL208" s="98"/>
      <c r="AM208" s="98"/>
      <c r="AN208" s="98"/>
      <c r="AO208" s="98"/>
      <c r="AP208" s="98"/>
      <c r="AQ208" s="141">
        <f t="shared" si="87"/>
        <v>-3.275160042539369</v>
      </c>
      <c r="AR208" s="142">
        <f t="shared" si="106"/>
        <v>-167.36911421509711</v>
      </c>
      <c r="AS208" s="98"/>
      <c r="AT208" s="142"/>
      <c r="AU208" s="98"/>
      <c r="AV208" s="141">
        <f t="shared" si="108"/>
        <v>-105.62357711491939</v>
      </c>
      <c r="AW208" s="142">
        <f t="shared" si="107"/>
        <v>-167.36911421509711</v>
      </c>
      <c r="AX208" s="98"/>
      <c r="AY208" s="98"/>
      <c r="AZ208" s="142"/>
      <c r="BA208" s="142"/>
      <c r="BC208" s="141"/>
      <c r="BD208" s="235">
        <v>183</v>
      </c>
      <c r="BE208" s="238">
        <f t="shared" si="88"/>
        <v>-56.52773872255635</v>
      </c>
      <c r="BF208" s="237">
        <f t="shared" si="90"/>
        <v>-98.611536395425617</v>
      </c>
      <c r="BG208" s="98"/>
      <c r="BH208" s="235">
        <f t="shared" si="99"/>
        <v>-457.85220407606278</v>
      </c>
      <c r="BI208" s="237">
        <f t="shared" si="96"/>
        <v>119.46015175627295</v>
      </c>
      <c r="BJ208" s="98"/>
      <c r="BK208" s="98"/>
      <c r="BL208" s="98"/>
      <c r="BM208" s="238">
        <f t="shared" si="97"/>
        <v>-182.21607697730201</v>
      </c>
      <c r="BN208" s="237">
        <f t="shared" si="98"/>
        <v>-186.53984824372705</v>
      </c>
      <c r="BO208" s="98"/>
      <c r="BP208" s="98"/>
      <c r="BQ208" s="98"/>
      <c r="BR208" s="98"/>
      <c r="BS208" s="163">
        <f t="shared" si="93"/>
        <v>6.1978970392139816</v>
      </c>
      <c r="BT208" s="170">
        <v>-18</v>
      </c>
      <c r="BU208" s="98"/>
      <c r="BV208" s="98"/>
      <c r="BW208" s="98"/>
      <c r="BX208" s="98"/>
      <c r="BY208" s="98"/>
      <c r="BZ208" s="98"/>
      <c r="CA208" s="142"/>
      <c r="CB208" s="141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163">
        <f t="shared" si="89"/>
        <v>6.1978970392139816</v>
      </c>
      <c r="CO208" s="170">
        <v>-18</v>
      </c>
      <c r="CP208" s="98"/>
      <c r="CQ208" s="98"/>
      <c r="CR208" s="98"/>
      <c r="CS208" s="98"/>
      <c r="CT208" s="98"/>
      <c r="CU208" s="98"/>
      <c r="CV208" s="142"/>
      <c r="CW208" s="168"/>
    </row>
    <row r="209" spans="2:101" x14ac:dyDescent="0.3">
      <c r="B209" s="141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141">
        <f t="shared" si="102"/>
        <v>-10</v>
      </c>
      <c r="N209" s="142">
        <f t="shared" si="104"/>
        <v>-98</v>
      </c>
      <c r="O209" s="98"/>
      <c r="P209" s="98"/>
      <c r="Q209" s="141">
        <f t="shared" si="103"/>
        <v>-80</v>
      </c>
      <c r="R209" s="142">
        <f t="shared" si="105"/>
        <v>-118</v>
      </c>
      <c r="S209" s="98"/>
      <c r="T209" s="98"/>
      <c r="U209" s="98"/>
      <c r="V209" s="98"/>
      <c r="W209" s="98"/>
      <c r="X209" s="98"/>
      <c r="Y209" s="98"/>
      <c r="Z209" s="76">
        <v>192</v>
      </c>
      <c r="AA209" s="79">
        <f t="shared" si="86"/>
        <v>-58.562956062093136</v>
      </c>
      <c r="AB209" s="78">
        <f t="shared" si="83"/>
        <v>-86.592813096279386</v>
      </c>
      <c r="AC209" s="98"/>
      <c r="AD209" s="86">
        <v>201</v>
      </c>
      <c r="AE209" s="89">
        <f t="shared" si="100"/>
        <v>-74.686434119776138</v>
      </c>
      <c r="AF209" s="88">
        <f t="shared" si="101"/>
        <v>-28.669435963624036</v>
      </c>
      <c r="AG209" s="98"/>
      <c r="AH209" s="108">
        <v>190</v>
      </c>
      <c r="AI209" s="111">
        <f t="shared" si="84"/>
        <v>-67.597052508703541</v>
      </c>
      <c r="AJ209" s="110">
        <f t="shared" si="85"/>
        <v>-111.12990518798127</v>
      </c>
      <c r="AK209" s="98"/>
      <c r="AL209" s="98"/>
      <c r="AM209" s="98"/>
      <c r="AN209" s="98"/>
      <c r="AO209" s="98"/>
      <c r="AP209" s="98"/>
      <c r="AQ209" s="141">
        <f t="shared" si="87"/>
        <v>-2.4938744160326394</v>
      </c>
      <c r="AR209" s="142">
        <f t="shared" si="106"/>
        <v>-168.36911421509711</v>
      </c>
      <c r="AS209" s="98"/>
      <c r="AT209" s="142"/>
      <c r="AU209" s="98"/>
      <c r="AV209" s="141">
        <f t="shared" si="108"/>
        <v>-105.62357711491939</v>
      </c>
      <c r="AW209" s="142">
        <f t="shared" si="107"/>
        <v>-168.36911421509711</v>
      </c>
      <c r="AX209" s="98"/>
      <c r="AY209" s="98"/>
      <c r="AZ209" s="142"/>
      <c r="BA209" s="142"/>
      <c r="BC209" s="141"/>
      <c r="BD209" s="235">
        <v>184</v>
      </c>
      <c r="BE209" s="238">
        <f t="shared" si="88"/>
        <v>-56.503211868483071</v>
      </c>
      <c r="BF209" s="237">
        <f t="shared" si="90"/>
        <v>-99.01254691480716</v>
      </c>
      <c r="BG209" s="98"/>
      <c r="BH209" s="235">
        <f t="shared" si="99"/>
        <v>-460.20805644188653</v>
      </c>
      <c r="BI209" s="237">
        <f t="shared" si="96"/>
        <v>120.46015175627295</v>
      </c>
      <c r="BJ209" s="98"/>
      <c r="BK209" s="98"/>
      <c r="BL209" s="98"/>
      <c r="BM209" s="238">
        <f t="shared" si="97"/>
        <v>-182.77038602875479</v>
      </c>
      <c r="BN209" s="237">
        <f t="shared" si="98"/>
        <v>-187.53984824372705</v>
      </c>
      <c r="BO209" s="98"/>
      <c r="BP209" s="98"/>
      <c r="BQ209" s="98"/>
      <c r="BR209" s="98"/>
      <c r="BS209" s="163">
        <f t="shared" si="93"/>
        <v>5.8535694259243165</v>
      </c>
      <c r="BT209" s="170">
        <v>-17</v>
      </c>
      <c r="BU209" s="98"/>
      <c r="BV209" s="98"/>
      <c r="BW209" s="98"/>
      <c r="BX209" s="98"/>
      <c r="BY209" s="98"/>
      <c r="BZ209" s="98"/>
      <c r="CA209" s="142"/>
      <c r="CB209" s="141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163">
        <f t="shared" si="89"/>
        <v>5.8535694259243165</v>
      </c>
      <c r="CO209" s="170">
        <v>-17</v>
      </c>
      <c r="CP209" s="98"/>
      <c r="CQ209" s="98"/>
      <c r="CR209" s="98"/>
      <c r="CS209" s="98"/>
      <c r="CT209" s="98"/>
      <c r="CU209" s="98"/>
      <c r="CV209" s="142"/>
      <c r="CW209" s="168"/>
    </row>
    <row r="210" spans="2:101" x14ac:dyDescent="0.3">
      <c r="B210" s="141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141">
        <f t="shared" si="102"/>
        <v>-10</v>
      </c>
      <c r="N210" s="142">
        <f t="shared" si="104"/>
        <v>-99</v>
      </c>
      <c r="O210" s="98"/>
      <c r="P210" s="98"/>
      <c r="Q210" s="141">
        <f t="shared" si="103"/>
        <v>-80</v>
      </c>
      <c r="R210" s="142">
        <f t="shared" si="105"/>
        <v>-119</v>
      </c>
      <c r="S210" s="98"/>
      <c r="T210" s="98"/>
      <c r="U210" s="98"/>
      <c r="V210" s="98"/>
      <c r="W210" s="98"/>
      <c r="X210" s="98"/>
      <c r="Y210" s="98"/>
      <c r="Z210" s="76">
        <v>193</v>
      </c>
      <c r="AA210" s="79">
        <f t="shared" si="86"/>
        <v>-58.443171607570903</v>
      </c>
      <c r="AB210" s="78">
        <f t="shared" ref="AB210:AB273" si="109">$AB$11*SIN($Z210*PI()/180)+$AB$13</f>
        <v>-87.133125853899372</v>
      </c>
      <c r="AC210" s="98"/>
      <c r="AD210" s="86">
        <v>202</v>
      </c>
      <c r="AE210" s="89">
        <f t="shared" si="100"/>
        <v>-74.174708365342994</v>
      </c>
      <c r="AF210" s="88">
        <f t="shared" si="101"/>
        <v>-29.96852747327296</v>
      </c>
      <c r="AG210" s="98"/>
      <c r="AH210" s="108">
        <v>191</v>
      </c>
      <c r="AI210" s="111">
        <f t="shared" si="84"/>
        <v>-67.496197666937405</v>
      </c>
      <c r="AJ210" s="110">
        <f t="shared" si="85"/>
        <v>-111.67406921884366</v>
      </c>
      <c r="AK210" s="98"/>
      <c r="AL210" s="98"/>
      <c r="AM210" s="98"/>
      <c r="AN210" s="98"/>
      <c r="AO210" s="98"/>
      <c r="AP210" s="98"/>
      <c r="AQ210" s="141">
        <f t="shared" si="87"/>
        <v>-1.7125887895259382</v>
      </c>
      <c r="AR210" s="142">
        <f t="shared" si="106"/>
        <v>-169.36911421509711</v>
      </c>
      <c r="AS210" s="98"/>
      <c r="AT210" s="142"/>
      <c r="AU210" s="98"/>
      <c r="AV210" s="141">
        <f t="shared" si="108"/>
        <v>-105.62357711491939</v>
      </c>
      <c r="AW210" s="142">
        <f t="shared" si="107"/>
        <v>-169.36911421509711</v>
      </c>
      <c r="AX210" s="98"/>
      <c r="AY210" s="98"/>
      <c r="AZ210" s="142"/>
      <c r="BA210" s="142"/>
      <c r="BC210" s="141"/>
      <c r="BD210" s="235">
        <v>185</v>
      </c>
      <c r="BE210" s="238">
        <f t="shared" si="88"/>
        <v>-56.47169015139859</v>
      </c>
      <c r="BF210" s="237">
        <f t="shared" si="90"/>
        <v>-99.413068305718369</v>
      </c>
      <c r="BG210" s="98"/>
      <c r="BH210" s="235">
        <f t="shared" si="99"/>
        <v>-462.56390880771028</v>
      </c>
      <c r="BI210" s="237">
        <f t="shared" si="96"/>
        <v>121.46015175627295</v>
      </c>
      <c r="BJ210" s="98"/>
      <c r="BK210" s="98"/>
      <c r="BL210" s="98"/>
      <c r="BM210" s="238">
        <f t="shared" si="97"/>
        <v>-183.32469508020756</v>
      </c>
      <c r="BN210" s="237">
        <f t="shared" si="98"/>
        <v>-188.53984824372705</v>
      </c>
      <c r="BO210" s="98"/>
      <c r="BP210" s="98"/>
      <c r="BQ210" s="98"/>
      <c r="BR210" s="98"/>
      <c r="BS210" s="163">
        <f t="shared" si="93"/>
        <v>5.5092418126346505</v>
      </c>
      <c r="BT210" s="170">
        <v>-16</v>
      </c>
      <c r="BU210" s="98"/>
      <c r="BV210" s="98"/>
      <c r="BW210" s="98"/>
      <c r="BX210" s="98"/>
      <c r="BY210" s="98"/>
      <c r="BZ210" s="98"/>
      <c r="CA210" s="142"/>
      <c r="CB210" s="141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163">
        <f t="shared" si="89"/>
        <v>5.5092418126346505</v>
      </c>
      <c r="CO210" s="170">
        <v>-16</v>
      </c>
      <c r="CP210" s="98"/>
      <c r="CQ210" s="98"/>
      <c r="CR210" s="98"/>
      <c r="CS210" s="98"/>
      <c r="CT210" s="98"/>
      <c r="CU210" s="98"/>
      <c r="CV210" s="142"/>
      <c r="CW210" s="168"/>
    </row>
    <row r="211" spans="2:101" x14ac:dyDescent="0.3">
      <c r="B211" s="141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141">
        <f t="shared" si="102"/>
        <v>-10</v>
      </c>
      <c r="N211" s="142">
        <f t="shared" si="104"/>
        <v>-100</v>
      </c>
      <c r="O211" s="98"/>
      <c r="P211" s="98"/>
      <c r="Q211" s="141">
        <f t="shared" si="103"/>
        <v>-80</v>
      </c>
      <c r="R211" s="142">
        <f t="shared" si="105"/>
        <v>-120</v>
      </c>
      <c r="S211" s="98"/>
      <c r="T211" s="98"/>
      <c r="U211" s="98"/>
      <c r="V211" s="98"/>
      <c r="W211" s="98"/>
      <c r="X211" s="98"/>
      <c r="Y211" s="98"/>
      <c r="Z211" s="76">
        <v>194</v>
      </c>
      <c r="AA211" s="79">
        <f t="shared" si="86"/>
        <v>-58.313975638952044</v>
      </c>
      <c r="AB211" s="78">
        <f t="shared" si="109"/>
        <v>-87.671265792284089</v>
      </c>
      <c r="AC211" s="98"/>
      <c r="AD211" s="86">
        <v>203</v>
      </c>
      <c r="AE211" s="89">
        <f t="shared" si="100"/>
        <v>-73.640388276195225</v>
      </c>
      <c r="AF211" s="88">
        <f t="shared" si="101"/>
        <v>-31.258490279141885</v>
      </c>
      <c r="AG211" s="98"/>
      <c r="AH211" s="108">
        <v>192</v>
      </c>
      <c r="AI211" s="111">
        <f t="shared" ref="AI211:AI274" si="110">$AJ$13*COS($AH211*PI()/180)+$AJ$14</f>
        <v>-67.385861214017012</v>
      </c>
      <c r="AJ211" s="110">
        <f t="shared" ref="AJ211:AJ274" si="111">$AJ$13*SIN($AH211*PI()/180)+$AJ$15</f>
        <v>-112.21639021119877</v>
      </c>
      <c r="AK211" s="98"/>
      <c r="AL211" s="98"/>
      <c r="AM211" s="98"/>
      <c r="AN211" s="98"/>
      <c r="AO211" s="98"/>
      <c r="AP211" s="98"/>
      <c r="AQ211" s="141">
        <f t="shared" si="87"/>
        <v>-0.93130316301920857</v>
      </c>
      <c r="AR211" s="142">
        <f t="shared" si="106"/>
        <v>-170.36911421509711</v>
      </c>
      <c r="AS211" s="98"/>
      <c r="AT211" s="142"/>
      <c r="AU211" s="98"/>
      <c r="AV211" s="141">
        <f t="shared" si="108"/>
        <v>-105.62357711491939</v>
      </c>
      <c r="AW211" s="142">
        <f t="shared" si="107"/>
        <v>-170.36911421509711</v>
      </c>
      <c r="AX211" s="98"/>
      <c r="AY211" s="98"/>
      <c r="AZ211" s="142"/>
      <c r="BA211" s="142"/>
      <c r="BC211" s="141"/>
      <c r="BD211" s="235">
        <v>186</v>
      </c>
      <c r="BE211" s="238">
        <f t="shared" si="88"/>
        <v>-56.43318317312329</v>
      </c>
      <c r="BF211" s="237">
        <f t="shared" si="90"/>
        <v>-99.812978565463595</v>
      </c>
      <c r="BG211" s="98"/>
      <c r="BH211" s="235">
        <f t="shared" si="99"/>
        <v>-464.91976117353403</v>
      </c>
      <c r="BI211" s="237">
        <f t="shared" si="96"/>
        <v>122.46015175627295</v>
      </c>
      <c r="BJ211" s="98"/>
      <c r="BK211" s="98"/>
      <c r="BL211" s="98"/>
      <c r="BM211" s="238">
        <f t="shared" si="97"/>
        <v>-183.87900413166034</v>
      </c>
      <c r="BN211" s="237">
        <f t="shared" si="98"/>
        <v>-189.53984824372705</v>
      </c>
      <c r="BO211" s="98"/>
      <c r="BP211" s="98"/>
      <c r="BQ211" s="98"/>
      <c r="BR211" s="98"/>
      <c r="BS211" s="163">
        <f t="shared" si="93"/>
        <v>5.1649141993449845</v>
      </c>
      <c r="BT211" s="170">
        <v>-15</v>
      </c>
      <c r="BU211" s="98"/>
      <c r="BV211" s="98"/>
      <c r="BW211" s="98"/>
      <c r="BX211" s="98"/>
      <c r="BY211" s="98"/>
      <c r="BZ211" s="98"/>
      <c r="CA211" s="142"/>
      <c r="CB211" s="141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163">
        <f t="shared" si="89"/>
        <v>5.1649141993449845</v>
      </c>
      <c r="CO211" s="170">
        <v>-15</v>
      </c>
      <c r="CP211" s="98"/>
      <c r="CQ211" s="98"/>
      <c r="CR211" s="98"/>
      <c r="CS211" s="98"/>
      <c r="CT211" s="98"/>
      <c r="CU211" s="98"/>
      <c r="CV211" s="142"/>
      <c r="CW211" s="168"/>
    </row>
    <row r="212" spans="2:101" x14ac:dyDescent="0.3">
      <c r="B212" s="141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141">
        <f t="shared" si="102"/>
        <v>-10</v>
      </c>
      <c r="N212" s="142">
        <f t="shared" si="104"/>
        <v>-101</v>
      </c>
      <c r="O212" s="98"/>
      <c r="P212" s="98"/>
      <c r="Q212" s="141">
        <f t="shared" si="103"/>
        <v>-80</v>
      </c>
      <c r="R212" s="142">
        <f t="shared" si="105"/>
        <v>-121</v>
      </c>
      <c r="S212" s="98"/>
      <c r="T212" s="98"/>
      <c r="U212" s="98"/>
      <c r="V212" s="98"/>
      <c r="W212" s="98"/>
      <c r="X212" s="98"/>
      <c r="Y212" s="98"/>
      <c r="Z212" s="76">
        <v>195</v>
      </c>
      <c r="AA212" s="79">
        <f t="shared" ref="AA212:AA275" si="112">$AB$11*COS($Z212*PI()/180)+$AB$12</f>
        <v>-58.175407510580158</v>
      </c>
      <c r="AB212" s="78">
        <f t="shared" si="109"/>
        <v>-88.207068988795271</v>
      </c>
      <c r="AC212" s="98"/>
      <c r="AD212" s="86">
        <v>204</v>
      </c>
      <c r="AE212" s="89">
        <f t="shared" si="100"/>
        <v>-73.083636611408082</v>
      </c>
      <c r="AF212" s="88">
        <f t="shared" si="101"/>
        <v>-32.538931446063984</v>
      </c>
      <c r="AG212" s="98"/>
      <c r="AH212" s="108">
        <v>193</v>
      </c>
      <c r="AI212" s="111">
        <f t="shared" si="110"/>
        <v>-67.26607675949478</v>
      </c>
      <c r="AJ212" s="110">
        <f t="shared" si="111"/>
        <v>-112.75670296881876</v>
      </c>
      <c r="AK212" s="98"/>
      <c r="AL212" s="98"/>
      <c r="AM212" s="98"/>
      <c r="AN212" s="98"/>
      <c r="AO212" s="98"/>
      <c r="AP212" s="98"/>
      <c r="AQ212" s="141">
        <f t="shared" si="87"/>
        <v>-0.15001753651250738</v>
      </c>
      <c r="AR212" s="142">
        <f t="shared" si="106"/>
        <v>-171.36911421509711</v>
      </c>
      <c r="AS212" s="98"/>
      <c r="AT212" s="142"/>
      <c r="AU212" s="98"/>
      <c r="AV212" s="141">
        <f t="shared" si="108"/>
        <v>-105.62357711491939</v>
      </c>
      <c r="AW212" s="142">
        <f t="shared" si="107"/>
        <v>-171.36911421509711</v>
      </c>
      <c r="AX212" s="98"/>
      <c r="AY212" s="98"/>
      <c r="AZ212" s="142"/>
      <c r="BA212" s="142"/>
      <c r="BC212" s="141"/>
      <c r="BD212" s="235">
        <v>187</v>
      </c>
      <c r="BE212" s="238">
        <f t="shared" si="88"/>
        <v>-56.38770266325578</v>
      </c>
      <c r="BF212" s="237">
        <f t="shared" si="90"/>
        <v>-100.21215587750375</v>
      </c>
      <c r="BG212" s="98"/>
      <c r="BH212" s="235">
        <f t="shared" si="99"/>
        <v>-467.27561353935778</v>
      </c>
      <c r="BI212" s="237">
        <f t="shared" si="96"/>
        <v>123.46015175627295</v>
      </c>
      <c r="BJ212" s="98"/>
      <c r="BK212" s="98"/>
      <c r="BL212" s="98"/>
      <c r="BM212" s="238">
        <f t="shared" si="97"/>
        <v>-184.43331318311309</v>
      </c>
      <c r="BN212" s="237">
        <f t="shared" si="98"/>
        <v>-190.53984824372705</v>
      </c>
      <c r="BO212" s="98"/>
      <c r="BP212" s="98"/>
      <c r="BQ212" s="98"/>
      <c r="BR212" s="98"/>
      <c r="BS212" s="163">
        <f t="shared" si="93"/>
        <v>4.8205865860553194</v>
      </c>
      <c r="BT212" s="170">
        <v>-14</v>
      </c>
      <c r="BU212" s="98"/>
      <c r="BV212" s="98"/>
      <c r="BW212" s="98"/>
      <c r="BX212" s="98"/>
      <c r="BY212" s="98"/>
      <c r="BZ212" s="98"/>
      <c r="CA212" s="142"/>
      <c r="CB212" s="141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163">
        <f t="shared" si="89"/>
        <v>4.8205865860553194</v>
      </c>
      <c r="CO212" s="170">
        <v>-14</v>
      </c>
      <c r="CP212" s="98"/>
      <c r="CQ212" s="98"/>
      <c r="CR212" s="98"/>
      <c r="CS212" s="98"/>
      <c r="CT212" s="98"/>
      <c r="CU212" s="98"/>
      <c r="CV212" s="142"/>
      <c r="CW212" s="168"/>
    </row>
    <row r="213" spans="2:101" x14ac:dyDescent="0.3">
      <c r="B213" s="141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141">
        <f t="shared" si="102"/>
        <v>-10</v>
      </c>
      <c r="N213" s="142">
        <f t="shared" si="104"/>
        <v>-102</v>
      </c>
      <c r="O213" s="98"/>
      <c r="P213" s="98"/>
      <c r="Q213" s="141">
        <f t="shared" si="103"/>
        <v>-80</v>
      </c>
      <c r="R213" s="142">
        <f t="shared" si="105"/>
        <v>-122</v>
      </c>
      <c r="S213" s="98"/>
      <c r="T213" s="98"/>
      <c r="U213" s="98"/>
      <c r="V213" s="98"/>
      <c r="W213" s="98"/>
      <c r="X213" s="98"/>
      <c r="Y213" s="98"/>
      <c r="Z213" s="76">
        <v>196</v>
      </c>
      <c r="AA213" s="79">
        <f t="shared" si="112"/>
        <v>-58.027509431649477</v>
      </c>
      <c r="AB213" s="78">
        <f t="shared" si="109"/>
        <v>-88.740372232588811</v>
      </c>
      <c r="AC213" s="98"/>
      <c r="AD213" s="86">
        <v>205</v>
      </c>
      <c r="AE213" s="89">
        <f t="shared" si="100"/>
        <v>-72.504622962932004</v>
      </c>
      <c r="AF213" s="88">
        <f t="shared" si="101"/>
        <v>-33.809460939255942</v>
      </c>
      <c r="AG213" s="98"/>
      <c r="AH213" s="108">
        <v>194</v>
      </c>
      <c r="AI213" s="111">
        <f t="shared" si="110"/>
        <v>-67.136880790875921</v>
      </c>
      <c r="AJ213" s="110">
        <f t="shared" si="111"/>
        <v>-113.29484290720347</v>
      </c>
      <c r="AK213" s="98"/>
      <c r="AL213" s="98"/>
      <c r="AM213" s="98"/>
      <c r="AN213" s="98"/>
      <c r="AO213" s="98"/>
      <c r="AP213" s="98"/>
      <c r="AQ213" s="141">
        <f t="shared" si="87"/>
        <v>0.63126808999422224</v>
      </c>
      <c r="AR213" s="142">
        <f t="shared" si="106"/>
        <v>-172.36911421509711</v>
      </c>
      <c r="AS213" s="98"/>
      <c r="AT213" s="142"/>
      <c r="AU213" s="98"/>
      <c r="AV213" s="141">
        <f t="shared" si="108"/>
        <v>-105.62357711491939</v>
      </c>
      <c r="AW213" s="142">
        <f t="shared" si="107"/>
        <v>-172.36911421509711</v>
      </c>
      <c r="AX213" s="98"/>
      <c r="AY213" s="98"/>
      <c r="AZ213" s="142"/>
      <c r="BA213" s="142"/>
      <c r="BC213" s="141"/>
      <c r="BD213" s="235">
        <v>188</v>
      </c>
      <c r="BE213" s="238">
        <f t="shared" si="88"/>
        <v>-56.335262475599947</v>
      </c>
      <c r="BF213" s="237">
        <f t="shared" si="90"/>
        <v>-100.61047864856261</v>
      </c>
      <c r="BG213" s="98"/>
      <c r="BH213" s="235">
        <f t="shared" si="99"/>
        <v>-469.63146590518153</v>
      </c>
      <c r="BI213" s="237">
        <f t="shared" si="96"/>
        <v>124.46015175627295</v>
      </c>
      <c r="BJ213" s="98"/>
      <c r="BK213" s="98"/>
      <c r="BL213" s="98"/>
      <c r="BM213" s="238">
        <f t="shared" si="97"/>
        <v>-184.98762223456586</v>
      </c>
      <c r="BN213" s="237">
        <f t="shared" si="98"/>
        <v>-191.53984824372705</v>
      </c>
      <c r="BO213" s="98"/>
      <c r="BP213" s="98"/>
      <c r="BQ213" s="98"/>
      <c r="BR213" s="98"/>
      <c r="BS213" s="163">
        <f t="shared" si="93"/>
        <v>4.4762589727656534</v>
      </c>
      <c r="BT213" s="170">
        <v>-13</v>
      </c>
      <c r="BU213" s="98"/>
      <c r="BV213" s="98"/>
      <c r="BW213" s="98"/>
      <c r="BX213" s="98"/>
      <c r="BY213" s="98"/>
      <c r="BZ213" s="98"/>
      <c r="CA213" s="142"/>
      <c r="CB213" s="141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163">
        <f t="shared" si="89"/>
        <v>4.4762589727656534</v>
      </c>
      <c r="CO213" s="170">
        <v>-13</v>
      </c>
      <c r="CP213" s="98"/>
      <c r="CQ213" s="98"/>
      <c r="CR213" s="98"/>
      <c r="CS213" s="98"/>
      <c r="CT213" s="98"/>
      <c r="CU213" s="98"/>
      <c r="CV213" s="142"/>
      <c r="CW213" s="168"/>
    </row>
    <row r="214" spans="2:101" x14ac:dyDescent="0.3">
      <c r="B214" s="141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141">
        <f t="shared" si="102"/>
        <v>-10</v>
      </c>
      <c r="N214" s="142">
        <f t="shared" si="104"/>
        <v>-103</v>
      </c>
      <c r="O214" s="98"/>
      <c r="P214" s="98"/>
      <c r="Q214" s="141">
        <f t="shared" si="103"/>
        <v>-80</v>
      </c>
      <c r="R214" s="142">
        <f t="shared" si="105"/>
        <v>-123</v>
      </c>
      <c r="S214" s="98"/>
      <c r="T214" s="98"/>
      <c r="U214" s="98"/>
      <c r="V214" s="98"/>
      <c r="W214" s="98"/>
      <c r="X214" s="98"/>
      <c r="Y214" s="98"/>
      <c r="Z214" s="76">
        <v>197</v>
      </c>
      <c r="AA214" s="79">
        <f t="shared" si="112"/>
        <v>-57.87032645334758</v>
      </c>
      <c r="AB214" s="78">
        <f t="shared" si="109"/>
        <v>-89.271013074330412</v>
      </c>
      <c r="AC214" s="98"/>
      <c r="AD214" s="86">
        <v>206</v>
      </c>
      <c r="AE214" s="89">
        <f t="shared" si="100"/>
        <v>-71.903523703933374</v>
      </c>
      <c r="AF214" s="88">
        <f t="shared" si="101"/>
        <v>-35.069691743126164</v>
      </c>
      <c r="AG214" s="98"/>
      <c r="AH214" s="108">
        <v>195</v>
      </c>
      <c r="AI214" s="111">
        <f t="shared" si="110"/>
        <v>-66.998312662504048</v>
      </c>
      <c r="AJ214" s="110">
        <f t="shared" si="111"/>
        <v>-113.83064610371466</v>
      </c>
      <c r="AK214" s="98"/>
      <c r="AL214" s="98"/>
      <c r="AM214" s="98"/>
      <c r="AN214" s="98"/>
      <c r="AO214" s="98"/>
      <c r="AP214" s="98"/>
      <c r="AQ214" s="141">
        <f t="shared" si="87"/>
        <v>1.4125537165009519</v>
      </c>
      <c r="AR214" s="142">
        <f t="shared" si="106"/>
        <v>-173.36911421509711</v>
      </c>
      <c r="AS214" s="98"/>
      <c r="AT214" s="142"/>
      <c r="AU214" s="98"/>
      <c r="AV214" s="141">
        <f t="shared" si="108"/>
        <v>-105.62357711491939</v>
      </c>
      <c r="AW214" s="142">
        <f t="shared" si="107"/>
        <v>-173.36911421509711</v>
      </c>
      <c r="AX214" s="98"/>
      <c r="AY214" s="98"/>
      <c r="AZ214" s="142"/>
      <c r="BA214" s="142"/>
      <c r="BC214" s="141"/>
      <c r="BD214" s="235">
        <v>189</v>
      </c>
      <c r="BE214" s="238">
        <f t="shared" si="88"/>
        <v>-56.275878583944952</v>
      </c>
      <c r="BF214" s="237">
        <f t="shared" si="90"/>
        <v>-101.0078255456655</v>
      </c>
      <c r="BG214" s="98"/>
      <c r="BH214" s="235">
        <f t="shared" si="99"/>
        <v>-471.98731827100528</v>
      </c>
      <c r="BI214" s="237">
        <f t="shared" si="96"/>
        <v>125.46015175627295</v>
      </c>
      <c r="BJ214" s="98"/>
      <c r="BK214" s="98"/>
      <c r="BL214" s="98"/>
      <c r="BM214" s="238">
        <f t="shared" si="97"/>
        <v>-185.54193128601861</v>
      </c>
      <c r="BN214" s="237">
        <f t="shared" si="98"/>
        <v>-192.53984824372705</v>
      </c>
      <c r="BO214" s="98"/>
      <c r="BP214" s="98"/>
      <c r="BQ214" s="98"/>
      <c r="BR214" s="98"/>
      <c r="BS214" s="163">
        <f t="shared" si="93"/>
        <v>4.1319313594759883</v>
      </c>
      <c r="BT214" s="170">
        <v>-12</v>
      </c>
      <c r="BU214" s="98"/>
      <c r="BV214" s="98"/>
      <c r="BW214" s="98"/>
      <c r="BX214" s="98"/>
      <c r="BY214" s="98"/>
      <c r="BZ214" s="98"/>
      <c r="CA214" s="142"/>
      <c r="CB214" s="141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163">
        <f t="shared" si="89"/>
        <v>4.1319313594759883</v>
      </c>
      <c r="CO214" s="170">
        <v>-12</v>
      </c>
      <c r="CP214" s="98"/>
      <c r="CQ214" s="98"/>
      <c r="CR214" s="98"/>
      <c r="CS214" s="98"/>
      <c r="CT214" s="98"/>
      <c r="CU214" s="98"/>
      <c r="CV214" s="142"/>
      <c r="CW214" s="168"/>
    </row>
    <row r="215" spans="2:101" x14ac:dyDescent="0.3">
      <c r="B215" s="141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141">
        <f t="shared" si="102"/>
        <v>-10</v>
      </c>
      <c r="N215" s="142">
        <f t="shared" si="104"/>
        <v>-104</v>
      </c>
      <c r="O215" s="98"/>
      <c r="P215" s="98"/>
      <c r="Q215" s="141">
        <f t="shared" si="103"/>
        <v>-80</v>
      </c>
      <c r="R215" s="142">
        <f t="shared" si="105"/>
        <v>-124</v>
      </c>
      <c r="S215" s="98"/>
      <c r="T215" s="98"/>
      <c r="U215" s="98"/>
      <c r="V215" s="98"/>
      <c r="W215" s="98"/>
      <c r="X215" s="98"/>
      <c r="Y215" s="98"/>
      <c r="Z215" s="76">
        <v>198</v>
      </c>
      <c r="AA215" s="79">
        <f t="shared" si="112"/>
        <v>-57.703906455132312</v>
      </c>
      <c r="AB215" s="78">
        <f t="shared" si="109"/>
        <v>-89.798829875679274</v>
      </c>
      <c r="AC215" s="98"/>
      <c r="AD215" s="86">
        <v>207</v>
      </c>
      <c r="AE215" s="89">
        <f t="shared" si="100"/>
        <v>-71.280521935069444</v>
      </c>
      <c r="AF215" s="88">
        <f t="shared" si="101"/>
        <v>-36.319239979163697</v>
      </c>
      <c r="AG215" s="98"/>
      <c r="AH215" s="108">
        <v>196</v>
      </c>
      <c r="AI215" s="111">
        <f t="shared" si="110"/>
        <v>-66.850414583573368</v>
      </c>
      <c r="AJ215" s="110">
        <f t="shared" si="111"/>
        <v>-114.3639493475082</v>
      </c>
      <c r="AK215" s="98"/>
      <c r="AL215" s="98"/>
      <c r="AM215" s="98"/>
      <c r="AN215" s="98"/>
      <c r="AO215" s="98"/>
      <c r="AP215" s="98"/>
      <c r="AQ215" s="141">
        <f t="shared" si="87"/>
        <v>2.193839343007653</v>
      </c>
      <c r="AR215" s="142">
        <f t="shared" si="106"/>
        <v>-174.36911421509711</v>
      </c>
      <c r="AS215" s="98"/>
      <c r="AT215" s="142"/>
      <c r="AU215" s="98"/>
      <c r="AV215" s="141">
        <f t="shared" si="108"/>
        <v>-105.62357711491939</v>
      </c>
      <c r="AW215" s="142">
        <f t="shared" si="107"/>
        <v>-174.36911421509711</v>
      </c>
      <c r="AX215" s="98"/>
      <c r="AY215" s="98"/>
      <c r="AZ215" s="142"/>
      <c r="BA215" s="142"/>
      <c r="BC215" s="141"/>
      <c r="BD215" s="235">
        <v>190</v>
      </c>
      <c r="BE215" s="238">
        <f t="shared" si="88"/>
        <v>-56.209569077199454</v>
      </c>
      <c r="BF215" s="237">
        <f t="shared" si="90"/>
        <v>-101.40407553309839</v>
      </c>
      <c r="BG215" s="98"/>
      <c r="BH215" s="235">
        <f t="shared" si="99"/>
        <v>-474.34317063682903</v>
      </c>
      <c r="BI215" s="237">
        <f t="shared" si="96"/>
        <v>126.46015175627295</v>
      </c>
      <c r="BJ215" s="98"/>
      <c r="BK215" s="98"/>
      <c r="BL215" s="98"/>
      <c r="BM215" s="238">
        <f t="shared" si="97"/>
        <v>-186.09624033747139</v>
      </c>
      <c r="BN215" s="237">
        <f t="shared" si="98"/>
        <v>-193.53984824372705</v>
      </c>
      <c r="BO215" s="98"/>
      <c r="BP215" s="98"/>
      <c r="BQ215" s="98"/>
      <c r="BR215" s="98"/>
      <c r="BS215" s="163">
        <f t="shared" si="93"/>
        <v>3.7876037461863223</v>
      </c>
      <c r="BT215" s="170">
        <v>-11</v>
      </c>
      <c r="BU215" s="98"/>
      <c r="BV215" s="98"/>
      <c r="BW215" s="98"/>
      <c r="BX215" s="98"/>
      <c r="BY215" s="98"/>
      <c r="BZ215" s="98"/>
      <c r="CA215" s="142"/>
      <c r="CB215" s="141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163">
        <f t="shared" si="89"/>
        <v>3.7876037461863223</v>
      </c>
      <c r="CO215" s="170">
        <v>-11</v>
      </c>
      <c r="CP215" s="98"/>
      <c r="CQ215" s="98"/>
      <c r="CR215" s="98"/>
      <c r="CS215" s="98"/>
      <c r="CT215" s="98"/>
      <c r="CU215" s="98"/>
      <c r="CV215" s="142"/>
      <c r="CW215" s="168"/>
    </row>
    <row r="216" spans="2:101" x14ac:dyDescent="0.3">
      <c r="B216" s="141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141">
        <f t="shared" si="102"/>
        <v>-10</v>
      </c>
      <c r="N216" s="142">
        <f t="shared" si="104"/>
        <v>-105</v>
      </c>
      <c r="O216" s="98"/>
      <c r="P216" s="98"/>
      <c r="Q216" s="141">
        <f t="shared" si="103"/>
        <v>-80</v>
      </c>
      <c r="R216" s="142">
        <f t="shared" si="105"/>
        <v>-125</v>
      </c>
      <c r="S216" s="98"/>
      <c r="T216" s="98"/>
      <c r="U216" s="98"/>
      <c r="V216" s="98"/>
      <c r="W216" s="98"/>
      <c r="X216" s="98"/>
      <c r="Y216" s="98"/>
      <c r="Z216" s="76">
        <v>199</v>
      </c>
      <c r="AA216" s="79">
        <f t="shared" si="112"/>
        <v>-57.528300130147272</v>
      </c>
      <c r="AB216" s="78">
        <f t="shared" si="109"/>
        <v>-90.323661858524574</v>
      </c>
      <c r="AC216" s="98"/>
      <c r="AD216" s="86">
        <v>208</v>
      </c>
      <c r="AE216" s="89">
        <f t="shared" si="100"/>
        <v>-70.635807428714145</v>
      </c>
      <c r="AF216" s="88">
        <f t="shared" si="101"/>
        <v>-37.557725022871267</v>
      </c>
      <c r="AG216" s="98"/>
      <c r="AH216" s="108">
        <v>197</v>
      </c>
      <c r="AI216" s="111">
        <f t="shared" si="110"/>
        <v>-66.693231605271464</v>
      </c>
      <c r="AJ216" s="110">
        <f t="shared" si="111"/>
        <v>-114.8945901892498</v>
      </c>
      <c r="AK216" s="98"/>
      <c r="AL216" s="98"/>
      <c r="AM216" s="98"/>
      <c r="AN216" s="98"/>
      <c r="AO216" s="98"/>
      <c r="AP216" s="98"/>
      <c r="AQ216" s="141">
        <f t="shared" si="87"/>
        <v>2.9751249695143827</v>
      </c>
      <c r="AR216" s="142">
        <f t="shared" si="106"/>
        <v>-175.36911421509711</v>
      </c>
      <c r="AS216" s="98"/>
      <c r="AT216" s="142"/>
      <c r="AU216" s="98"/>
      <c r="AV216" s="141">
        <f t="shared" si="108"/>
        <v>-105.62357711491939</v>
      </c>
      <c r="AW216" s="142">
        <f t="shared" si="107"/>
        <v>-175.36911421509711</v>
      </c>
      <c r="AX216" s="98"/>
      <c r="AY216" s="98"/>
      <c r="AZ216" s="142"/>
      <c r="BA216" s="142"/>
      <c r="BC216" s="141"/>
      <c r="BD216" s="235">
        <v>191</v>
      </c>
      <c r="BE216" s="238">
        <f t="shared" si="88"/>
        <v>-56.136354153881562</v>
      </c>
      <c r="BF216" s="237">
        <f t="shared" si="90"/>
        <v>-101.79910790927653</v>
      </c>
      <c r="BG216" s="98"/>
      <c r="BH216" s="235">
        <f t="shared" si="99"/>
        <v>-476.69902300265278</v>
      </c>
      <c r="BI216" s="237">
        <f t="shared" si="96"/>
        <v>127.46015175627295</v>
      </c>
      <c r="BJ216" s="98"/>
      <c r="BK216" s="98"/>
      <c r="BL216" s="98"/>
      <c r="BM216" s="238">
        <f t="shared" si="97"/>
        <v>-186.65054938892416</v>
      </c>
      <c r="BN216" s="237">
        <f t="shared" si="98"/>
        <v>-194.53984824372705</v>
      </c>
      <c r="BO216" s="98"/>
      <c r="BP216" s="98"/>
      <c r="BQ216" s="98"/>
      <c r="BR216" s="98"/>
      <c r="BS216" s="163">
        <f t="shared" si="93"/>
        <v>3.4432761328966563</v>
      </c>
      <c r="BT216" s="170">
        <v>-10</v>
      </c>
      <c r="BU216" s="98"/>
      <c r="BV216" s="98"/>
      <c r="BW216" s="98"/>
      <c r="BX216" s="98"/>
      <c r="BY216" s="98"/>
      <c r="BZ216" s="98"/>
      <c r="CA216" s="142"/>
      <c r="CB216" s="141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163">
        <f t="shared" si="89"/>
        <v>3.4432761328966563</v>
      </c>
      <c r="CO216" s="170">
        <v>-10</v>
      </c>
      <c r="CP216" s="98"/>
      <c r="CQ216" s="98"/>
      <c r="CR216" s="98"/>
      <c r="CS216" s="98"/>
      <c r="CT216" s="98"/>
      <c r="CU216" s="98"/>
      <c r="CV216" s="142"/>
      <c r="CW216" s="168"/>
    </row>
    <row r="217" spans="2:101" x14ac:dyDescent="0.3">
      <c r="B217" s="141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141">
        <f t="shared" si="102"/>
        <v>-10</v>
      </c>
      <c r="N217" s="142">
        <f t="shared" si="104"/>
        <v>-106</v>
      </c>
      <c r="O217" s="98"/>
      <c r="P217" s="98"/>
      <c r="Q217" s="141">
        <f t="shared" si="103"/>
        <v>-80</v>
      </c>
      <c r="R217" s="142">
        <f t="shared" si="105"/>
        <v>-126</v>
      </c>
      <c r="S217" s="98"/>
      <c r="T217" s="98"/>
      <c r="U217" s="98"/>
      <c r="V217" s="98"/>
      <c r="W217" s="98"/>
      <c r="X217" s="98"/>
      <c r="Y217" s="98"/>
      <c r="Z217" s="76">
        <v>200</v>
      </c>
      <c r="AA217" s="79">
        <f t="shared" si="112"/>
        <v>-57.343560969780206</v>
      </c>
      <c r="AB217" s="78">
        <f t="shared" si="109"/>
        <v>-90.845349153960214</v>
      </c>
      <c r="AC217" s="98"/>
      <c r="AD217" s="86">
        <v>209</v>
      </c>
      <c r="AE217" s="89">
        <f t="shared" si="100"/>
        <v>-69.969576571151663</v>
      </c>
      <c r="AF217" s="88">
        <f t="shared" si="101"/>
        <v>-38.784769619706957</v>
      </c>
      <c r="AG217" s="98"/>
      <c r="AH217" s="108">
        <v>198</v>
      </c>
      <c r="AI217" s="111">
        <f t="shared" si="110"/>
        <v>-66.526811607056189</v>
      </c>
      <c r="AJ217" s="110">
        <f t="shared" si="111"/>
        <v>-115.42240699059866</v>
      </c>
      <c r="AK217" s="98"/>
      <c r="AL217" s="98"/>
      <c r="AM217" s="98"/>
      <c r="AN217" s="98"/>
      <c r="AO217" s="98"/>
      <c r="AP217" s="98"/>
      <c r="AQ217" s="141">
        <f t="shared" si="87"/>
        <v>3.7564105960210838</v>
      </c>
      <c r="AR217" s="142">
        <f t="shared" si="106"/>
        <v>-176.36911421509711</v>
      </c>
      <c r="AS217" s="98"/>
      <c r="AT217" s="142"/>
      <c r="AU217" s="98"/>
      <c r="AV217" s="141">
        <f t="shared" si="108"/>
        <v>-105.62357711491939</v>
      </c>
      <c r="AW217" s="142">
        <f t="shared" si="107"/>
        <v>-176.36911421509711</v>
      </c>
      <c r="AX217" s="98"/>
      <c r="AY217" s="98"/>
      <c r="AZ217" s="142"/>
      <c r="BA217" s="142"/>
      <c r="BC217" s="141"/>
      <c r="BD217" s="235">
        <v>192</v>
      </c>
      <c r="BE217" s="238">
        <f t="shared" si="88"/>
        <v>-56.056256115966171</v>
      </c>
      <c r="BF217" s="237">
        <f t="shared" si="90"/>
        <v>-102.19280234351137</v>
      </c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163">
        <f t="shared" si="93"/>
        <v>3.0989485196069908</v>
      </c>
      <c r="BT217" s="170">
        <v>-9</v>
      </c>
      <c r="BU217" s="98"/>
      <c r="BV217" s="98"/>
      <c r="BW217" s="98"/>
      <c r="BX217" s="98"/>
      <c r="BY217" s="98"/>
      <c r="BZ217" s="98"/>
      <c r="CA217" s="142"/>
      <c r="CB217" s="141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163">
        <f t="shared" si="89"/>
        <v>3.0989485196069908</v>
      </c>
      <c r="CO217" s="170">
        <v>-9</v>
      </c>
      <c r="CP217" s="98"/>
      <c r="CQ217" s="98"/>
      <c r="CR217" s="98"/>
      <c r="CS217" s="98"/>
      <c r="CT217" s="98"/>
      <c r="CU217" s="98"/>
      <c r="CV217" s="142"/>
      <c r="CW217" s="168"/>
    </row>
    <row r="218" spans="2:101" x14ac:dyDescent="0.3">
      <c r="B218" s="141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141">
        <f t="shared" si="102"/>
        <v>-10</v>
      </c>
      <c r="N218" s="142">
        <f t="shared" si="104"/>
        <v>-107</v>
      </c>
      <c r="O218" s="98"/>
      <c r="P218" s="98"/>
      <c r="Q218" s="141">
        <f t="shared" si="103"/>
        <v>-80</v>
      </c>
      <c r="R218" s="142">
        <f t="shared" si="105"/>
        <v>-127</v>
      </c>
      <c r="S218" s="98"/>
      <c r="T218" s="98"/>
      <c r="U218" s="98"/>
      <c r="V218" s="98"/>
      <c r="W218" s="98"/>
      <c r="X218" s="98"/>
      <c r="Y218" s="98"/>
      <c r="Z218" s="76">
        <v>201</v>
      </c>
      <c r="AA218" s="79">
        <f t="shared" si="112"/>
        <v>-57.149745247368955</v>
      </c>
      <c r="AB218" s="78">
        <f t="shared" si="109"/>
        <v>-91.363732850982316</v>
      </c>
      <c r="AC218" s="98"/>
      <c r="AD218" s="86">
        <v>210</v>
      </c>
      <c r="AE218" s="89">
        <f t="shared" si="100"/>
        <v>-69.282032302755084</v>
      </c>
      <c r="AF218" s="88">
        <f t="shared" si="101"/>
        <v>-40.000000000000007</v>
      </c>
      <c r="AG218" s="98"/>
      <c r="AH218" s="108">
        <v>199</v>
      </c>
      <c r="AI218" s="111">
        <f t="shared" si="110"/>
        <v>-66.351205282071163</v>
      </c>
      <c r="AJ218" s="110">
        <f t="shared" si="111"/>
        <v>-115.94723897344396</v>
      </c>
      <c r="AK218" s="98"/>
      <c r="AL218" s="98"/>
      <c r="AM218" s="98"/>
      <c r="AN218" s="98"/>
      <c r="AO218" s="98"/>
      <c r="AP218" s="98"/>
      <c r="AQ218" s="141">
        <f t="shared" ref="AQ218:AQ237" si="113">$AR$19*$AR218+$AT$19</f>
        <v>4.5376962225278135</v>
      </c>
      <c r="AR218" s="142">
        <f t="shared" si="106"/>
        <v>-177.36911421509711</v>
      </c>
      <c r="AS218" s="98"/>
      <c r="AT218" s="142"/>
      <c r="AU218" s="98"/>
      <c r="AV218" s="141">
        <f t="shared" si="108"/>
        <v>-105.62357711491939</v>
      </c>
      <c r="AW218" s="142">
        <f t="shared" si="107"/>
        <v>-177.36911421509711</v>
      </c>
      <c r="AX218" s="98"/>
      <c r="AY218" s="98"/>
      <c r="AZ218" s="142"/>
      <c r="BA218" s="142"/>
      <c r="BC218" s="141"/>
      <c r="BD218" s="235">
        <v>193</v>
      </c>
      <c r="BE218" s="238">
        <f t="shared" ref="BE218:BE281" si="114">$BF$19*COS($BD218*PI()/180)+$BF$20</f>
        <v>-55.969299362091547</v>
      </c>
      <c r="BF218" s="237">
        <f t="shared" si="90"/>
        <v>-102.58503891266446</v>
      </c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163">
        <f t="shared" si="93"/>
        <v>2.7546209063173253</v>
      </c>
      <c r="BT218" s="170">
        <v>-8</v>
      </c>
      <c r="BU218" s="98"/>
      <c r="BV218" s="98"/>
      <c r="BW218" s="98"/>
      <c r="BX218" s="98"/>
      <c r="BY218" s="98"/>
      <c r="BZ218" s="98"/>
      <c r="CA218" s="142"/>
      <c r="CB218" s="141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163">
        <f t="shared" ref="CN218:CN223" si="115">$CO$19*$CO218+$CQ$19</f>
        <v>2.7546209063173253</v>
      </c>
      <c r="CO218" s="170">
        <v>-8</v>
      </c>
      <c r="CP218" s="98"/>
      <c r="CQ218" s="98"/>
      <c r="CR218" s="98"/>
      <c r="CS218" s="98"/>
      <c r="CT218" s="98"/>
      <c r="CU218" s="98"/>
      <c r="CV218" s="142"/>
      <c r="CW218" s="168"/>
    </row>
    <row r="219" spans="2:101" x14ac:dyDescent="0.3">
      <c r="B219" s="141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141">
        <f t="shared" si="102"/>
        <v>-10</v>
      </c>
      <c r="N219" s="142">
        <f t="shared" si="104"/>
        <v>-108</v>
      </c>
      <c r="O219" s="98"/>
      <c r="P219" s="98"/>
      <c r="Q219" s="141">
        <f t="shared" si="103"/>
        <v>-80</v>
      </c>
      <c r="R219" s="142">
        <f t="shared" si="105"/>
        <v>-128</v>
      </c>
      <c r="S219" s="98"/>
      <c r="T219" s="98"/>
      <c r="U219" s="98"/>
      <c r="V219" s="98"/>
      <c r="W219" s="98"/>
      <c r="X219" s="98"/>
      <c r="Y219" s="98"/>
      <c r="Z219" s="76">
        <v>202</v>
      </c>
      <c r="AA219" s="79">
        <f t="shared" si="112"/>
        <v>-56.946912001060099</v>
      </c>
      <c r="AB219" s="78">
        <f t="shared" si="109"/>
        <v>-91.878655044895041</v>
      </c>
      <c r="AC219" s="98"/>
      <c r="AD219" s="86">
        <v>211</v>
      </c>
      <c r="AE219" s="89">
        <f t="shared" si="100"/>
        <v>-68.57338405616899</v>
      </c>
      <c r="AF219" s="88">
        <f t="shared" si="101"/>
        <v>-41.203045992804334</v>
      </c>
      <c r="AG219" s="98"/>
      <c r="AH219" s="108">
        <v>200</v>
      </c>
      <c r="AI219" s="111">
        <f t="shared" si="110"/>
        <v>-66.16646612170409</v>
      </c>
      <c r="AJ219" s="110">
        <f t="shared" si="111"/>
        <v>-116.4689262688796</v>
      </c>
      <c r="AK219" s="98"/>
      <c r="AL219" s="98"/>
      <c r="AM219" s="98"/>
      <c r="AN219" s="98"/>
      <c r="AO219" s="98"/>
      <c r="AP219" s="98"/>
      <c r="AQ219" s="141">
        <f t="shared" si="113"/>
        <v>5.3189818490345147</v>
      </c>
      <c r="AR219" s="142">
        <f t="shared" si="106"/>
        <v>-178.36911421509711</v>
      </c>
      <c r="AS219" s="98"/>
      <c r="AT219" s="142"/>
      <c r="AU219" s="98"/>
      <c r="AV219" s="141">
        <f t="shared" si="108"/>
        <v>-105.62357711491939</v>
      </c>
      <c r="AW219" s="142">
        <f t="shared" si="107"/>
        <v>-178.36911421509711</v>
      </c>
      <c r="AX219" s="98"/>
      <c r="AY219" s="98"/>
      <c r="AZ219" s="142"/>
      <c r="BA219" s="142"/>
      <c r="BC219" s="141"/>
      <c r="BD219" s="235">
        <v>194</v>
      </c>
      <c r="BE219" s="238">
        <f t="shared" si="114"/>
        <v>-55.875510380127309</v>
      </c>
      <c r="BF219" s="237">
        <f t="shared" ref="BF219:BF282" si="116">$BF$19*SIN($BD219*PI()/180)+$BF$21</f>
        <v>-102.97569813767714</v>
      </c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163">
        <f t="shared" si="93"/>
        <v>2.4102932930276597</v>
      </c>
      <c r="BT219" s="170">
        <v>-7</v>
      </c>
      <c r="BU219" s="98"/>
      <c r="BV219" s="98"/>
      <c r="BW219" s="98"/>
      <c r="BX219" s="98"/>
      <c r="BY219" s="98"/>
      <c r="BZ219" s="98"/>
      <c r="CA219" s="142"/>
      <c r="CB219" s="141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163">
        <f t="shared" si="115"/>
        <v>2.4102932930276597</v>
      </c>
      <c r="CO219" s="170">
        <v>-7</v>
      </c>
      <c r="CP219" s="98"/>
      <c r="CQ219" s="98"/>
      <c r="CR219" s="98"/>
      <c r="CS219" s="98"/>
      <c r="CT219" s="98"/>
      <c r="CU219" s="98"/>
      <c r="CV219" s="142"/>
      <c r="CW219" s="168"/>
    </row>
    <row r="220" spans="2:101" x14ac:dyDescent="0.3">
      <c r="B220" s="141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141">
        <f t="shared" si="102"/>
        <v>-10</v>
      </c>
      <c r="N220" s="142">
        <f t="shared" si="104"/>
        <v>-109</v>
      </c>
      <c r="O220" s="98"/>
      <c r="P220" s="98"/>
      <c r="Q220" s="141">
        <f t="shared" si="103"/>
        <v>-80</v>
      </c>
      <c r="R220" s="142">
        <f t="shared" si="105"/>
        <v>-129</v>
      </c>
      <c r="S220" s="98"/>
      <c r="T220" s="98"/>
      <c r="U220" s="98"/>
      <c r="V220" s="98"/>
      <c r="W220" s="98"/>
      <c r="X220" s="98"/>
      <c r="Y220" s="98"/>
      <c r="Z220" s="76">
        <v>203</v>
      </c>
      <c r="AA220" s="79">
        <f t="shared" si="112"/>
        <v>-56.735123015825366</v>
      </c>
      <c r="AB220" s="78">
        <f t="shared" si="109"/>
        <v>-92.389958885409982</v>
      </c>
      <c r="AC220" s="98"/>
      <c r="AD220" s="86">
        <v>212</v>
      </c>
      <c r="AE220" s="89">
        <f t="shared" si="100"/>
        <v>-67.843847692514089</v>
      </c>
      <c r="AF220" s="88">
        <f t="shared" si="101"/>
        <v>-42.393541138656381</v>
      </c>
      <c r="AG220" s="98"/>
      <c r="AH220" s="108">
        <v>201</v>
      </c>
      <c r="AI220" s="111">
        <f t="shared" si="110"/>
        <v>-65.972650399292831</v>
      </c>
      <c r="AJ220" s="110">
        <f t="shared" si="111"/>
        <v>-116.9873099659017</v>
      </c>
      <c r="AK220" s="98"/>
      <c r="AL220" s="98"/>
      <c r="AM220" s="98"/>
      <c r="AN220" s="98"/>
      <c r="AO220" s="98"/>
      <c r="AP220" s="98"/>
      <c r="AQ220" s="141">
        <f t="shared" si="113"/>
        <v>6.1002674755412443</v>
      </c>
      <c r="AR220" s="142">
        <f t="shared" si="106"/>
        <v>-179.36911421509711</v>
      </c>
      <c r="AS220" s="98"/>
      <c r="AT220" s="142"/>
      <c r="AU220" s="98"/>
      <c r="AV220" s="141">
        <f t="shared" si="108"/>
        <v>-105.62357711491939</v>
      </c>
      <c r="AW220" s="142">
        <f t="shared" si="107"/>
        <v>-179.36911421509711</v>
      </c>
      <c r="AX220" s="98"/>
      <c r="AY220" s="98"/>
      <c r="AZ220" s="142"/>
      <c r="BA220" s="142"/>
      <c r="BC220" s="141"/>
      <c r="BD220" s="235">
        <v>195</v>
      </c>
      <c r="BE220" s="238">
        <f t="shared" si="114"/>
        <v>-55.774917739105902</v>
      </c>
      <c r="BF220" s="237">
        <f t="shared" si="116"/>
        <v>-103.36466101996506</v>
      </c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163">
        <f t="shared" si="93"/>
        <v>2.0659656797379942</v>
      </c>
      <c r="BT220" s="170">
        <v>-6</v>
      </c>
      <c r="BU220" s="98"/>
      <c r="BV220" s="98"/>
      <c r="BW220" s="98"/>
      <c r="BX220" s="98"/>
      <c r="BY220" s="98"/>
      <c r="BZ220" s="98"/>
      <c r="CA220" s="142"/>
      <c r="CB220" s="141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163">
        <f t="shared" si="115"/>
        <v>2.0659656797379942</v>
      </c>
      <c r="CO220" s="170">
        <v>-6</v>
      </c>
      <c r="CP220" s="98"/>
      <c r="CQ220" s="98"/>
      <c r="CR220" s="98"/>
      <c r="CS220" s="98"/>
      <c r="CT220" s="98"/>
      <c r="CU220" s="98"/>
      <c r="CV220" s="142"/>
      <c r="CW220" s="168"/>
    </row>
    <row r="221" spans="2:101" x14ac:dyDescent="0.3">
      <c r="B221" s="141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141">
        <f t="shared" si="102"/>
        <v>-10</v>
      </c>
      <c r="N221" s="142">
        <f t="shared" si="104"/>
        <v>-110</v>
      </c>
      <c r="O221" s="98"/>
      <c r="P221" s="98"/>
      <c r="Q221" s="141">
        <f t="shared" si="103"/>
        <v>-80</v>
      </c>
      <c r="R221" s="142">
        <f t="shared" si="105"/>
        <v>-130</v>
      </c>
      <c r="S221" s="98"/>
      <c r="T221" s="98"/>
      <c r="U221" s="98"/>
      <c r="V221" s="98"/>
      <c r="W221" s="98"/>
      <c r="X221" s="98"/>
      <c r="Y221" s="98"/>
      <c r="Z221" s="76">
        <v>204</v>
      </c>
      <c r="AA221" s="79">
        <f t="shared" si="112"/>
        <v>-56.514442804641291</v>
      </c>
      <c r="AB221" s="78">
        <f t="shared" si="109"/>
        <v>-92.897488624424199</v>
      </c>
      <c r="AC221" s="98"/>
      <c r="AD221" s="86">
        <v>213</v>
      </c>
      <c r="AE221" s="89">
        <f t="shared" si="100"/>
        <v>-67.093645435633931</v>
      </c>
      <c r="AF221" s="88">
        <f t="shared" si="101"/>
        <v>-43.571122801202165</v>
      </c>
      <c r="AG221" s="98"/>
      <c r="AH221" s="108">
        <v>202</v>
      </c>
      <c r="AI221" s="111">
        <f t="shared" si="110"/>
        <v>-65.76981715298399</v>
      </c>
      <c r="AJ221" s="110">
        <f t="shared" si="111"/>
        <v>-117.50223215981443</v>
      </c>
      <c r="AK221" s="98"/>
      <c r="AL221" s="98"/>
      <c r="AM221" s="98"/>
      <c r="AN221" s="98"/>
      <c r="AO221" s="98"/>
      <c r="AP221" s="98"/>
      <c r="AQ221" s="141">
        <f t="shared" si="113"/>
        <v>6.8815531020479739</v>
      </c>
      <c r="AR221" s="142">
        <f t="shared" si="106"/>
        <v>-180.36911421509711</v>
      </c>
      <c r="AS221" s="98"/>
      <c r="AT221" s="142"/>
      <c r="AU221" s="98"/>
      <c r="AV221" s="141">
        <f t="shared" si="108"/>
        <v>-105.62357711491939</v>
      </c>
      <c r="AW221" s="142">
        <f t="shared" si="107"/>
        <v>-180.36911421509711</v>
      </c>
      <c r="AX221" s="98"/>
      <c r="AY221" s="98"/>
      <c r="AZ221" s="142"/>
      <c r="BA221" s="142"/>
      <c r="BC221" s="141"/>
      <c r="BD221" s="235">
        <v>196</v>
      </c>
      <c r="BE221" s="238">
        <f t="shared" si="114"/>
        <v>-55.667552080520245</v>
      </c>
      <c r="BF221" s="237">
        <f t="shared" si="116"/>
        <v>-103.75180907766634</v>
      </c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163">
        <f t="shared" ref="BS221:BS225" si="117">$BT$19*$BT221+$BV$19</f>
        <v>1.7216380664483282</v>
      </c>
      <c r="BT221" s="170">
        <v>-5</v>
      </c>
      <c r="BU221" s="98"/>
      <c r="BV221" s="98"/>
      <c r="BW221" s="98"/>
      <c r="BX221" s="98"/>
      <c r="BY221" s="98"/>
      <c r="BZ221" s="98"/>
      <c r="CA221" s="142"/>
      <c r="CB221" s="141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163">
        <f t="shared" si="115"/>
        <v>1.7216380664483282</v>
      </c>
      <c r="CO221" s="170">
        <v>-5</v>
      </c>
      <c r="CP221" s="98"/>
      <c r="CQ221" s="98"/>
      <c r="CR221" s="98"/>
      <c r="CS221" s="98"/>
      <c r="CT221" s="98"/>
      <c r="CU221" s="98"/>
      <c r="CV221" s="142"/>
      <c r="CW221" s="168"/>
    </row>
    <row r="222" spans="2:101" x14ac:dyDescent="0.3">
      <c r="B222" s="141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141">
        <f t="shared" si="102"/>
        <v>-10</v>
      </c>
      <c r="N222" s="142">
        <f t="shared" si="104"/>
        <v>-111</v>
      </c>
      <c r="O222" s="98"/>
      <c r="P222" s="98"/>
      <c r="Q222" s="141">
        <f t="shared" si="103"/>
        <v>-80</v>
      </c>
      <c r="R222" s="142">
        <f t="shared" si="105"/>
        <v>-131</v>
      </c>
      <c r="S222" s="98"/>
      <c r="T222" s="98"/>
      <c r="U222" s="98"/>
      <c r="V222" s="98"/>
      <c r="W222" s="98"/>
      <c r="X222" s="98"/>
      <c r="Y222" s="98"/>
      <c r="Z222" s="76">
        <v>205</v>
      </c>
      <c r="AA222" s="79">
        <f t="shared" si="112"/>
        <v>-56.284938588837974</v>
      </c>
      <c r="AB222" s="78">
        <f t="shared" si="109"/>
        <v>-93.401089663462642</v>
      </c>
      <c r="AC222" s="98"/>
      <c r="AD222" s="86">
        <v>214</v>
      </c>
      <c r="AE222" s="89">
        <f t="shared" si="100"/>
        <v>-66.323005804403351</v>
      </c>
      <c r="AF222" s="88">
        <f t="shared" si="101"/>
        <v>-44.735432277659733</v>
      </c>
      <c r="AG222" s="98"/>
      <c r="AH222" s="108">
        <v>203</v>
      </c>
      <c r="AI222" s="111">
        <f t="shared" si="110"/>
        <v>-65.558028167749242</v>
      </c>
      <c r="AJ222" s="110">
        <f t="shared" si="111"/>
        <v>-118.01353600032937</v>
      </c>
      <c r="AK222" s="98"/>
      <c r="AL222" s="98"/>
      <c r="AM222" s="98"/>
      <c r="AN222" s="98"/>
      <c r="AO222" s="98"/>
      <c r="AP222" s="98"/>
      <c r="AQ222" s="141">
        <f t="shared" si="113"/>
        <v>7.6628387285546751</v>
      </c>
      <c r="AR222" s="142">
        <f t="shared" si="106"/>
        <v>-181.36911421509711</v>
      </c>
      <c r="AS222" s="98"/>
      <c r="AT222" s="142"/>
      <c r="AU222" s="98"/>
      <c r="AV222" s="141">
        <f t="shared" si="108"/>
        <v>-105.62357711491939</v>
      </c>
      <c r="AW222" s="142">
        <f t="shared" si="107"/>
        <v>-181.36911421509711</v>
      </c>
      <c r="AX222" s="98"/>
      <c r="AY222" s="98"/>
      <c r="AZ222" s="142"/>
      <c r="BA222" s="142"/>
      <c r="BC222" s="141"/>
      <c r="BD222" s="235">
        <v>197</v>
      </c>
      <c r="BE222" s="238">
        <f t="shared" si="114"/>
        <v>-55.553446108990023</v>
      </c>
      <c r="BF222" s="237">
        <f t="shared" si="116"/>
        <v>-104.13702438173216</v>
      </c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163">
        <f t="shared" si="117"/>
        <v>1.3773104531586626</v>
      </c>
      <c r="BT222" s="170">
        <v>-4</v>
      </c>
      <c r="BU222" s="98"/>
      <c r="BV222" s="98"/>
      <c r="BW222" s="98"/>
      <c r="BX222" s="98"/>
      <c r="BY222" s="98"/>
      <c r="BZ222" s="98"/>
      <c r="CA222" s="142"/>
      <c r="CB222" s="141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163">
        <f t="shared" si="115"/>
        <v>1.3773104531586626</v>
      </c>
      <c r="CO222" s="170">
        <v>-4</v>
      </c>
      <c r="CP222" s="98"/>
      <c r="CQ222" s="98"/>
      <c r="CR222" s="98"/>
      <c r="CS222" s="98"/>
      <c r="CT222" s="98"/>
      <c r="CU222" s="98"/>
      <c r="CV222" s="142"/>
      <c r="CW222" s="168"/>
    </row>
    <row r="223" spans="2:101" x14ac:dyDescent="0.3">
      <c r="B223" s="141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141">
        <f t="shared" si="102"/>
        <v>-10</v>
      </c>
      <c r="N223" s="142">
        <f t="shared" si="104"/>
        <v>-112</v>
      </c>
      <c r="O223" s="98"/>
      <c r="P223" s="98"/>
      <c r="Q223" s="141">
        <f t="shared" si="103"/>
        <v>-80</v>
      </c>
      <c r="R223" s="142">
        <f t="shared" si="105"/>
        <v>-132</v>
      </c>
      <c r="S223" s="98"/>
      <c r="T223" s="98"/>
      <c r="U223" s="98"/>
      <c r="V223" s="98"/>
      <c r="W223" s="98"/>
      <c r="X223" s="98"/>
      <c r="Y223" s="98"/>
      <c r="Z223" s="76">
        <v>206</v>
      </c>
      <c r="AA223" s="79">
        <f t="shared" si="112"/>
        <v>-56.046680277622826</v>
      </c>
      <c r="AB223" s="78">
        <f t="shared" si="109"/>
        <v>-93.900608600770312</v>
      </c>
      <c r="AC223" s="98"/>
      <c r="AD223" s="86">
        <v>215</v>
      </c>
      <c r="AE223" s="89">
        <f t="shared" si="100"/>
        <v>-65.532163543119367</v>
      </c>
      <c r="AF223" s="88">
        <f t="shared" si="101"/>
        <v>-45.88611490808367</v>
      </c>
      <c r="AG223" s="98"/>
      <c r="AH223" s="108">
        <v>204</v>
      </c>
      <c r="AI223" s="111">
        <f t="shared" si="110"/>
        <v>-65.337347956565168</v>
      </c>
      <c r="AJ223" s="110">
        <f t="shared" si="111"/>
        <v>-118.52106573934358</v>
      </c>
      <c r="AK223" s="98"/>
      <c r="AL223" s="98"/>
      <c r="AM223" s="98"/>
      <c r="AN223" s="98"/>
      <c r="AO223" s="98"/>
      <c r="AP223" s="98"/>
      <c r="AQ223" s="141">
        <f t="shared" si="113"/>
        <v>8.4441243550614047</v>
      </c>
      <c r="AR223" s="142">
        <f t="shared" si="106"/>
        <v>-182.36911421509711</v>
      </c>
      <c r="AS223" s="98"/>
      <c r="AT223" s="142"/>
      <c r="AU223" s="98"/>
      <c r="AV223" s="141">
        <f t="shared" si="108"/>
        <v>-105.62357711491939</v>
      </c>
      <c r="AW223" s="142">
        <f t="shared" si="107"/>
        <v>-182.36911421509711</v>
      </c>
      <c r="AX223" s="98"/>
      <c r="AY223" s="98"/>
      <c r="AZ223" s="142"/>
      <c r="BA223" s="142"/>
      <c r="BC223" s="141"/>
      <c r="BD223" s="235">
        <v>198</v>
      </c>
      <c r="BE223" s="238">
        <f t="shared" si="114"/>
        <v>-55.432634582299528</v>
      </c>
      <c r="BF223" s="237">
        <f t="shared" si="116"/>
        <v>-104.52018959184932</v>
      </c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163">
        <f t="shared" si="117"/>
        <v>1.0329828398689971</v>
      </c>
      <c r="BT223" s="170">
        <v>-3</v>
      </c>
      <c r="BU223" s="98"/>
      <c r="BV223" s="98"/>
      <c r="BW223" s="98"/>
      <c r="BX223" s="98"/>
      <c r="BY223" s="98"/>
      <c r="BZ223" s="98"/>
      <c r="CA223" s="142"/>
      <c r="CB223" s="141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163">
        <f t="shared" si="115"/>
        <v>1.0329828398689971</v>
      </c>
      <c r="CO223" s="170">
        <v>-3</v>
      </c>
      <c r="CP223" s="98"/>
      <c r="CQ223" s="98"/>
      <c r="CR223" s="98"/>
      <c r="CS223" s="98"/>
      <c r="CT223" s="98"/>
      <c r="CU223" s="98"/>
      <c r="CV223" s="142"/>
      <c r="CW223" s="168"/>
    </row>
    <row r="224" spans="2:101" x14ac:dyDescent="0.3">
      <c r="B224" s="141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141">
        <f t="shared" si="102"/>
        <v>-10</v>
      </c>
      <c r="N224" s="142">
        <f t="shared" si="104"/>
        <v>-113</v>
      </c>
      <c r="O224" s="98"/>
      <c r="P224" s="98"/>
      <c r="Q224" s="141">
        <f t="shared" si="103"/>
        <v>-80</v>
      </c>
      <c r="R224" s="142">
        <f t="shared" si="105"/>
        <v>-133</v>
      </c>
      <c r="S224" s="98"/>
      <c r="T224" s="98"/>
      <c r="U224" s="98"/>
      <c r="V224" s="98"/>
      <c r="W224" s="98"/>
      <c r="X224" s="98"/>
      <c r="Y224" s="98"/>
      <c r="Z224" s="76">
        <v>207</v>
      </c>
      <c r="AA224" s="79">
        <f t="shared" si="112"/>
        <v>-55.799740446785499</v>
      </c>
      <c r="AB224" s="78">
        <f t="shared" si="109"/>
        <v>-94.395893278039978</v>
      </c>
      <c r="AC224" s="98"/>
      <c r="AD224" s="86">
        <v>216</v>
      </c>
      <c r="AE224" s="89">
        <f t="shared" si="100"/>
        <v>-64.72135954999581</v>
      </c>
      <c r="AF224" s="88">
        <f t="shared" si="101"/>
        <v>-47.02282018339784</v>
      </c>
      <c r="AG224" s="98"/>
      <c r="AH224" s="108">
        <v>205</v>
      </c>
      <c r="AI224" s="111">
        <f t="shared" si="110"/>
        <v>-65.107843740761865</v>
      </c>
      <c r="AJ224" s="110">
        <f t="shared" si="111"/>
        <v>-119.02466677838203</v>
      </c>
      <c r="AK224" s="98"/>
      <c r="AL224" s="98"/>
      <c r="AM224" s="98"/>
      <c r="AN224" s="98"/>
      <c r="AO224" s="98"/>
      <c r="AP224" s="98"/>
      <c r="AQ224" s="141">
        <f t="shared" si="113"/>
        <v>9.2254099815681059</v>
      </c>
      <c r="AR224" s="142">
        <f t="shared" si="106"/>
        <v>-183.36911421509711</v>
      </c>
      <c r="AS224" s="98"/>
      <c r="AT224" s="142"/>
      <c r="AU224" s="98"/>
      <c r="AV224" s="141">
        <f t="shared" si="108"/>
        <v>-105.62357711491939</v>
      </c>
      <c r="AW224" s="142">
        <f t="shared" si="107"/>
        <v>-183.36911421509711</v>
      </c>
      <c r="AX224" s="98"/>
      <c r="AY224" s="98"/>
      <c r="AZ224" s="142"/>
      <c r="BA224" s="142"/>
      <c r="BC224" s="141"/>
      <c r="BD224" s="235">
        <v>199</v>
      </c>
      <c r="BE224" s="238">
        <f t="shared" si="114"/>
        <v>-55.305154300810123</v>
      </c>
      <c r="BF224" s="237">
        <f t="shared" si="116"/>
        <v>-104.90118799218293</v>
      </c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163">
        <f t="shared" si="117"/>
        <v>0.68865522657933131</v>
      </c>
      <c r="BT224" s="170">
        <v>-2</v>
      </c>
      <c r="BU224" s="98"/>
      <c r="BV224" s="98"/>
      <c r="BW224" s="98"/>
      <c r="BX224" s="98"/>
      <c r="BY224" s="98"/>
      <c r="BZ224" s="98"/>
      <c r="CA224" s="142"/>
      <c r="CB224" s="141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163">
        <f>$CO$19*$CO224+$CQ$19</f>
        <v>0.68865522657933131</v>
      </c>
      <c r="CO224" s="170">
        <v>-2</v>
      </c>
      <c r="CP224" s="98"/>
      <c r="CQ224" s="98"/>
      <c r="CR224" s="98"/>
      <c r="CS224" s="98"/>
      <c r="CT224" s="98"/>
      <c r="CU224" s="98"/>
      <c r="CV224" s="142"/>
      <c r="CW224" s="168"/>
    </row>
    <row r="225" spans="2:101" ht="15" thickBot="1" x14ac:dyDescent="0.35">
      <c r="B225" s="141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141">
        <f t="shared" si="102"/>
        <v>-10</v>
      </c>
      <c r="N225" s="142">
        <f t="shared" si="104"/>
        <v>-114</v>
      </c>
      <c r="O225" s="98"/>
      <c r="P225" s="98"/>
      <c r="Q225" s="141">
        <f t="shared" si="103"/>
        <v>-80</v>
      </c>
      <c r="R225" s="142">
        <f t="shared" si="105"/>
        <v>-134</v>
      </c>
      <c r="S225" s="98"/>
      <c r="T225" s="98"/>
      <c r="U225" s="98"/>
      <c r="V225" s="98"/>
      <c r="W225" s="98"/>
      <c r="X225" s="98"/>
      <c r="Y225" s="98"/>
      <c r="Z225" s="76">
        <v>208</v>
      </c>
      <c r="AA225" s="79">
        <f t="shared" si="112"/>
        <v>-55.544194316590605</v>
      </c>
      <c r="AB225" s="78">
        <f t="shared" si="109"/>
        <v>-94.886792826761024</v>
      </c>
      <c r="AC225" s="98"/>
      <c r="AD225" s="86">
        <v>217</v>
      </c>
      <c r="AE225" s="89">
        <f t="shared" si="100"/>
        <v>-63.890840803783448</v>
      </c>
      <c r="AF225" s="88">
        <f t="shared" si="101"/>
        <v>-48.145201852163844</v>
      </c>
      <c r="AG225" s="98"/>
      <c r="AH225" s="108">
        <v>206</v>
      </c>
      <c r="AI225" s="111">
        <f t="shared" si="110"/>
        <v>-64.869585429546717</v>
      </c>
      <c r="AJ225" s="110">
        <f t="shared" si="111"/>
        <v>-119.5241857156897</v>
      </c>
      <c r="AK225" s="98"/>
      <c r="AL225" s="98"/>
      <c r="AM225" s="98"/>
      <c r="AN225" s="98"/>
      <c r="AO225" s="98"/>
      <c r="AP225" s="98"/>
      <c r="AQ225" s="141">
        <f t="shared" si="113"/>
        <v>10.006695608074835</v>
      </c>
      <c r="AR225" s="142">
        <f t="shared" si="106"/>
        <v>-184.36911421509711</v>
      </c>
      <c r="AS225" s="98"/>
      <c r="AT225" s="142"/>
      <c r="AU225" s="98"/>
      <c r="AV225" s="141">
        <f t="shared" si="108"/>
        <v>-105.62357711491939</v>
      </c>
      <c r="AW225" s="142">
        <f t="shared" si="107"/>
        <v>-184.36911421509711</v>
      </c>
      <c r="AX225" s="98"/>
      <c r="AY225" s="98"/>
      <c r="AZ225" s="142"/>
      <c r="BA225" s="142"/>
      <c r="BC225" s="141"/>
      <c r="BD225" s="235">
        <v>200</v>
      </c>
      <c r="BE225" s="238">
        <f t="shared" si="114"/>
        <v>-55.171044096250476</v>
      </c>
      <c r="BF225" s="237">
        <f t="shared" si="116"/>
        <v>-105.27990352692947</v>
      </c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163">
        <f t="shared" si="117"/>
        <v>0.34432761328966566</v>
      </c>
      <c r="BT225" s="170">
        <v>-1</v>
      </c>
      <c r="BU225" s="98"/>
      <c r="BV225" s="98"/>
      <c r="BW225" s="98"/>
      <c r="BX225" s="98"/>
      <c r="BY225" s="98"/>
      <c r="BZ225" s="98"/>
      <c r="CA225" s="142"/>
      <c r="CB225" s="141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163">
        <f>$CO$19*$CO225+$CQ$19</f>
        <v>0.34432761328966566</v>
      </c>
      <c r="CO225" s="170">
        <v>-1</v>
      </c>
      <c r="CP225" s="98"/>
      <c r="CQ225" s="98"/>
      <c r="CR225" s="98"/>
      <c r="CS225" s="98"/>
      <c r="CT225" s="98"/>
      <c r="CU225" s="98"/>
      <c r="CV225" s="142"/>
      <c r="CW225" s="168"/>
    </row>
    <row r="226" spans="2:101" ht="15" thickBot="1" x14ac:dyDescent="0.35">
      <c r="B226" s="141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141">
        <f t="shared" si="102"/>
        <v>-10</v>
      </c>
      <c r="N226" s="142">
        <f t="shared" si="104"/>
        <v>-115</v>
      </c>
      <c r="O226" s="98"/>
      <c r="P226" s="98"/>
      <c r="Q226" s="141">
        <f t="shared" si="103"/>
        <v>-80</v>
      </c>
      <c r="R226" s="142">
        <f t="shared" si="105"/>
        <v>-135</v>
      </c>
      <c r="S226" s="98"/>
      <c r="T226" s="98"/>
      <c r="U226" s="98"/>
      <c r="V226" s="98"/>
      <c r="W226" s="98"/>
      <c r="X226" s="98"/>
      <c r="Y226" s="98"/>
      <c r="Z226" s="76">
        <v>209</v>
      </c>
      <c r="AA226" s="79">
        <f t="shared" si="112"/>
        <v>-55.280119728864953</v>
      </c>
      <c r="AB226" s="78">
        <f t="shared" si="109"/>
        <v>-95.373157714175406</v>
      </c>
      <c r="AC226" s="98"/>
      <c r="AD226" s="86">
        <v>218</v>
      </c>
      <c r="AE226" s="89">
        <f t="shared" si="100"/>
        <v>-63.040860288537779</v>
      </c>
      <c r="AF226" s="88">
        <f t="shared" si="101"/>
        <v>-49.252918026052626</v>
      </c>
      <c r="AG226" s="98"/>
      <c r="AH226" s="108">
        <v>207</v>
      </c>
      <c r="AI226" s="111">
        <f t="shared" si="110"/>
        <v>-64.622645598709383</v>
      </c>
      <c r="AJ226" s="110">
        <f t="shared" si="111"/>
        <v>-120.01947039295936</v>
      </c>
      <c r="AK226" s="98"/>
      <c r="AL226" s="98"/>
      <c r="AM226" s="98"/>
      <c r="AN226" s="98"/>
      <c r="AO226" s="98"/>
      <c r="AP226" s="98"/>
      <c r="AQ226" s="141">
        <f t="shared" si="113"/>
        <v>10.787981234581537</v>
      </c>
      <c r="AR226" s="142">
        <f t="shared" si="106"/>
        <v>-185.36911421509711</v>
      </c>
      <c r="AS226" s="98"/>
      <c r="AT226" s="142"/>
      <c r="AU226" s="98"/>
      <c r="AV226" s="141">
        <f t="shared" si="108"/>
        <v>-105.62357711491939</v>
      </c>
      <c r="AW226" s="142">
        <f t="shared" si="107"/>
        <v>-185.36911421509711</v>
      </c>
      <c r="AX226" s="98"/>
      <c r="AY226" s="98"/>
      <c r="AZ226" s="142"/>
      <c r="BA226" s="142"/>
      <c r="BC226" s="141"/>
      <c r="BD226" s="235">
        <v>201</v>
      </c>
      <c r="BE226" s="238">
        <f t="shared" si="114"/>
        <v>-55.03034481988805</v>
      </c>
      <c r="BF226" s="237">
        <f t="shared" si="116"/>
        <v>-105.65622083566836</v>
      </c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164">
        <f>$BT$19*$BT226+$BV$19</f>
        <v>0</v>
      </c>
      <c r="BT226" s="165">
        <f>BT26</f>
        <v>0</v>
      </c>
      <c r="BU226" s="98"/>
      <c r="BV226" s="98"/>
      <c r="BW226" s="98"/>
      <c r="BX226" s="98"/>
      <c r="BY226" s="98"/>
      <c r="BZ226" s="98"/>
      <c r="CA226" s="142"/>
      <c r="CB226" s="141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164">
        <f>$CO$19*$CO226+$CQ$19</f>
        <v>0</v>
      </c>
      <c r="CO226" s="165">
        <f>CO26</f>
        <v>0</v>
      </c>
      <c r="CP226" s="98"/>
      <c r="CQ226" s="98"/>
      <c r="CR226" s="98"/>
      <c r="CS226" s="98"/>
      <c r="CT226" s="98"/>
      <c r="CU226" s="98"/>
      <c r="CV226" s="142"/>
      <c r="CW226" s="168"/>
    </row>
    <row r="227" spans="2:101" x14ac:dyDescent="0.3">
      <c r="B227" s="141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141">
        <f t="shared" si="102"/>
        <v>-10</v>
      </c>
      <c r="N227" s="142">
        <f t="shared" si="104"/>
        <v>-116</v>
      </c>
      <c r="O227" s="98"/>
      <c r="P227" s="98"/>
      <c r="Q227" s="141">
        <f t="shared" si="103"/>
        <v>-80</v>
      </c>
      <c r="R227" s="142">
        <f t="shared" si="105"/>
        <v>-136</v>
      </c>
      <c r="S227" s="98"/>
      <c r="T227" s="98"/>
      <c r="U227" s="98"/>
      <c r="V227" s="98"/>
      <c r="W227" s="98"/>
      <c r="X227" s="98"/>
      <c r="Y227" s="98"/>
      <c r="Z227" s="76">
        <v>210</v>
      </c>
      <c r="AA227" s="79">
        <f t="shared" si="112"/>
        <v>-55.007597123286104</v>
      </c>
      <c r="AB227" s="78">
        <f t="shared" si="109"/>
        <v>-95.854839788826951</v>
      </c>
      <c r="AC227" s="98"/>
      <c r="AD227" s="86">
        <v>219</v>
      </c>
      <c r="AE227" s="89">
        <f t="shared" si="100"/>
        <v>-62.171676916557665</v>
      </c>
      <c r="AF227" s="88">
        <f t="shared" si="101"/>
        <v>-50.345631283987011</v>
      </c>
      <c r="AG227" s="98"/>
      <c r="AH227" s="108">
        <v>208</v>
      </c>
      <c r="AI227" s="111">
        <f t="shared" si="110"/>
        <v>-64.367099468514482</v>
      </c>
      <c r="AJ227" s="110">
        <f t="shared" si="111"/>
        <v>-120.51036994168041</v>
      </c>
      <c r="AK227" s="98"/>
      <c r="AL227" s="98"/>
      <c r="AM227" s="98"/>
      <c r="AN227" s="98"/>
      <c r="AO227" s="98"/>
      <c r="AP227" s="98"/>
      <c r="AQ227" s="141">
        <f t="shared" si="113"/>
        <v>11.569266861088266</v>
      </c>
      <c r="AR227" s="142">
        <f t="shared" si="106"/>
        <v>-186.36911421509711</v>
      </c>
      <c r="AS227" s="98"/>
      <c r="AT227" s="142"/>
      <c r="AU227" s="98"/>
      <c r="AV227" s="141">
        <f t="shared" si="108"/>
        <v>-105.62357711491939</v>
      </c>
      <c r="AW227" s="142">
        <f t="shared" si="107"/>
        <v>-186.36911421509711</v>
      </c>
      <c r="AX227" s="98"/>
      <c r="AY227" s="98"/>
      <c r="AZ227" s="142"/>
      <c r="BA227" s="142"/>
      <c r="BC227" s="141"/>
      <c r="BD227" s="235">
        <v>202</v>
      </c>
      <c r="BE227" s="238">
        <f t="shared" si="114"/>
        <v>-54.883099330085415</v>
      </c>
      <c r="BF227" s="237">
        <f t="shared" si="116"/>
        <v>-106.03002528850189</v>
      </c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163">
        <f>$BT$19*$BT227+$BV$19</f>
        <v>-0.34432761328966566</v>
      </c>
      <c r="BT227" s="161">
        <v>1</v>
      </c>
      <c r="BU227" s="98"/>
      <c r="BV227" s="98"/>
      <c r="BW227" s="98"/>
      <c r="BX227" s="98"/>
      <c r="BY227" s="98"/>
      <c r="BZ227" s="98"/>
      <c r="CA227" s="142"/>
      <c r="CB227" s="141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163">
        <f>$CO$19*$CO227+$CQ$19</f>
        <v>-0.34432761328966566</v>
      </c>
      <c r="CO227" s="161">
        <v>1</v>
      </c>
      <c r="CP227" s="98"/>
      <c r="CQ227" s="98"/>
      <c r="CR227" s="98"/>
      <c r="CS227" s="98"/>
      <c r="CT227" s="98"/>
      <c r="CU227" s="98"/>
      <c r="CV227" s="142"/>
      <c r="CW227" s="168"/>
    </row>
    <row r="228" spans="2:101" x14ac:dyDescent="0.3">
      <c r="B228" s="141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141">
        <f t="shared" si="102"/>
        <v>-10</v>
      </c>
      <c r="N228" s="142">
        <f t="shared" si="104"/>
        <v>-117</v>
      </c>
      <c r="O228" s="98"/>
      <c r="P228" s="98"/>
      <c r="Q228" s="141">
        <f t="shared" si="103"/>
        <v>-80</v>
      </c>
      <c r="R228" s="142">
        <f t="shared" si="105"/>
        <v>-137</v>
      </c>
      <c r="S228" s="98"/>
      <c r="T228" s="98"/>
      <c r="U228" s="98"/>
      <c r="V228" s="98"/>
      <c r="W228" s="98"/>
      <c r="X228" s="98"/>
      <c r="Y228" s="98"/>
      <c r="Z228" s="76">
        <v>211</v>
      </c>
      <c r="AA228" s="79">
        <f t="shared" si="112"/>
        <v>-54.726709512879708</v>
      </c>
      <c r="AB228" s="78">
        <f t="shared" si="109"/>
        <v>-96.331692325689517</v>
      </c>
      <c r="AC228" s="98"/>
      <c r="AD228" s="86">
        <v>220</v>
      </c>
      <c r="AE228" s="89">
        <f t="shared" si="100"/>
        <v>-61.283555449518239</v>
      </c>
      <c r="AF228" s="88">
        <f t="shared" si="101"/>
        <v>-51.42300877492314</v>
      </c>
      <c r="AG228" s="98"/>
      <c r="AH228" s="108">
        <v>209</v>
      </c>
      <c r="AI228" s="111">
        <f t="shared" si="110"/>
        <v>-64.103024880788837</v>
      </c>
      <c r="AJ228" s="110">
        <f t="shared" si="111"/>
        <v>-120.99673482909479</v>
      </c>
      <c r="AK228" s="98"/>
      <c r="AL228" s="98"/>
      <c r="AM228" s="98"/>
      <c r="AN228" s="98"/>
      <c r="AO228" s="98"/>
      <c r="AP228" s="98"/>
      <c r="AQ228" s="141">
        <f t="shared" si="113"/>
        <v>12.350552487594996</v>
      </c>
      <c r="AR228" s="142">
        <f t="shared" si="106"/>
        <v>-187.36911421509711</v>
      </c>
      <c r="AS228" s="98"/>
      <c r="AT228" s="142"/>
      <c r="AU228" s="98"/>
      <c r="AV228" s="141">
        <f t="shared" si="108"/>
        <v>-105.62357711491939</v>
      </c>
      <c r="AW228" s="142">
        <f t="shared" si="107"/>
        <v>-187.36911421509711</v>
      </c>
      <c r="AX228" s="98"/>
      <c r="AY228" s="98"/>
      <c r="AZ228" s="142"/>
      <c r="BA228" s="142"/>
      <c r="BC228" s="141"/>
      <c r="BD228" s="235">
        <v>203</v>
      </c>
      <c r="BE228" s="238">
        <f t="shared" si="114"/>
        <v>-54.729352479245151</v>
      </c>
      <c r="BF228" s="237">
        <f t="shared" si="116"/>
        <v>-106.4012030209726</v>
      </c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163">
        <f t="shared" ref="BS228:BS291" si="118">$BT$19*$BT228+$BV$19</f>
        <v>-0.68865522657933131</v>
      </c>
      <c r="BT228" s="161">
        <v>2</v>
      </c>
      <c r="BU228" s="98"/>
      <c r="BV228" s="98"/>
      <c r="BW228" s="98"/>
      <c r="BX228" s="98"/>
      <c r="BY228" s="98"/>
      <c r="BZ228" s="98"/>
      <c r="CA228" s="142"/>
      <c r="CB228" s="141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163">
        <f>$CO$19*$CO228+$CQ$19</f>
        <v>-0.68865522657933131</v>
      </c>
      <c r="CO228" s="161">
        <v>2</v>
      </c>
      <c r="CP228" s="98"/>
      <c r="CQ228" s="98"/>
      <c r="CR228" s="98"/>
      <c r="CS228" s="98"/>
      <c r="CT228" s="98"/>
      <c r="CU228" s="98"/>
      <c r="CV228" s="142"/>
      <c r="CW228" s="168"/>
    </row>
    <row r="229" spans="2:101" x14ac:dyDescent="0.3">
      <c r="B229" s="141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141">
        <f t="shared" si="102"/>
        <v>-10</v>
      </c>
      <c r="N229" s="142">
        <f t="shared" si="104"/>
        <v>-118</v>
      </c>
      <c r="O229" s="98"/>
      <c r="P229" s="98"/>
      <c r="Q229" s="141">
        <f t="shared" si="103"/>
        <v>-80</v>
      </c>
      <c r="R229" s="142">
        <f t="shared" si="105"/>
        <v>-138</v>
      </c>
      <c r="S229" s="98"/>
      <c r="T229" s="98"/>
      <c r="U229" s="98"/>
      <c r="V229" s="98"/>
      <c r="W229" s="98"/>
      <c r="X229" s="98"/>
      <c r="Y229" s="98"/>
      <c r="Z229" s="76">
        <v>212</v>
      </c>
      <c r="AA229" s="79">
        <f t="shared" si="112"/>
        <v>-54.437542458732914</v>
      </c>
      <c r="AB229" s="78">
        <f t="shared" si="109"/>
        <v>-96.803570070861028</v>
      </c>
      <c r="AC229" s="98"/>
      <c r="AD229" s="86">
        <v>221</v>
      </c>
      <c r="AE229" s="89">
        <f t="shared" si="100"/>
        <v>-60.376766417821756</v>
      </c>
      <c r="AF229" s="88">
        <f t="shared" si="101"/>
        <v>-52.484722319240589</v>
      </c>
      <c r="AG229" s="98"/>
      <c r="AH229" s="108">
        <v>210</v>
      </c>
      <c r="AI229" s="111">
        <f t="shared" si="110"/>
        <v>-63.830502275209987</v>
      </c>
      <c r="AJ229" s="110">
        <f t="shared" si="111"/>
        <v>-121.47841690374634</v>
      </c>
      <c r="AK229" s="98"/>
      <c r="AL229" s="98"/>
      <c r="AM229" s="98"/>
      <c r="AN229" s="98"/>
      <c r="AO229" s="98"/>
      <c r="AP229" s="98"/>
      <c r="AQ229" s="141">
        <f t="shared" si="113"/>
        <v>13.131838114101697</v>
      </c>
      <c r="AR229" s="142">
        <f t="shared" si="106"/>
        <v>-188.36911421509711</v>
      </c>
      <c r="AS229" s="98"/>
      <c r="AT229" s="142"/>
      <c r="AU229" s="98"/>
      <c r="AV229" s="141">
        <f t="shared" si="108"/>
        <v>-105.62357711491939</v>
      </c>
      <c r="AW229" s="142">
        <f t="shared" si="107"/>
        <v>-188.36911421509711</v>
      </c>
      <c r="AX229" s="98"/>
      <c r="AY229" s="98"/>
      <c r="AZ229" s="142"/>
      <c r="BA229" s="142"/>
      <c r="BC229" s="141"/>
      <c r="BD229" s="235">
        <v>204</v>
      </c>
      <c r="BE229" s="238">
        <f t="shared" si="114"/>
        <v>-54.569151100147423</v>
      </c>
      <c r="BF229" s="237">
        <f t="shared" si="116"/>
        <v>-106.7696409687475</v>
      </c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163">
        <f t="shared" si="118"/>
        <v>-1.0329828398689971</v>
      </c>
      <c r="BT229" s="161">
        <v>3</v>
      </c>
      <c r="BU229" s="98"/>
      <c r="BV229" s="98"/>
      <c r="BW229" s="98"/>
      <c r="BX229" s="98"/>
      <c r="BY229" s="98"/>
      <c r="BZ229" s="98"/>
      <c r="CA229" s="142"/>
      <c r="CB229" s="141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163">
        <f t="shared" ref="CN229:CN292" si="119">$CO$19*$CO229+$CQ$19</f>
        <v>-1.0329828398689971</v>
      </c>
      <c r="CO229" s="161">
        <v>3</v>
      </c>
      <c r="CP229" s="98"/>
      <c r="CQ229" s="98"/>
      <c r="CR229" s="98"/>
      <c r="CS229" s="98"/>
      <c r="CT229" s="98"/>
      <c r="CU229" s="98"/>
      <c r="CV229" s="142"/>
      <c r="CW229" s="168"/>
    </row>
    <row r="230" spans="2:101" x14ac:dyDescent="0.3">
      <c r="B230" s="141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141">
        <f t="shared" si="102"/>
        <v>-10</v>
      </c>
      <c r="N230" s="142">
        <f t="shared" si="104"/>
        <v>-119</v>
      </c>
      <c r="O230" s="98"/>
      <c r="P230" s="98"/>
      <c r="Q230" s="141">
        <f t="shared" si="103"/>
        <v>-80</v>
      </c>
      <c r="R230" s="142">
        <f t="shared" si="105"/>
        <v>-139</v>
      </c>
      <c r="S230" s="98"/>
      <c r="T230" s="98"/>
      <c r="U230" s="98"/>
      <c r="V230" s="98"/>
      <c r="W230" s="98"/>
      <c r="X230" s="98"/>
      <c r="Y230" s="98"/>
      <c r="Z230" s="76">
        <v>213</v>
      </c>
      <c r="AA230" s="79">
        <f t="shared" si="112"/>
        <v>-54.140184043931626</v>
      </c>
      <c r="AB230" s="78">
        <f t="shared" si="109"/>
        <v>-97.270329285809126</v>
      </c>
      <c r="AC230" s="98"/>
      <c r="AD230" s="86">
        <v>222</v>
      </c>
      <c r="AE230" s="89">
        <f t="shared" si="100"/>
        <v>-59.451586038191536</v>
      </c>
      <c r="AF230" s="88">
        <f t="shared" si="101"/>
        <v>-53.530448508708659</v>
      </c>
      <c r="AG230" s="98"/>
      <c r="AH230" s="108">
        <v>211</v>
      </c>
      <c r="AI230" s="111">
        <f t="shared" si="110"/>
        <v>-63.549614664803592</v>
      </c>
      <c r="AJ230" s="110">
        <f t="shared" si="111"/>
        <v>-121.9552694406089</v>
      </c>
      <c r="AK230" s="98"/>
      <c r="AL230" s="98"/>
      <c r="AM230" s="98"/>
      <c r="AN230" s="98"/>
      <c r="AO230" s="98"/>
      <c r="AP230" s="98"/>
      <c r="AQ230" s="141">
        <f t="shared" si="113"/>
        <v>13.913123740608427</v>
      </c>
      <c r="AR230" s="142">
        <f t="shared" si="106"/>
        <v>-189.36911421509711</v>
      </c>
      <c r="AS230" s="98"/>
      <c r="AT230" s="142"/>
      <c r="AU230" s="98"/>
      <c r="AV230" s="141">
        <f t="shared" si="108"/>
        <v>-105.62357711491939</v>
      </c>
      <c r="AW230" s="142">
        <f t="shared" si="107"/>
        <v>-189.36911421509711</v>
      </c>
      <c r="AX230" s="98"/>
      <c r="AY230" s="98"/>
      <c r="AZ230" s="142"/>
      <c r="BA230" s="142"/>
      <c r="BC230" s="141"/>
      <c r="BD230" s="235">
        <v>205</v>
      </c>
      <c r="BE230" s="238">
        <f t="shared" si="114"/>
        <v>-54.402543991684183</v>
      </c>
      <c r="BF230" s="237">
        <f t="shared" si="116"/>
        <v>-107.13522690205855</v>
      </c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163">
        <f t="shared" si="118"/>
        <v>-1.3773104531586626</v>
      </c>
      <c r="BT230" s="161">
        <v>4</v>
      </c>
      <c r="BU230" s="98"/>
      <c r="BV230" s="98"/>
      <c r="BW230" s="98"/>
      <c r="BX230" s="98"/>
      <c r="BY230" s="98"/>
      <c r="BZ230" s="98"/>
      <c r="CA230" s="142"/>
      <c r="CB230" s="141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163">
        <f t="shared" si="119"/>
        <v>-1.3773104531586626</v>
      </c>
      <c r="CO230" s="161">
        <v>4</v>
      </c>
      <c r="CP230" s="98"/>
      <c r="CQ230" s="98"/>
      <c r="CR230" s="98"/>
      <c r="CS230" s="98"/>
      <c r="CT230" s="98"/>
      <c r="CU230" s="98"/>
      <c r="CV230" s="142"/>
      <c r="CW230" s="168"/>
    </row>
    <row r="231" spans="2:101" x14ac:dyDescent="0.3">
      <c r="B231" s="141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141">
        <f t="shared" si="102"/>
        <v>-10</v>
      </c>
      <c r="N231" s="142">
        <f t="shared" si="104"/>
        <v>-120</v>
      </c>
      <c r="O231" s="98"/>
      <c r="P231" s="98"/>
      <c r="Q231" s="141">
        <f t="shared" si="103"/>
        <v>-80</v>
      </c>
      <c r="R231" s="142">
        <f t="shared" si="105"/>
        <v>-140</v>
      </c>
      <c r="S231" s="98"/>
      <c r="T231" s="98"/>
      <c r="U231" s="98"/>
      <c r="V231" s="98"/>
      <c r="W231" s="98"/>
      <c r="X231" s="98"/>
      <c r="Y231" s="98"/>
      <c r="Z231" s="76">
        <v>214</v>
      </c>
      <c r="AA231" s="79">
        <f t="shared" si="112"/>
        <v>-53.834724846729593</v>
      </c>
      <c r="AB231" s="78">
        <f t="shared" si="109"/>
        <v>-97.731827791155325</v>
      </c>
      <c r="AC231" s="98"/>
      <c r="AD231" s="86">
        <v>223</v>
      </c>
      <c r="AE231" s="89">
        <f t="shared" si="100"/>
        <v>-58.508296129533647</v>
      </c>
      <c r="AF231" s="88">
        <f t="shared" si="101"/>
        <v>-54.559868804999866</v>
      </c>
      <c r="AG231" s="98"/>
      <c r="AH231" s="108">
        <v>212</v>
      </c>
      <c r="AI231" s="111">
        <f t="shared" si="110"/>
        <v>-63.260447610656797</v>
      </c>
      <c r="AJ231" s="110">
        <f t="shared" si="111"/>
        <v>-122.42714718578041</v>
      </c>
      <c r="AK231" s="98"/>
      <c r="AL231" s="98"/>
      <c r="AM231" s="98"/>
      <c r="AN231" s="98"/>
      <c r="AO231" s="98"/>
      <c r="AP231" s="98"/>
      <c r="AQ231" s="141">
        <f t="shared" si="113"/>
        <v>14.694409367115128</v>
      </c>
      <c r="AR231" s="142">
        <f t="shared" si="106"/>
        <v>-190.36911421509711</v>
      </c>
      <c r="AS231" s="98"/>
      <c r="AT231" s="142"/>
      <c r="AU231" s="98"/>
      <c r="AV231" s="141">
        <f t="shared" si="108"/>
        <v>-105.62357711491939</v>
      </c>
      <c r="AW231" s="142">
        <f t="shared" si="107"/>
        <v>-190.36911421509711</v>
      </c>
      <c r="AX231" s="98"/>
      <c r="AY231" s="98"/>
      <c r="AZ231" s="142"/>
      <c r="BA231" s="142"/>
      <c r="BC231" s="141"/>
      <c r="BD231" s="235">
        <v>206</v>
      </c>
      <c r="BE231" s="238">
        <f t="shared" si="114"/>
        <v>-54.229581903994656</v>
      </c>
      <c r="BF231" s="237">
        <f t="shared" si="116"/>
        <v>-107.49784945988895</v>
      </c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163">
        <f t="shared" si="118"/>
        <v>-1.7216380664483282</v>
      </c>
      <c r="BT231" s="161">
        <v>5</v>
      </c>
      <c r="BU231" s="98"/>
      <c r="BV231" s="98"/>
      <c r="BW231" s="98"/>
      <c r="BX231" s="98"/>
      <c r="BY231" s="98"/>
      <c r="BZ231" s="98"/>
      <c r="CA231" s="142"/>
      <c r="CB231" s="141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163">
        <f t="shared" si="119"/>
        <v>-1.7216380664483282</v>
      </c>
      <c r="CO231" s="161">
        <v>5</v>
      </c>
      <c r="CP231" s="98"/>
      <c r="CQ231" s="98"/>
      <c r="CR231" s="98"/>
      <c r="CS231" s="98"/>
      <c r="CT231" s="98"/>
      <c r="CU231" s="98"/>
      <c r="CV231" s="142"/>
      <c r="CW231" s="168"/>
    </row>
    <row r="232" spans="2:101" x14ac:dyDescent="0.3">
      <c r="B232" s="141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141">
        <f t="shared" si="102"/>
        <v>-10</v>
      </c>
      <c r="N232" s="142">
        <f t="shared" si="104"/>
        <v>-121</v>
      </c>
      <c r="O232" s="98"/>
      <c r="P232" s="98"/>
      <c r="Q232" s="141">
        <f t="shared" si="103"/>
        <v>-80</v>
      </c>
      <c r="R232" s="142">
        <f t="shared" si="105"/>
        <v>-141</v>
      </c>
      <c r="S232" s="98"/>
      <c r="T232" s="98"/>
      <c r="U232" s="98"/>
      <c r="V232" s="98"/>
      <c r="W232" s="98"/>
      <c r="X232" s="98"/>
      <c r="Y232" s="98"/>
      <c r="Z232" s="76">
        <v>215</v>
      </c>
      <c r="AA232" s="79">
        <f t="shared" si="112"/>
        <v>-53.52125791295731</v>
      </c>
      <c r="AB232" s="78">
        <f t="shared" si="109"/>
        <v>-98.187925009984255</v>
      </c>
      <c r="AC232" s="98"/>
      <c r="AD232" s="86">
        <v>224</v>
      </c>
      <c r="AE232" s="89">
        <f t="shared" si="100"/>
        <v>-57.547184027092086</v>
      </c>
      <c r="AF232" s="88">
        <f t="shared" si="101"/>
        <v>-55.572669636719787</v>
      </c>
      <c r="AG232" s="98"/>
      <c r="AH232" s="108">
        <v>213</v>
      </c>
      <c r="AI232" s="111">
        <f t="shared" si="110"/>
        <v>-62.963089195855517</v>
      </c>
      <c r="AJ232" s="110">
        <f t="shared" si="111"/>
        <v>-122.89390640072851</v>
      </c>
      <c r="AK232" s="98"/>
      <c r="AL232" s="98"/>
      <c r="AM232" s="98"/>
      <c r="AN232" s="98"/>
      <c r="AO232" s="98"/>
      <c r="AP232" s="98"/>
      <c r="AQ232" s="141">
        <f t="shared" si="113"/>
        <v>15.475694993621858</v>
      </c>
      <c r="AR232" s="142">
        <f t="shared" si="106"/>
        <v>-191.36911421509711</v>
      </c>
      <c r="AS232" s="98"/>
      <c r="AT232" s="142"/>
      <c r="AU232" s="98"/>
      <c r="AV232" s="141">
        <f t="shared" si="108"/>
        <v>-105.62357711491939</v>
      </c>
      <c r="AW232" s="142">
        <f t="shared" si="107"/>
        <v>-191.36911421509711</v>
      </c>
      <c r="AX232" s="98"/>
      <c r="AY232" s="98"/>
      <c r="AZ232" s="142"/>
      <c r="BA232" s="142"/>
      <c r="BC232" s="141"/>
      <c r="BD232" s="235">
        <v>207</v>
      </c>
      <c r="BE232" s="238">
        <f t="shared" si="114"/>
        <v>-54.050317523006257</v>
      </c>
      <c r="BF232" s="237">
        <f t="shared" si="116"/>
        <v>-107.85739818389482</v>
      </c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163">
        <f t="shared" si="118"/>
        <v>-2.0659656797379942</v>
      </c>
      <c r="BT232" s="161">
        <v>6</v>
      </c>
      <c r="BU232" s="98"/>
      <c r="BV232" s="98"/>
      <c r="BW232" s="98"/>
      <c r="BX232" s="98"/>
      <c r="BY232" s="98"/>
      <c r="BZ232" s="98"/>
      <c r="CA232" s="142"/>
      <c r="CB232" s="141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163">
        <f t="shared" si="119"/>
        <v>-2.0659656797379942</v>
      </c>
      <c r="CO232" s="161">
        <v>6</v>
      </c>
      <c r="CP232" s="98"/>
      <c r="CQ232" s="98"/>
      <c r="CR232" s="98"/>
      <c r="CS232" s="98"/>
      <c r="CT232" s="98"/>
      <c r="CU232" s="98"/>
      <c r="CV232" s="142"/>
      <c r="CW232" s="168"/>
    </row>
    <row r="233" spans="2:101" x14ac:dyDescent="0.3">
      <c r="B233" s="141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141">
        <f t="shared" si="102"/>
        <v>-10</v>
      </c>
      <c r="N233" s="142">
        <f t="shared" si="104"/>
        <v>-122</v>
      </c>
      <c r="O233" s="98"/>
      <c r="P233" s="98"/>
      <c r="Q233" s="141">
        <f t="shared" si="103"/>
        <v>-80</v>
      </c>
      <c r="R233" s="142">
        <f t="shared" si="105"/>
        <v>-142</v>
      </c>
      <c r="S233" s="98"/>
      <c r="T233" s="98"/>
      <c r="U233" s="98"/>
      <c r="V233" s="98"/>
      <c r="W233" s="98"/>
      <c r="X233" s="98"/>
      <c r="Y233" s="98"/>
      <c r="Z233" s="76">
        <v>216</v>
      </c>
      <c r="AA233" s="79">
        <f t="shared" si="112"/>
        <v>-53.199878727679433</v>
      </c>
      <c r="AB233" s="78">
        <f t="shared" si="109"/>
        <v>-98.638482010664774</v>
      </c>
      <c r="AC233" s="98"/>
      <c r="AD233" s="86">
        <v>225</v>
      </c>
      <c r="AE233" s="89">
        <f t="shared" si="100"/>
        <v>-56.568542494923818</v>
      </c>
      <c r="AF233" s="88">
        <f t="shared" si="101"/>
        <v>-56.568542494923797</v>
      </c>
      <c r="AG233" s="98"/>
      <c r="AH233" s="108">
        <v>214</v>
      </c>
      <c r="AI233" s="111">
        <f t="shared" si="110"/>
        <v>-62.657629998653476</v>
      </c>
      <c r="AJ233" s="110">
        <f t="shared" si="111"/>
        <v>-123.35540490607471</v>
      </c>
      <c r="AK233" s="98"/>
      <c r="AL233" s="98"/>
      <c r="AM233" s="98"/>
      <c r="AN233" s="98"/>
      <c r="AO233" s="98"/>
      <c r="AP233" s="98"/>
      <c r="AQ233" s="141">
        <f t="shared" si="113"/>
        <v>16.256980620128559</v>
      </c>
      <c r="AR233" s="142">
        <f t="shared" si="106"/>
        <v>-192.36911421509711</v>
      </c>
      <c r="AS233" s="98"/>
      <c r="AT233" s="142"/>
      <c r="AU233" s="98"/>
      <c r="AV233" s="141">
        <f t="shared" si="108"/>
        <v>-105.62357711491939</v>
      </c>
      <c r="AW233" s="142">
        <f t="shared" si="107"/>
        <v>-192.36911421509711</v>
      </c>
      <c r="AX233" s="98"/>
      <c r="AY233" s="98"/>
      <c r="AZ233" s="142"/>
      <c r="BA233" s="142"/>
      <c r="BC233" s="141"/>
      <c r="BD233" s="235">
        <v>208</v>
      </c>
      <c r="BE233" s="238">
        <f t="shared" si="114"/>
        <v>-53.864805454386008</v>
      </c>
      <c r="BF233" s="237">
        <f t="shared" si="116"/>
        <v>-108.21376355205177</v>
      </c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163">
        <f t="shared" si="118"/>
        <v>-2.4102932930276597</v>
      </c>
      <c r="BT233" s="161">
        <v>7</v>
      </c>
      <c r="BU233" s="98"/>
      <c r="BV233" s="98"/>
      <c r="BW233" s="98"/>
      <c r="BX233" s="98"/>
      <c r="BY233" s="98"/>
      <c r="BZ233" s="98"/>
      <c r="CA233" s="142"/>
      <c r="CB233" s="141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163">
        <f t="shared" si="119"/>
        <v>-2.4102932930276597</v>
      </c>
      <c r="CO233" s="161">
        <v>7</v>
      </c>
      <c r="CP233" s="98"/>
      <c r="CQ233" s="98"/>
      <c r="CR233" s="98"/>
      <c r="CS233" s="98"/>
      <c r="CT233" s="98"/>
      <c r="CU233" s="98"/>
      <c r="CV233" s="142"/>
      <c r="CW233" s="168"/>
    </row>
    <row r="234" spans="2:101" x14ac:dyDescent="0.3">
      <c r="B234" s="141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141">
        <f t="shared" si="102"/>
        <v>-10</v>
      </c>
      <c r="N234" s="142">
        <f t="shared" si="104"/>
        <v>-123</v>
      </c>
      <c r="O234" s="98"/>
      <c r="P234" s="98"/>
      <c r="Q234" s="141">
        <f t="shared" si="103"/>
        <v>-80</v>
      </c>
      <c r="R234" s="142">
        <f t="shared" si="105"/>
        <v>-143</v>
      </c>
      <c r="S234" s="98"/>
      <c r="T234" s="98"/>
      <c r="U234" s="98"/>
      <c r="V234" s="98"/>
      <c r="W234" s="98"/>
      <c r="X234" s="98"/>
      <c r="Y234" s="98"/>
      <c r="Z234" s="76">
        <v>217</v>
      </c>
      <c r="AA234" s="79">
        <f t="shared" si="112"/>
        <v>-52.870685186109071</v>
      </c>
      <c r="AB234" s="78">
        <f t="shared" si="109"/>
        <v>-99.083361549169808</v>
      </c>
      <c r="AC234" s="98"/>
      <c r="AD234" s="86">
        <v>226</v>
      </c>
      <c r="AE234" s="89">
        <f t="shared" si="100"/>
        <v>-55.572669636719809</v>
      </c>
      <c r="AF234" s="88">
        <f t="shared" si="101"/>
        <v>-57.547184027092072</v>
      </c>
      <c r="AG234" s="98"/>
      <c r="AH234" s="108">
        <v>215</v>
      </c>
      <c r="AI234" s="111">
        <f t="shared" si="110"/>
        <v>-62.344163064881194</v>
      </c>
      <c r="AJ234" s="110">
        <f t="shared" si="111"/>
        <v>-123.81150212490364</v>
      </c>
      <c r="AK234" s="98"/>
      <c r="AL234" s="98"/>
      <c r="AM234" s="98"/>
      <c r="AN234" s="98"/>
      <c r="AO234" s="98"/>
      <c r="AP234" s="98"/>
      <c r="AQ234" s="141">
        <f t="shared" si="113"/>
        <v>17.038266246635288</v>
      </c>
      <c r="AR234" s="142">
        <f t="shared" si="106"/>
        <v>-193.36911421509711</v>
      </c>
      <c r="AS234" s="98"/>
      <c r="AT234" s="142"/>
      <c r="AU234" s="98"/>
      <c r="AV234" s="141">
        <f t="shared" si="108"/>
        <v>-105.62357711491939</v>
      </c>
      <c r="AW234" s="142">
        <f t="shared" si="107"/>
        <v>-193.36911421509711</v>
      </c>
      <c r="AX234" s="98"/>
      <c r="AY234" s="98"/>
      <c r="AZ234" s="142"/>
      <c r="BA234" s="142"/>
      <c r="BC234" s="141"/>
      <c r="BD234" s="235">
        <v>209</v>
      </c>
      <c r="BE234" s="238">
        <f t="shared" si="114"/>
        <v>-53.673102206907117</v>
      </c>
      <c r="BF234" s="237">
        <f t="shared" si="116"/>
        <v>-108.56683701201646</v>
      </c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163">
        <f t="shared" si="118"/>
        <v>-2.7546209063173253</v>
      </c>
      <c r="BT234" s="161">
        <v>8</v>
      </c>
      <c r="BU234" s="98"/>
      <c r="BV234" s="98"/>
      <c r="BW234" s="98"/>
      <c r="BX234" s="98"/>
      <c r="BY234" s="98"/>
      <c r="BZ234" s="98"/>
      <c r="CA234" s="142"/>
      <c r="CB234" s="141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163">
        <f t="shared" si="119"/>
        <v>-2.7546209063173253</v>
      </c>
      <c r="CO234" s="161">
        <v>8</v>
      </c>
      <c r="CP234" s="98"/>
      <c r="CQ234" s="98"/>
      <c r="CR234" s="98"/>
      <c r="CS234" s="98"/>
      <c r="CT234" s="98"/>
      <c r="CU234" s="98"/>
      <c r="CV234" s="142"/>
      <c r="CW234" s="168"/>
    </row>
    <row r="235" spans="2:101" x14ac:dyDescent="0.3">
      <c r="B235" s="141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141">
        <f t="shared" si="102"/>
        <v>-10</v>
      </c>
      <c r="N235" s="142">
        <f t="shared" si="104"/>
        <v>-124</v>
      </c>
      <c r="O235" s="98"/>
      <c r="P235" s="98"/>
      <c r="Q235" s="141">
        <f t="shared" si="103"/>
        <v>-80</v>
      </c>
      <c r="R235" s="142">
        <f t="shared" si="105"/>
        <v>-144</v>
      </c>
      <c r="S235" s="98"/>
      <c r="T235" s="98"/>
      <c r="U235" s="98"/>
      <c r="V235" s="98"/>
      <c r="W235" s="98"/>
      <c r="X235" s="98"/>
      <c r="Y235" s="98"/>
      <c r="Z235" s="76">
        <v>218</v>
      </c>
      <c r="AA235" s="79">
        <f t="shared" si="112"/>
        <v>-52.533777563787957</v>
      </c>
      <c r="AB235" s="78">
        <f t="shared" si="109"/>
        <v>-99.522428110882288</v>
      </c>
      <c r="AC235" s="98"/>
      <c r="AD235" s="86">
        <v>227</v>
      </c>
      <c r="AE235" s="89">
        <f t="shared" si="100"/>
        <v>-54.559868804999915</v>
      </c>
      <c r="AF235" s="88">
        <f t="shared" si="101"/>
        <v>-58.508296129533612</v>
      </c>
      <c r="AG235" s="98"/>
      <c r="AH235" s="108">
        <v>216</v>
      </c>
      <c r="AI235" s="111">
        <f t="shared" si="110"/>
        <v>-62.022783879603317</v>
      </c>
      <c r="AJ235" s="110">
        <f t="shared" si="111"/>
        <v>-124.26205912558416</v>
      </c>
      <c r="AK235" s="98"/>
      <c r="AL235" s="98"/>
      <c r="AM235" s="98"/>
      <c r="AN235" s="98"/>
      <c r="AO235" s="98"/>
      <c r="AP235" s="98"/>
      <c r="AQ235" s="141">
        <f t="shared" si="113"/>
        <v>17.819551873142018</v>
      </c>
      <c r="AR235" s="142">
        <f t="shared" si="106"/>
        <v>-194.36911421509711</v>
      </c>
      <c r="AS235" s="98"/>
      <c r="AT235" s="142"/>
      <c r="AU235" s="98"/>
      <c r="AV235" s="141">
        <f t="shared" si="108"/>
        <v>-105.62357711491939</v>
      </c>
      <c r="AW235" s="142">
        <f t="shared" si="107"/>
        <v>-194.36911421509711</v>
      </c>
      <c r="AX235" s="98"/>
      <c r="AY235" s="98"/>
      <c r="AZ235" s="142"/>
      <c r="BA235" s="142"/>
      <c r="BC235" s="141"/>
      <c r="BD235" s="235">
        <v>210</v>
      </c>
      <c r="BE235" s="238">
        <f t="shared" si="114"/>
        <v>-53.475266175235831</v>
      </c>
      <c r="BF235" s="237">
        <f t="shared" si="116"/>
        <v>-108.91651101419271</v>
      </c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163">
        <f t="shared" si="118"/>
        <v>-3.0989485196069908</v>
      </c>
      <c r="BT235" s="161">
        <v>9</v>
      </c>
      <c r="BU235" s="98"/>
      <c r="BV235" s="98"/>
      <c r="BW235" s="98"/>
      <c r="BX235" s="98"/>
      <c r="BY235" s="98"/>
      <c r="BZ235" s="98"/>
      <c r="CA235" s="142"/>
      <c r="CB235" s="141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163">
        <f t="shared" si="119"/>
        <v>-3.0989485196069908</v>
      </c>
      <c r="CO235" s="161">
        <v>9</v>
      </c>
      <c r="CP235" s="98"/>
      <c r="CQ235" s="98"/>
      <c r="CR235" s="98"/>
      <c r="CS235" s="98"/>
      <c r="CT235" s="98"/>
      <c r="CU235" s="98"/>
      <c r="CV235" s="142"/>
      <c r="CW235" s="168"/>
    </row>
    <row r="236" spans="2:101" x14ac:dyDescent="0.3">
      <c r="B236" s="141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141">
        <f t="shared" si="102"/>
        <v>-10</v>
      </c>
      <c r="N236" s="142">
        <f t="shared" si="104"/>
        <v>-125</v>
      </c>
      <c r="O236" s="98"/>
      <c r="P236" s="98"/>
      <c r="Q236" s="141">
        <f t="shared" si="103"/>
        <v>-80</v>
      </c>
      <c r="R236" s="142">
        <f t="shared" si="105"/>
        <v>-145</v>
      </c>
      <c r="S236" s="98"/>
      <c r="T236" s="98"/>
      <c r="U236" s="98"/>
      <c r="V236" s="98"/>
      <c r="W236" s="98"/>
      <c r="X236" s="98"/>
      <c r="Y236" s="98"/>
      <c r="Z236" s="76">
        <v>219</v>
      </c>
      <c r="AA236" s="79">
        <f t="shared" si="112"/>
        <v>-52.189258486041524</v>
      </c>
      <c r="AB236" s="78">
        <f t="shared" si="109"/>
        <v>-99.955547951874195</v>
      </c>
      <c r="AC236" s="98"/>
      <c r="AD236" s="86">
        <v>228</v>
      </c>
      <c r="AE236" s="89">
        <f t="shared" si="100"/>
        <v>-53.530448508708673</v>
      </c>
      <c r="AF236" s="88">
        <f t="shared" si="101"/>
        <v>-59.451586038191522</v>
      </c>
      <c r="AG236" s="98"/>
      <c r="AH236" s="108">
        <v>217</v>
      </c>
      <c r="AI236" s="111">
        <f t="shared" si="110"/>
        <v>-61.693590338032955</v>
      </c>
      <c r="AJ236" s="110">
        <f t="shared" si="111"/>
        <v>-124.70693866408919</v>
      </c>
      <c r="AK236" s="98"/>
      <c r="AL236" s="98"/>
      <c r="AM236" s="98"/>
      <c r="AN236" s="98"/>
      <c r="AO236" s="98"/>
      <c r="AP236" s="98"/>
      <c r="AQ236" s="141">
        <f t="shared" si="113"/>
        <v>18.600837499648719</v>
      </c>
      <c r="AR236" s="142">
        <f t="shared" si="106"/>
        <v>-195.36911421509711</v>
      </c>
      <c r="AS236" s="98"/>
      <c r="AT236" s="142"/>
      <c r="AU236" s="98"/>
      <c r="AV236" s="141">
        <f t="shared" si="108"/>
        <v>-105.62357711491939</v>
      </c>
      <c r="AW236" s="142">
        <f t="shared" si="107"/>
        <v>-195.36911421509711</v>
      </c>
      <c r="AX236" s="98"/>
      <c r="AY236" s="98"/>
      <c r="AZ236" s="142"/>
      <c r="BA236" s="142"/>
      <c r="BC236" s="141"/>
      <c r="BD236" s="235">
        <v>211</v>
      </c>
      <c r="BE236" s="238">
        <f t="shared" si="114"/>
        <v>-53.271357622143867</v>
      </c>
      <c r="BF236" s="237">
        <f t="shared" si="116"/>
        <v>-109.26267904449206</v>
      </c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163">
        <f t="shared" si="118"/>
        <v>-3.4432761328966563</v>
      </c>
      <c r="BT236" s="161">
        <v>10</v>
      </c>
      <c r="BU236" s="98"/>
      <c r="BV236" s="98"/>
      <c r="BW236" s="98"/>
      <c r="BX236" s="98"/>
      <c r="BY236" s="98"/>
      <c r="BZ236" s="98"/>
      <c r="CA236" s="142"/>
      <c r="CB236" s="141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163">
        <f t="shared" si="119"/>
        <v>-3.4432761328966563</v>
      </c>
      <c r="CO236" s="161">
        <v>10</v>
      </c>
      <c r="CP236" s="98"/>
      <c r="CQ236" s="98"/>
      <c r="CR236" s="98"/>
      <c r="CS236" s="98"/>
      <c r="CT236" s="98"/>
      <c r="CU236" s="98"/>
      <c r="CV236" s="142"/>
      <c r="CW236" s="168"/>
    </row>
    <row r="237" spans="2:101" ht="15" thickBot="1" x14ac:dyDescent="0.35">
      <c r="B237" s="141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141">
        <f t="shared" si="102"/>
        <v>-10</v>
      </c>
      <c r="N237" s="142">
        <f t="shared" si="104"/>
        <v>-126</v>
      </c>
      <c r="O237" s="98"/>
      <c r="P237" s="98"/>
      <c r="Q237" s="141">
        <f t="shared" si="103"/>
        <v>-80</v>
      </c>
      <c r="R237" s="142">
        <f t="shared" si="105"/>
        <v>-146</v>
      </c>
      <c r="S237" s="98"/>
      <c r="T237" s="98"/>
      <c r="U237" s="98"/>
      <c r="V237" s="98"/>
      <c r="W237" s="98"/>
      <c r="X237" s="98"/>
      <c r="Y237" s="98"/>
      <c r="Z237" s="76">
        <v>220</v>
      </c>
      <c r="AA237" s="79">
        <f t="shared" si="112"/>
        <v>-51.837232896718334</v>
      </c>
      <c r="AB237" s="78">
        <f t="shared" si="109"/>
        <v>-100.38258913964621</v>
      </c>
      <c r="AC237" s="98"/>
      <c r="AD237" s="86">
        <v>229</v>
      </c>
      <c r="AE237" s="89">
        <f t="shared" si="100"/>
        <v>-52.48472231924061</v>
      </c>
      <c r="AF237" s="88">
        <f t="shared" si="101"/>
        <v>-60.376766417821734</v>
      </c>
      <c r="AG237" s="98"/>
      <c r="AH237" s="108">
        <v>218</v>
      </c>
      <c r="AI237" s="111">
        <f t="shared" si="110"/>
        <v>-61.356682715711841</v>
      </c>
      <c r="AJ237" s="110">
        <f t="shared" si="111"/>
        <v>-125.14600522580167</v>
      </c>
      <c r="AK237" s="98"/>
      <c r="AL237" s="98"/>
      <c r="AM237" s="98"/>
      <c r="AN237" s="98"/>
      <c r="AO237" s="98"/>
      <c r="AP237" s="98"/>
      <c r="AQ237" s="143">
        <f t="shared" si="113"/>
        <v>19.382123126155449</v>
      </c>
      <c r="AR237" s="144">
        <f t="shared" si="106"/>
        <v>-196.36911421509711</v>
      </c>
      <c r="AS237" s="11"/>
      <c r="AT237" s="144"/>
      <c r="AU237" s="98"/>
      <c r="AV237" s="141">
        <f t="shared" si="108"/>
        <v>-105.62357711491939</v>
      </c>
      <c r="AW237" s="142">
        <f t="shared" si="107"/>
        <v>-196.36911421509711</v>
      </c>
      <c r="AX237" s="98"/>
      <c r="AY237" s="98"/>
      <c r="AZ237" s="142"/>
      <c r="BA237" s="142"/>
      <c r="BC237" s="141"/>
      <c r="BD237" s="235">
        <v>212</v>
      </c>
      <c r="BE237" s="238">
        <f t="shared" si="114"/>
        <v>-53.061438660151829</v>
      </c>
      <c r="BF237" s="237">
        <f t="shared" si="116"/>
        <v>-109.6052356567791</v>
      </c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163">
        <f t="shared" si="118"/>
        <v>-3.7876037461863223</v>
      </c>
      <c r="BT237" s="161">
        <v>11</v>
      </c>
      <c r="BU237" s="98"/>
      <c r="BV237" s="98"/>
      <c r="BW237" s="98"/>
      <c r="BX237" s="98"/>
      <c r="BY237" s="98"/>
      <c r="BZ237" s="98"/>
      <c r="CA237" s="142"/>
      <c r="CB237" s="141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163">
        <f t="shared" si="119"/>
        <v>-3.7876037461863223</v>
      </c>
      <c r="CO237" s="161">
        <v>11</v>
      </c>
      <c r="CP237" s="98"/>
      <c r="CQ237" s="98"/>
      <c r="CR237" s="98"/>
      <c r="CS237" s="98"/>
      <c r="CT237" s="98"/>
      <c r="CU237" s="98"/>
      <c r="CV237" s="142"/>
      <c r="CW237" s="168"/>
    </row>
    <row r="238" spans="2:101" x14ac:dyDescent="0.3">
      <c r="B238" s="141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141">
        <f t="shared" si="102"/>
        <v>-10</v>
      </c>
      <c r="N238" s="142">
        <f t="shared" si="104"/>
        <v>-127</v>
      </c>
      <c r="O238" s="98"/>
      <c r="P238" s="98"/>
      <c r="Q238" s="141">
        <f t="shared" si="103"/>
        <v>-80</v>
      </c>
      <c r="R238" s="142">
        <f t="shared" si="105"/>
        <v>-147</v>
      </c>
      <c r="S238" s="98"/>
      <c r="T238" s="98"/>
      <c r="U238" s="98"/>
      <c r="V238" s="98"/>
      <c r="W238" s="98"/>
      <c r="X238" s="98"/>
      <c r="Y238" s="98"/>
      <c r="Z238" s="76">
        <v>221</v>
      </c>
      <c r="AA238" s="79">
        <f t="shared" si="112"/>
        <v>-51.477808026222995</v>
      </c>
      <c r="AB238" s="78">
        <f t="shared" si="109"/>
        <v>-100.80342159331573</v>
      </c>
      <c r="AC238" s="98"/>
      <c r="AD238" s="86">
        <v>230</v>
      </c>
      <c r="AE238" s="89">
        <f t="shared" si="100"/>
        <v>-51.423008774923161</v>
      </c>
      <c r="AF238" s="88">
        <f t="shared" si="101"/>
        <v>-61.283555449518232</v>
      </c>
      <c r="AG238" s="98"/>
      <c r="AH238" s="108">
        <v>219</v>
      </c>
      <c r="AI238" s="111">
        <f t="shared" si="110"/>
        <v>-61.012163637965415</v>
      </c>
      <c r="AJ238" s="110">
        <f t="shared" si="111"/>
        <v>-125.57912506679358</v>
      </c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141">
        <f>$AV$19</f>
        <v>-105.62357711491939</v>
      </c>
      <c r="AW238" s="142">
        <f t="shared" si="107"/>
        <v>-197.36911421509711</v>
      </c>
      <c r="AX238" s="98"/>
      <c r="AY238" s="98"/>
      <c r="AZ238" s="142"/>
      <c r="BA238" s="142"/>
      <c r="BC238" s="141"/>
      <c r="BD238" s="235">
        <v>213</v>
      </c>
      <c r="BE238" s="238">
        <f t="shared" si="114"/>
        <v>-52.845573232609041</v>
      </c>
      <c r="BF238" s="237">
        <f t="shared" si="116"/>
        <v>-109.9440765049913</v>
      </c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163">
        <f t="shared" si="118"/>
        <v>-4.1319313594759883</v>
      </c>
      <c r="BT238" s="161">
        <v>12</v>
      </c>
      <c r="BU238" s="98"/>
      <c r="BV238" s="98"/>
      <c r="BW238" s="98"/>
      <c r="BX238" s="98"/>
      <c r="BY238" s="98"/>
      <c r="BZ238" s="98"/>
      <c r="CA238" s="142"/>
      <c r="CB238" s="141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163">
        <f t="shared" si="119"/>
        <v>-4.1319313594759883</v>
      </c>
      <c r="CO238" s="161">
        <v>12</v>
      </c>
      <c r="CP238" s="98"/>
      <c r="CQ238" s="98"/>
      <c r="CR238" s="98"/>
      <c r="CS238" s="98"/>
      <c r="CT238" s="98"/>
      <c r="CU238" s="98"/>
      <c r="CV238" s="142"/>
      <c r="CW238" s="168"/>
    </row>
    <row r="239" spans="2:101" x14ac:dyDescent="0.3">
      <c r="B239" s="141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141">
        <f t="shared" si="102"/>
        <v>-10</v>
      </c>
      <c r="N239" s="142">
        <f t="shared" si="104"/>
        <v>-128</v>
      </c>
      <c r="O239" s="98"/>
      <c r="P239" s="98"/>
      <c r="Q239" s="141">
        <f t="shared" si="103"/>
        <v>-80</v>
      </c>
      <c r="R239" s="142">
        <f t="shared" si="105"/>
        <v>-148</v>
      </c>
      <c r="S239" s="98"/>
      <c r="T239" s="98"/>
      <c r="U239" s="98"/>
      <c r="V239" s="98"/>
      <c r="W239" s="98"/>
      <c r="X239" s="98"/>
      <c r="Y239" s="98"/>
      <c r="Z239" s="76">
        <v>222</v>
      </c>
      <c r="AA239" s="79">
        <f t="shared" si="112"/>
        <v>-51.111093358852919</v>
      </c>
      <c r="AB239" s="78">
        <f t="shared" si="109"/>
        <v>-101.21791712324065</v>
      </c>
      <c r="AC239" s="98"/>
      <c r="AD239" s="86">
        <v>231</v>
      </c>
      <c r="AE239" s="89">
        <f t="shared" si="100"/>
        <v>-50.345631283986975</v>
      </c>
      <c r="AF239" s="88">
        <f t="shared" si="101"/>
        <v>-62.171676916557686</v>
      </c>
      <c r="AG239" s="98"/>
      <c r="AH239" s="108">
        <v>220</v>
      </c>
      <c r="AI239" s="111">
        <f t="shared" si="110"/>
        <v>-60.66013804864221</v>
      </c>
      <c r="AJ239" s="110">
        <f t="shared" si="111"/>
        <v>-126.0061662545656</v>
      </c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141">
        <f t="shared" ref="AV239:AV302" si="120">$AV$19</f>
        <v>-105.62357711491939</v>
      </c>
      <c r="AW239" s="142">
        <f t="shared" si="107"/>
        <v>-198.36911421509711</v>
      </c>
      <c r="AX239" s="98"/>
      <c r="AY239" s="98"/>
      <c r="AZ239" s="142"/>
      <c r="BA239" s="142"/>
      <c r="BC239" s="141"/>
      <c r="BD239" s="235">
        <v>214</v>
      </c>
      <c r="BE239" s="238">
        <f t="shared" si="114"/>
        <v>-52.623827094215898</v>
      </c>
      <c r="BF239" s="237">
        <f t="shared" si="116"/>
        <v>-110.27909837492388</v>
      </c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163">
        <f t="shared" si="118"/>
        <v>-4.4762589727656534</v>
      </c>
      <c r="BT239" s="161">
        <v>13</v>
      </c>
      <c r="BU239" s="98"/>
      <c r="BV239" s="98"/>
      <c r="BW239" s="98"/>
      <c r="BX239" s="98"/>
      <c r="BY239" s="98"/>
      <c r="BZ239" s="98"/>
      <c r="CA239" s="142"/>
      <c r="CB239" s="141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163">
        <f t="shared" si="119"/>
        <v>-4.4762589727656534</v>
      </c>
      <c r="CO239" s="161">
        <v>13</v>
      </c>
      <c r="CP239" s="98"/>
      <c r="CQ239" s="98"/>
      <c r="CR239" s="98"/>
      <c r="CS239" s="98"/>
      <c r="CT239" s="98"/>
      <c r="CU239" s="98"/>
      <c r="CV239" s="142"/>
      <c r="CW239" s="168"/>
    </row>
    <row r="240" spans="2:101" x14ac:dyDescent="0.3">
      <c r="B240" s="141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141">
        <f t="shared" si="102"/>
        <v>-10</v>
      </c>
      <c r="N240" s="142">
        <f t="shared" si="104"/>
        <v>-129</v>
      </c>
      <c r="O240" s="98"/>
      <c r="P240" s="98"/>
      <c r="Q240" s="141">
        <f t="shared" si="103"/>
        <v>-80</v>
      </c>
      <c r="R240" s="142">
        <f t="shared" si="105"/>
        <v>-149</v>
      </c>
      <c r="S240" s="98"/>
      <c r="T240" s="98"/>
      <c r="U240" s="98"/>
      <c r="V240" s="98"/>
      <c r="W240" s="98"/>
      <c r="X240" s="98"/>
      <c r="Y240" s="98"/>
      <c r="Z240" s="76">
        <v>223</v>
      </c>
      <c r="AA240" s="79">
        <f t="shared" si="112"/>
        <v>-50.737200599448215</v>
      </c>
      <c r="AB240" s="78">
        <f t="shared" si="109"/>
        <v>-101.62594947006725</v>
      </c>
      <c r="AC240" s="98"/>
      <c r="AD240" s="86">
        <v>232</v>
      </c>
      <c r="AE240" s="89">
        <f t="shared" si="100"/>
        <v>-49.252918026052647</v>
      </c>
      <c r="AF240" s="88">
        <f t="shared" si="101"/>
        <v>-63.040860288537772</v>
      </c>
      <c r="AG240" s="98"/>
      <c r="AH240" s="108">
        <v>221</v>
      </c>
      <c r="AI240" s="111">
        <f t="shared" si="110"/>
        <v>-60.300713178146879</v>
      </c>
      <c r="AJ240" s="110">
        <f t="shared" si="111"/>
        <v>-126.42699870823512</v>
      </c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141">
        <f t="shared" si="120"/>
        <v>-105.62357711491939</v>
      </c>
      <c r="AW240" s="142">
        <f t="shared" si="107"/>
        <v>-199.36911421509711</v>
      </c>
      <c r="AX240" s="98"/>
      <c r="AY240" s="98"/>
      <c r="AZ240" s="142"/>
      <c r="BA240" s="142"/>
      <c r="BC240" s="141"/>
      <c r="BD240" s="235">
        <v>215</v>
      </c>
      <c r="BE240" s="238">
        <f t="shared" si="114"/>
        <v>-52.39626779099423</v>
      </c>
      <c r="BF240" s="237">
        <f t="shared" si="116"/>
        <v>-110.61019921566981</v>
      </c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163">
        <f t="shared" si="118"/>
        <v>-4.8205865860553194</v>
      </c>
      <c r="BT240" s="161">
        <v>14</v>
      </c>
      <c r="BU240" s="98"/>
      <c r="BV240" s="98"/>
      <c r="BW240" s="98"/>
      <c r="BX240" s="98"/>
      <c r="BY240" s="98"/>
      <c r="BZ240" s="98"/>
      <c r="CA240" s="142"/>
      <c r="CB240" s="141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163">
        <f t="shared" si="119"/>
        <v>-4.8205865860553194</v>
      </c>
      <c r="CO240" s="161">
        <v>14</v>
      </c>
      <c r="CP240" s="98"/>
      <c r="CQ240" s="98"/>
      <c r="CR240" s="98"/>
      <c r="CS240" s="98"/>
      <c r="CT240" s="98"/>
      <c r="CU240" s="98"/>
      <c r="CV240" s="142"/>
      <c r="CW240" s="168"/>
    </row>
    <row r="241" spans="2:101" x14ac:dyDescent="0.3">
      <c r="B241" s="141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141">
        <f t="shared" si="102"/>
        <v>-10</v>
      </c>
      <c r="N241" s="142">
        <f t="shared" si="104"/>
        <v>-130</v>
      </c>
      <c r="O241" s="98"/>
      <c r="P241" s="98"/>
      <c r="Q241" s="141">
        <f t="shared" si="103"/>
        <v>-80</v>
      </c>
      <c r="R241" s="142">
        <f t="shared" si="105"/>
        <v>-150</v>
      </c>
      <c r="S241" s="98"/>
      <c r="T241" s="98"/>
      <c r="U241" s="98"/>
      <c r="V241" s="98"/>
      <c r="W241" s="98"/>
      <c r="X241" s="98"/>
      <c r="Y241" s="98"/>
      <c r="Z241" s="76">
        <v>224</v>
      </c>
      <c r="AA241" s="79">
        <f t="shared" si="112"/>
        <v>-50.356243639365374</v>
      </c>
      <c r="AB241" s="78">
        <f t="shared" si="109"/>
        <v>-102.02739434319</v>
      </c>
      <c r="AC241" s="98"/>
      <c r="AD241" s="86">
        <v>233</v>
      </c>
      <c r="AE241" s="89">
        <f t="shared" si="100"/>
        <v>-48.145201852163865</v>
      </c>
      <c r="AF241" s="88">
        <f t="shared" si="101"/>
        <v>-63.890840803783426</v>
      </c>
      <c r="AG241" s="98"/>
      <c r="AH241" s="108">
        <v>222</v>
      </c>
      <c r="AI241" s="111">
        <f t="shared" si="110"/>
        <v>-59.933998510776803</v>
      </c>
      <c r="AJ241" s="110">
        <f t="shared" si="111"/>
        <v>-126.84149423816004</v>
      </c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141">
        <f t="shared" si="120"/>
        <v>-105.62357711491939</v>
      </c>
      <c r="AW241" s="142">
        <f t="shared" si="107"/>
        <v>-200.36911421509711</v>
      </c>
      <c r="AX241" s="98"/>
      <c r="AY241" s="98"/>
      <c r="AZ241" s="142"/>
      <c r="BA241" s="142"/>
      <c r="BC241" s="141"/>
      <c r="BD241" s="235">
        <v>216</v>
      </c>
      <c r="BE241" s="238">
        <f t="shared" si="114"/>
        <v>-52.162964639712229</v>
      </c>
      <c r="BF241" s="237">
        <f t="shared" si="116"/>
        <v>-110.93727817070557</v>
      </c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163">
        <f t="shared" si="118"/>
        <v>-5.1649141993449845</v>
      </c>
      <c r="BT241" s="161">
        <v>15</v>
      </c>
      <c r="BU241" s="98"/>
      <c r="BV241" s="98"/>
      <c r="BW241" s="98"/>
      <c r="BX241" s="98"/>
      <c r="BY241" s="98"/>
      <c r="BZ241" s="98"/>
      <c r="CA241" s="142"/>
      <c r="CB241" s="141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163">
        <f t="shared" si="119"/>
        <v>-5.1649141993449845</v>
      </c>
      <c r="CO241" s="161">
        <v>15</v>
      </c>
      <c r="CP241" s="98"/>
      <c r="CQ241" s="98"/>
      <c r="CR241" s="98"/>
      <c r="CS241" s="98"/>
      <c r="CT241" s="98"/>
      <c r="CU241" s="98"/>
      <c r="CV241" s="142"/>
      <c r="CW241" s="168"/>
    </row>
    <row r="242" spans="2:101" x14ac:dyDescent="0.3">
      <c r="B242" s="141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141">
        <f t="shared" si="102"/>
        <v>-10</v>
      </c>
      <c r="N242" s="142">
        <f t="shared" si="104"/>
        <v>-131</v>
      </c>
      <c r="O242" s="98"/>
      <c r="P242" s="98"/>
      <c r="Q242" s="141">
        <f t="shared" si="103"/>
        <v>-80</v>
      </c>
      <c r="R242" s="142">
        <f t="shared" si="105"/>
        <v>-151</v>
      </c>
      <c r="S242" s="98"/>
      <c r="T242" s="98"/>
      <c r="U242" s="98"/>
      <c r="V242" s="98"/>
      <c r="W242" s="98"/>
      <c r="X242" s="98"/>
      <c r="Y242" s="98"/>
      <c r="Z242" s="76">
        <v>225</v>
      </c>
      <c r="AA242" s="79">
        <f t="shared" si="112"/>
        <v>-49.968338521784872</v>
      </c>
      <c r="AB242" s="78">
        <f t="shared" si="109"/>
        <v>-102.42212945861165</v>
      </c>
      <c r="AC242" s="98"/>
      <c r="AD242" s="86">
        <v>234</v>
      </c>
      <c r="AE242" s="89">
        <f t="shared" si="100"/>
        <v>-47.022820183397862</v>
      </c>
      <c r="AF242" s="88">
        <f t="shared" si="101"/>
        <v>-64.721359549995782</v>
      </c>
      <c r="AG242" s="98"/>
      <c r="AH242" s="108">
        <v>223</v>
      </c>
      <c r="AI242" s="111">
        <f t="shared" si="110"/>
        <v>-59.560105751372099</v>
      </c>
      <c r="AJ242" s="110">
        <f t="shared" si="111"/>
        <v>-127.24952658498664</v>
      </c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141">
        <f t="shared" si="120"/>
        <v>-105.62357711491939</v>
      </c>
      <c r="AW242" s="142">
        <f t="shared" si="107"/>
        <v>-201.36911421509711</v>
      </c>
      <c r="AX242" s="98"/>
      <c r="AY242" s="98"/>
      <c r="AZ242" s="142"/>
      <c r="BA242" s="142"/>
      <c r="BC242" s="141"/>
      <c r="BD242" s="235">
        <v>217</v>
      </c>
      <c r="BE242" s="238">
        <f t="shared" si="114"/>
        <v>-51.923988706769833</v>
      </c>
      <c r="BF242" s="237">
        <f t="shared" si="116"/>
        <v>-111.26023560861296</v>
      </c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163">
        <f t="shared" si="118"/>
        <v>-5.5092418126346505</v>
      </c>
      <c r="BT242" s="161">
        <v>16</v>
      </c>
      <c r="BU242" s="98"/>
      <c r="BV242" s="98"/>
      <c r="BW242" s="98"/>
      <c r="BX242" s="98"/>
      <c r="BY242" s="98"/>
      <c r="BZ242" s="98"/>
      <c r="CA242" s="142"/>
      <c r="CB242" s="141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163">
        <f t="shared" si="119"/>
        <v>-5.5092418126346505</v>
      </c>
      <c r="CO242" s="161">
        <v>16</v>
      </c>
      <c r="CP242" s="98"/>
      <c r="CQ242" s="98"/>
      <c r="CR242" s="98"/>
      <c r="CS242" s="98"/>
      <c r="CT242" s="98"/>
      <c r="CU242" s="98"/>
      <c r="CV242" s="142"/>
      <c r="CW242" s="168"/>
    </row>
    <row r="243" spans="2:101" x14ac:dyDescent="0.3">
      <c r="B243" s="141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141">
        <f t="shared" si="102"/>
        <v>-10</v>
      </c>
      <c r="N243" s="142">
        <f t="shared" si="104"/>
        <v>-132</v>
      </c>
      <c r="O243" s="98"/>
      <c r="P243" s="98"/>
      <c r="Q243" s="141">
        <f t="shared" si="103"/>
        <v>-80</v>
      </c>
      <c r="R243" s="142">
        <f t="shared" si="105"/>
        <v>-152</v>
      </c>
      <c r="S243" s="98"/>
      <c r="T243" s="98"/>
      <c r="U243" s="98"/>
      <c r="V243" s="98"/>
      <c r="W243" s="98"/>
      <c r="X243" s="98"/>
      <c r="Y243" s="98"/>
      <c r="Z243" s="76">
        <v>226</v>
      </c>
      <c r="AA243" s="79">
        <f t="shared" si="112"/>
        <v>-49.573603406363233</v>
      </c>
      <c r="AB243" s="78">
        <f t="shared" si="109"/>
        <v>-102.81003457619215</v>
      </c>
      <c r="AC243" s="98"/>
      <c r="AD243" s="86">
        <v>235</v>
      </c>
      <c r="AE243" s="89">
        <f t="shared" si="100"/>
        <v>-45.886114908083712</v>
      </c>
      <c r="AF243" s="88">
        <f t="shared" si="101"/>
        <v>-65.532163543119324</v>
      </c>
      <c r="AG243" s="98"/>
      <c r="AH243" s="108">
        <v>224</v>
      </c>
      <c r="AI243" s="111">
        <f t="shared" si="110"/>
        <v>-59.179148791289265</v>
      </c>
      <c r="AJ243" s="110">
        <f t="shared" si="111"/>
        <v>-127.65097145810938</v>
      </c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141">
        <f t="shared" si="120"/>
        <v>-105.62357711491939</v>
      </c>
      <c r="AW243" s="142">
        <f t="shared" si="107"/>
        <v>-202.36911421509711</v>
      </c>
      <c r="AX243" s="98"/>
      <c r="AY243" s="98"/>
      <c r="AZ243" s="142"/>
      <c r="BA243" s="142"/>
      <c r="BC243" s="141"/>
      <c r="BD243" s="235">
        <v>218</v>
      </c>
      <c r="BE243" s="238">
        <f t="shared" si="114"/>
        <v>-51.679412786551225</v>
      </c>
      <c r="BF243" s="237">
        <f t="shared" si="116"/>
        <v>-111.57897315342782</v>
      </c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163">
        <f t="shared" si="118"/>
        <v>-5.8535694259243165</v>
      </c>
      <c r="BT243" s="161">
        <v>17</v>
      </c>
      <c r="BU243" s="98"/>
      <c r="BV243" s="98"/>
      <c r="BW243" s="98"/>
      <c r="BX243" s="98"/>
      <c r="BY243" s="98"/>
      <c r="BZ243" s="98"/>
      <c r="CA243" s="142"/>
      <c r="CB243" s="141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163">
        <f t="shared" si="119"/>
        <v>-5.8535694259243165</v>
      </c>
      <c r="CO243" s="161">
        <v>17</v>
      </c>
      <c r="CP243" s="98"/>
      <c r="CQ243" s="98"/>
      <c r="CR243" s="98"/>
      <c r="CS243" s="98"/>
      <c r="CT243" s="98"/>
      <c r="CU243" s="98"/>
      <c r="CV243" s="142"/>
      <c r="CW243" s="168"/>
    </row>
    <row r="244" spans="2:101" x14ac:dyDescent="0.3">
      <c r="B244" s="141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141">
        <f t="shared" si="102"/>
        <v>-10</v>
      </c>
      <c r="N244" s="142">
        <f t="shared" si="104"/>
        <v>-133</v>
      </c>
      <c r="O244" s="98"/>
      <c r="P244" s="98"/>
      <c r="Q244" s="141">
        <f t="shared" si="103"/>
        <v>-80</v>
      </c>
      <c r="R244" s="142">
        <f t="shared" si="105"/>
        <v>-153</v>
      </c>
      <c r="S244" s="98"/>
      <c r="T244" s="98"/>
      <c r="U244" s="98"/>
      <c r="V244" s="98"/>
      <c r="W244" s="98"/>
      <c r="X244" s="98"/>
      <c r="Y244" s="98"/>
      <c r="Z244" s="76">
        <v>227</v>
      </c>
      <c r="AA244" s="79">
        <f t="shared" si="112"/>
        <v>-49.172158533240491</v>
      </c>
      <c r="AB244" s="78">
        <f t="shared" si="109"/>
        <v>-103.19099153627498</v>
      </c>
      <c r="AC244" s="98"/>
      <c r="AD244" s="86">
        <v>236</v>
      </c>
      <c r="AE244" s="89">
        <f t="shared" si="100"/>
        <v>-44.735432277659783</v>
      </c>
      <c r="AF244" s="88">
        <f t="shared" si="101"/>
        <v>-66.323005804403309</v>
      </c>
      <c r="AG244" s="98"/>
      <c r="AH244" s="108">
        <v>225</v>
      </c>
      <c r="AI244" s="111">
        <f t="shared" si="110"/>
        <v>-58.791243673708763</v>
      </c>
      <c r="AJ244" s="110">
        <f t="shared" si="111"/>
        <v>-128.04570657353102</v>
      </c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141">
        <f t="shared" si="120"/>
        <v>-105.62357711491939</v>
      </c>
      <c r="AW244" s="142">
        <f t="shared" si="107"/>
        <v>-203.36911421509711</v>
      </c>
      <c r="AX244" s="98"/>
      <c r="AY244" s="98"/>
      <c r="AZ244" s="142"/>
      <c r="BA244" s="142"/>
      <c r="BC244" s="141"/>
      <c r="BD244" s="235">
        <v>219</v>
      </c>
      <c r="BE244" s="238">
        <f t="shared" si="114"/>
        <v>-51.429311379250962</v>
      </c>
      <c r="BF244" s="237">
        <f t="shared" si="116"/>
        <v>-111.89339371460638</v>
      </c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163">
        <f t="shared" si="118"/>
        <v>-6.1978970392139816</v>
      </c>
      <c r="BT244" s="161">
        <v>18</v>
      </c>
      <c r="BU244" s="98"/>
      <c r="BV244" s="98"/>
      <c r="BW244" s="98"/>
      <c r="BX244" s="98"/>
      <c r="BY244" s="98"/>
      <c r="BZ244" s="98"/>
      <c r="CA244" s="142"/>
      <c r="CB244" s="141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163">
        <f t="shared" si="119"/>
        <v>-6.1978970392139816</v>
      </c>
      <c r="CO244" s="161">
        <v>18</v>
      </c>
      <c r="CP244" s="98"/>
      <c r="CQ244" s="98"/>
      <c r="CR244" s="98"/>
      <c r="CS244" s="98"/>
      <c r="CT244" s="98"/>
      <c r="CU244" s="98"/>
      <c r="CV244" s="142"/>
      <c r="CW244" s="168"/>
    </row>
    <row r="245" spans="2:101" x14ac:dyDescent="0.3">
      <c r="B245" s="141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141">
        <f t="shared" si="102"/>
        <v>-10</v>
      </c>
      <c r="N245" s="142">
        <f t="shared" si="104"/>
        <v>-134</v>
      </c>
      <c r="O245" s="98"/>
      <c r="P245" s="98"/>
      <c r="Q245" s="141">
        <f t="shared" si="103"/>
        <v>-80</v>
      </c>
      <c r="R245" s="142">
        <f t="shared" si="105"/>
        <v>-154</v>
      </c>
      <c r="S245" s="98"/>
      <c r="T245" s="98"/>
      <c r="U245" s="98"/>
      <c r="V245" s="98"/>
      <c r="W245" s="98"/>
      <c r="X245" s="98"/>
      <c r="Y245" s="98"/>
      <c r="Z245" s="76">
        <v>228</v>
      </c>
      <c r="AA245" s="79">
        <f t="shared" si="112"/>
        <v>-48.764126186413883</v>
      </c>
      <c r="AB245" s="78">
        <f t="shared" si="109"/>
        <v>-103.56488429567969</v>
      </c>
      <c r="AC245" s="98"/>
      <c r="AD245" s="86">
        <v>237</v>
      </c>
      <c r="AE245" s="89">
        <f t="shared" si="100"/>
        <v>-43.571122801202158</v>
      </c>
      <c r="AF245" s="88">
        <f t="shared" si="101"/>
        <v>-67.093645435633931</v>
      </c>
      <c r="AG245" s="98"/>
      <c r="AH245" s="108">
        <v>226</v>
      </c>
      <c r="AI245" s="111">
        <f t="shared" si="110"/>
        <v>-58.39650855828711</v>
      </c>
      <c r="AJ245" s="110">
        <f t="shared" si="111"/>
        <v>-128.43361169111154</v>
      </c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141">
        <f t="shared" si="120"/>
        <v>-105.62357711491939</v>
      </c>
      <c r="AW245" s="142">
        <f t="shared" si="107"/>
        <v>-204.36911421509711</v>
      </c>
      <c r="AX245" s="98"/>
      <c r="AY245" s="98"/>
      <c r="AZ245" s="142"/>
      <c r="BA245" s="142"/>
      <c r="BC245" s="141"/>
      <c r="BD245" s="235">
        <v>220</v>
      </c>
      <c r="BE245" s="238">
        <f t="shared" si="114"/>
        <v>-51.173760668180506</v>
      </c>
      <c r="BF245" s="237">
        <f t="shared" si="116"/>
        <v>-112.20340151659975</v>
      </c>
      <c r="BG245" s="98"/>
      <c r="BH245" s="98"/>
      <c r="BI245" s="98"/>
      <c r="BJ245" s="98"/>
      <c r="BK245" s="98"/>
      <c r="BL245" s="98"/>
      <c r="BM245" s="98"/>
      <c r="BN245" s="98"/>
      <c r="BO245" s="98"/>
      <c r="BP245" s="98"/>
      <c r="BQ245" s="98"/>
      <c r="BR245" s="98"/>
      <c r="BS245" s="163">
        <f t="shared" si="118"/>
        <v>-6.5422246525036476</v>
      </c>
      <c r="BT245" s="161">
        <v>19</v>
      </c>
      <c r="BU245" s="98"/>
      <c r="BV245" s="98"/>
      <c r="BW245" s="98"/>
      <c r="BX245" s="98"/>
      <c r="BY245" s="98"/>
      <c r="BZ245" s="98"/>
      <c r="CA245" s="142"/>
      <c r="CB245" s="141"/>
      <c r="CC245" s="98"/>
      <c r="CD245" s="98"/>
      <c r="CE245" s="98"/>
      <c r="CF245" s="98"/>
      <c r="CG245" s="98"/>
      <c r="CH245" s="98"/>
      <c r="CI245" s="98"/>
      <c r="CJ245" s="98"/>
      <c r="CK245" s="98"/>
      <c r="CL245" s="98"/>
      <c r="CM245" s="98"/>
      <c r="CN245" s="163">
        <f t="shared" si="119"/>
        <v>-6.5422246525036476</v>
      </c>
      <c r="CO245" s="161">
        <v>19</v>
      </c>
      <c r="CP245" s="98"/>
      <c r="CQ245" s="98"/>
      <c r="CR245" s="98"/>
      <c r="CS245" s="98"/>
      <c r="CT245" s="98"/>
      <c r="CU245" s="98"/>
      <c r="CV245" s="142"/>
      <c r="CW245" s="168"/>
    </row>
    <row r="246" spans="2:101" x14ac:dyDescent="0.3">
      <c r="B246" s="141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141">
        <f t="shared" si="102"/>
        <v>-10</v>
      </c>
      <c r="N246" s="142">
        <f t="shared" si="104"/>
        <v>-135</v>
      </c>
      <c r="O246" s="98"/>
      <c r="P246" s="98"/>
      <c r="Q246" s="141">
        <f t="shared" si="103"/>
        <v>-80</v>
      </c>
      <c r="R246" s="142">
        <f t="shared" si="105"/>
        <v>-155</v>
      </c>
      <c r="S246" s="98"/>
      <c r="T246" s="98"/>
      <c r="U246" s="98"/>
      <c r="V246" s="98"/>
      <c r="W246" s="98"/>
      <c r="X246" s="98"/>
      <c r="Y246" s="98"/>
      <c r="Z246" s="76">
        <v>229</v>
      </c>
      <c r="AA246" s="79">
        <f t="shared" si="112"/>
        <v>-48.349630656488969</v>
      </c>
      <c r="AB246" s="78">
        <f t="shared" si="109"/>
        <v>-103.93159896304977</v>
      </c>
      <c r="AC246" s="98"/>
      <c r="AD246" s="86">
        <v>238</v>
      </c>
      <c r="AE246" s="89">
        <f t="shared" si="100"/>
        <v>-42.393541138656403</v>
      </c>
      <c r="AF246" s="88">
        <f t="shared" si="101"/>
        <v>-67.843847692514075</v>
      </c>
      <c r="AG246" s="98"/>
      <c r="AH246" s="108">
        <v>227</v>
      </c>
      <c r="AI246" s="111">
        <f t="shared" si="110"/>
        <v>-57.995063685164375</v>
      </c>
      <c r="AJ246" s="110">
        <f t="shared" si="111"/>
        <v>-128.81456865119435</v>
      </c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141">
        <f t="shared" si="120"/>
        <v>-105.62357711491939</v>
      </c>
      <c r="AW246" s="142">
        <f t="shared" si="107"/>
        <v>-205.36911421509711</v>
      </c>
      <c r="AX246" s="98"/>
      <c r="AY246" s="98"/>
      <c r="AZ246" s="142"/>
      <c r="BA246" s="142"/>
      <c r="BC246" s="141"/>
      <c r="BD246" s="235">
        <v>221</v>
      </c>
      <c r="BE246" s="238">
        <f t="shared" si="114"/>
        <v>-50.912838496562003</v>
      </c>
      <c r="BF246" s="237">
        <f t="shared" si="116"/>
        <v>-112.50890212802842</v>
      </c>
      <c r="BG246" s="98"/>
      <c r="BH246" s="98"/>
      <c r="BI246" s="98"/>
      <c r="BJ246" s="98"/>
      <c r="BK246" s="98"/>
      <c r="BL246" s="98"/>
      <c r="BM246" s="98"/>
      <c r="BN246" s="98"/>
      <c r="BO246" s="98"/>
      <c r="BP246" s="98"/>
      <c r="BQ246" s="98"/>
      <c r="BR246" s="98"/>
      <c r="BS246" s="163">
        <f t="shared" si="118"/>
        <v>-6.8865522657933127</v>
      </c>
      <c r="BT246" s="161">
        <v>20</v>
      </c>
      <c r="BU246" s="98"/>
      <c r="BV246" s="98"/>
      <c r="BW246" s="98"/>
      <c r="BX246" s="98"/>
      <c r="BY246" s="98"/>
      <c r="BZ246" s="98"/>
      <c r="CA246" s="142"/>
      <c r="CB246" s="141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163">
        <f t="shared" si="119"/>
        <v>-6.8865522657933127</v>
      </c>
      <c r="CO246" s="161">
        <v>20</v>
      </c>
      <c r="CP246" s="98"/>
      <c r="CQ246" s="98"/>
      <c r="CR246" s="98"/>
      <c r="CS246" s="98"/>
      <c r="CT246" s="98"/>
      <c r="CU246" s="98"/>
      <c r="CV246" s="142"/>
      <c r="CW246" s="168"/>
    </row>
    <row r="247" spans="2:101" x14ac:dyDescent="0.3">
      <c r="B247" s="141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141">
        <f t="shared" si="102"/>
        <v>-10</v>
      </c>
      <c r="N247" s="142">
        <f t="shared" si="104"/>
        <v>-136</v>
      </c>
      <c r="O247" s="98"/>
      <c r="P247" s="98"/>
      <c r="Q247" s="141">
        <f t="shared" si="103"/>
        <v>-80</v>
      </c>
      <c r="R247" s="142">
        <f t="shared" si="105"/>
        <v>-156</v>
      </c>
      <c r="S247" s="98"/>
      <c r="T247" s="98"/>
      <c r="U247" s="98"/>
      <c r="V247" s="98"/>
      <c r="W247" s="98"/>
      <c r="X247" s="98"/>
      <c r="Y247" s="98"/>
      <c r="Z247" s="76">
        <v>230</v>
      </c>
      <c r="AA247" s="79">
        <f t="shared" si="112"/>
        <v>-47.928798202819451</v>
      </c>
      <c r="AB247" s="78">
        <f t="shared" si="109"/>
        <v>-104.2910238335451</v>
      </c>
      <c r="AC247" s="98"/>
      <c r="AD247" s="86">
        <v>239</v>
      </c>
      <c r="AE247" s="89">
        <f t="shared" si="100"/>
        <v>-41.203045992804363</v>
      </c>
      <c r="AF247" s="88">
        <f t="shared" si="101"/>
        <v>-68.573384056168976</v>
      </c>
      <c r="AG247" s="98"/>
      <c r="AH247" s="108">
        <v>228</v>
      </c>
      <c r="AI247" s="111">
        <f t="shared" si="110"/>
        <v>-57.587031338337766</v>
      </c>
      <c r="AJ247" s="110">
        <f t="shared" si="111"/>
        <v>-129.18846141059907</v>
      </c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141">
        <f t="shared" si="120"/>
        <v>-105.62357711491939</v>
      </c>
      <c r="AW247" s="142">
        <f t="shared" si="107"/>
        <v>-206.36911421509711</v>
      </c>
      <c r="AX247" s="98"/>
      <c r="AY247" s="98"/>
      <c r="AZ247" s="142"/>
      <c r="BA247" s="142"/>
      <c r="BC247" s="141"/>
      <c r="BD247" s="235">
        <v>222</v>
      </c>
      <c r="BE247" s="238">
        <f t="shared" si="114"/>
        <v>-50.646624343816562</v>
      </c>
      <c r="BF247" s="237">
        <f t="shared" si="116"/>
        <v>-112.80980249044664</v>
      </c>
      <c r="BG247" s="98"/>
      <c r="BH247" s="98"/>
      <c r="BI247" s="98"/>
      <c r="BJ247" s="98"/>
      <c r="BK247" s="98"/>
      <c r="BL247" s="98"/>
      <c r="BM247" s="98"/>
      <c r="BN247" s="98"/>
      <c r="BO247" s="98"/>
      <c r="BP247" s="98"/>
      <c r="BQ247" s="98"/>
      <c r="BR247" s="98"/>
      <c r="BS247" s="163">
        <f t="shared" si="118"/>
        <v>-7.2308798790829787</v>
      </c>
      <c r="BT247" s="161">
        <v>21</v>
      </c>
      <c r="BU247" s="98"/>
      <c r="BV247" s="98"/>
      <c r="BW247" s="98"/>
      <c r="BX247" s="98"/>
      <c r="BY247" s="98"/>
      <c r="BZ247" s="98"/>
      <c r="CA247" s="142"/>
      <c r="CB247" s="141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163">
        <f t="shared" si="119"/>
        <v>-7.2308798790829787</v>
      </c>
      <c r="CO247" s="161">
        <v>21</v>
      </c>
      <c r="CP247" s="98"/>
      <c r="CQ247" s="98"/>
      <c r="CR247" s="98"/>
      <c r="CS247" s="98"/>
      <c r="CT247" s="98"/>
      <c r="CU247" s="98"/>
      <c r="CV247" s="142"/>
      <c r="CW247" s="168"/>
    </row>
    <row r="248" spans="2:101" x14ac:dyDescent="0.3">
      <c r="B248" s="141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141">
        <f t="shared" si="102"/>
        <v>-10</v>
      </c>
      <c r="N248" s="142">
        <f t="shared" si="104"/>
        <v>-137</v>
      </c>
      <c r="O248" s="98"/>
      <c r="P248" s="98"/>
      <c r="Q248" s="141">
        <f t="shared" si="103"/>
        <v>-80</v>
      </c>
      <c r="R248" s="142">
        <f t="shared" si="105"/>
        <v>-157</v>
      </c>
      <c r="S248" s="98"/>
      <c r="T248" s="98"/>
      <c r="U248" s="98"/>
      <c r="V248" s="98"/>
      <c r="W248" s="98"/>
      <c r="X248" s="98"/>
      <c r="Y248" s="98"/>
      <c r="Z248" s="76">
        <v>231</v>
      </c>
      <c r="AA248" s="79">
        <f t="shared" si="112"/>
        <v>-47.501757015047403</v>
      </c>
      <c r="AB248" s="78">
        <f t="shared" si="109"/>
        <v>-104.64304942286832</v>
      </c>
      <c r="AC248" s="98"/>
      <c r="AD248" s="86">
        <v>240</v>
      </c>
      <c r="AE248" s="89">
        <f t="shared" si="100"/>
        <v>-40.000000000000036</v>
      </c>
      <c r="AF248" s="88">
        <f t="shared" si="101"/>
        <v>-69.28203230275507</v>
      </c>
      <c r="AG248" s="98"/>
      <c r="AH248" s="108">
        <v>229</v>
      </c>
      <c r="AI248" s="111">
        <f t="shared" si="110"/>
        <v>-57.172535808412846</v>
      </c>
      <c r="AJ248" s="110">
        <f t="shared" si="111"/>
        <v>-129.55517607796915</v>
      </c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141">
        <f t="shared" si="120"/>
        <v>-105.62357711491939</v>
      </c>
      <c r="AW248" s="142">
        <f t="shared" si="107"/>
        <v>-207.36911421509711</v>
      </c>
      <c r="AX248" s="98"/>
      <c r="AY248" s="98"/>
      <c r="AZ248" s="142"/>
      <c r="BA248" s="142"/>
      <c r="BC248" s="141"/>
      <c r="BD248" s="235">
        <v>223</v>
      </c>
      <c r="BE248" s="238">
        <f t="shared" si="114"/>
        <v>-50.375199301353973</v>
      </c>
      <c r="BF248" s="237">
        <f t="shared" si="116"/>
        <v>-113.10601094668915</v>
      </c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163">
        <f t="shared" si="118"/>
        <v>-7.5752074923726447</v>
      </c>
      <c r="BT248" s="161">
        <v>22</v>
      </c>
      <c r="BU248" s="98"/>
      <c r="BV248" s="98"/>
      <c r="BW248" s="98"/>
      <c r="BX248" s="98"/>
      <c r="BY248" s="98"/>
      <c r="BZ248" s="98"/>
      <c r="CA248" s="142"/>
      <c r="CB248" s="141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163">
        <f t="shared" si="119"/>
        <v>-7.5752074923726447</v>
      </c>
      <c r="CO248" s="161">
        <v>22</v>
      </c>
      <c r="CP248" s="98"/>
      <c r="CQ248" s="98"/>
      <c r="CR248" s="98"/>
      <c r="CS248" s="98"/>
      <c r="CT248" s="98"/>
      <c r="CU248" s="98"/>
      <c r="CV248" s="142"/>
      <c r="CW248" s="168"/>
    </row>
    <row r="249" spans="2:101" x14ac:dyDescent="0.3">
      <c r="B249" s="141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141">
        <f t="shared" si="102"/>
        <v>-10</v>
      </c>
      <c r="N249" s="142">
        <f t="shared" si="104"/>
        <v>-138</v>
      </c>
      <c r="O249" s="98"/>
      <c r="P249" s="98"/>
      <c r="Q249" s="141">
        <f t="shared" si="103"/>
        <v>-80</v>
      </c>
      <c r="R249" s="142">
        <f t="shared" si="105"/>
        <v>-158</v>
      </c>
      <c r="S249" s="98"/>
      <c r="T249" s="98"/>
      <c r="U249" s="98"/>
      <c r="V249" s="98"/>
      <c r="W249" s="98"/>
      <c r="X249" s="98"/>
      <c r="Y249" s="98"/>
      <c r="Z249" s="76">
        <v>232</v>
      </c>
      <c r="AA249" s="79">
        <f t="shared" si="112"/>
        <v>-47.06863717405551</v>
      </c>
      <c r="AB249" s="78">
        <f t="shared" si="109"/>
        <v>-104.98756850061473</v>
      </c>
      <c r="AC249" s="98"/>
      <c r="AD249" s="86">
        <v>241</v>
      </c>
      <c r="AE249" s="89">
        <f t="shared" si="100"/>
        <v>-38.78476961970695</v>
      </c>
      <c r="AF249" s="88">
        <f t="shared" si="101"/>
        <v>-69.969576571151677</v>
      </c>
      <c r="AG249" s="98"/>
      <c r="AH249" s="108">
        <v>230</v>
      </c>
      <c r="AI249" s="111">
        <f t="shared" si="110"/>
        <v>-56.751703354743327</v>
      </c>
      <c r="AJ249" s="110">
        <f t="shared" si="111"/>
        <v>-129.91460094846448</v>
      </c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141">
        <f t="shared" si="120"/>
        <v>-105.62357711491939</v>
      </c>
      <c r="AW249" s="142">
        <f t="shared" si="107"/>
        <v>-208.36911421509711</v>
      </c>
      <c r="AX249" s="98"/>
      <c r="AY249" s="98"/>
      <c r="AZ249" s="142"/>
      <c r="BA249" s="142"/>
      <c r="BC249" s="141"/>
      <c r="BD249" s="235">
        <v>224</v>
      </c>
      <c r="BE249" s="238">
        <f t="shared" si="114"/>
        <v>-50.098646047871519</v>
      </c>
      <c r="BF249" s="237">
        <f t="shared" si="116"/>
        <v>-113.39743726879075</v>
      </c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163">
        <f t="shared" si="118"/>
        <v>-7.9195351056623098</v>
      </c>
      <c r="BT249" s="161">
        <v>23</v>
      </c>
      <c r="BU249" s="98"/>
      <c r="BV249" s="98"/>
      <c r="BW249" s="98"/>
      <c r="BX249" s="98"/>
      <c r="BY249" s="98"/>
      <c r="BZ249" s="98"/>
      <c r="CA249" s="142"/>
      <c r="CB249" s="141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163">
        <f t="shared" si="119"/>
        <v>-7.9195351056623098</v>
      </c>
      <c r="CO249" s="161">
        <v>23</v>
      </c>
      <c r="CP249" s="98"/>
      <c r="CQ249" s="98"/>
      <c r="CR249" s="98"/>
      <c r="CS249" s="98"/>
      <c r="CT249" s="98"/>
      <c r="CU249" s="98"/>
      <c r="CV249" s="142"/>
      <c r="CW249" s="168"/>
    </row>
    <row r="250" spans="2:101" x14ac:dyDescent="0.3">
      <c r="B250" s="141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141">
        <f t="shared" si="102"/>
        <v>-10</v>
      </c>
      <c r="N250" s="142">
        <f t="shared" si="104"/>
        <v>-139</v>
      </c>
      <c r="O250" s="98"/>
      <c r="P250" s="98"/>
      <c r="Q250" s="141">
        <f t="shared" si="103"/>
        <v>-80</v>
      </c>
      <c r="R250" s="142">
        <f t="shared" si="105"/>
        <v>-159</v>
      </c>
      <c r="S250" s="98"/>
      <c r="T250" s="98"/>
      <c r="U250" s="98"/>
      <c r="V250" s="98"/>
      <c r="W250" s="98"/>
      <c r="X250" s="98"/>
      <c r="Y250" s="98"/>
      <c r="Z250" s="76">
        <v>233</v>
      </c>
      <c r="AA250" s="79">
        <f t="shared" si="112"/>
        <v>-46.629570612343031</v>
      </c>
      <c r="AB250" s="78">
        <f t="shared" si="109"/>
        <v>-105.32447612293583</v>
      </c>
      <c r="AC250" s="98"/>
      <c r="AD250" s="86">
        <v>242</v>
      </c>
      <c r="AE250" s="89">
        <f t="shared" si="100"/>
        <v>-37.55772502287126</v>
      </c>
      <c r="AF250" s="88">
        <f t="shared" si="101"/>
        <v>-70.635807428714159</v>
      </c>
      <c r="AG250" s="98"/>
      <c r="AH250" s="108">
        <v>231</v>
      </c>
      <c r="AI250" s="111">
        <f t="shared" si="110"/>
        <v>-56.324662166971294</v>
      </c>
      <c r="AJ250" s="110">
        <f t="shared" si="111"/>
        <v>-130.26662653778772</v>
      </c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141">
        <f t="shared" si="120"/>
        <v>-105.62357711491939</v>
      </c>
      <c r="AW250" s="142">
        <f t="shared" si="107"/>
        <v>-209.36911421509711</v>
      </c>
      <c r="AX250" s="98"/>
      <c r="AY250" s="98"/>
      <c r="AZ250" s="142"/>
      <c r="BA250" s="142"/>
      <c r="BC250" s="141"/>
      <c r="BD250" s="235">
        <v>225</v>
      </c>
      <c r="BE250" s="238">
        <f t="shared" si="114"/>
        <v>-49.817048824169248</v>
      </c>
      <c r="BF250" s="237">
        <f t="shared" si="116"/>
        <v>-113.68399268547061</v>
      </c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163">
        <f t="shared" si="118"/>
        <v>-8.2638627189519767</v>
      </c>
      <c r="BT250" s="161">
        <v>24</v>
      </c>
      <c r="BU250" s="98"/>
      <c r="BV250" s="98"/>
      <c r="BW250" s="98"/>
      <c r="BX250" s="98"/>
      <c r="BY250" s="98"/>
      <c r="BZ250" s="98"/>
      <c r="CA250" s="142"/>
      <c r="CB250" s="141"/>
      <c r="CC250" s="98"/>
      <c r="CD250" s="98"/>
      <c r="CE250" s="98"/>
      <c r="CF250" s="98"/>
      <c r="CG250" s="98"/>
      <c r="CH250" s="98"/>
      <c r="CI250" s="98"/>
      <c r="CJ250" s="98"/>
      <c r="CK250" s="98"/>
      <c r="CL250" s="98"/>
      <c r="CM250" s="98"/>
      <c r="CN250" s="163">
        <f t="shared" si="119"/>
        <v>-8.2638627189519767</v>
      </c>
      <c r="CO250" s="161">
        <v>24</v>
      </c>
      <c r="CP250" s="98"/>
      <c r="CQ250" s="98"/>
      <c r="CR250" s="98"/>
      <c r="CS250" s="98"/>
      <c r="CT250" s="98"/>
      <c r="CU250" s="98"/>
      <c r="CV250" s="142"/>
      <c r="CW250" s="168"/>
    </row>
    <row r="251" spans="2:101" x14ac:dyDescent="0.3">
      <c r="B251" s="141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141">
        <f t="shared" si="102"/>
        <v>-10</v>
      </c>
      <c r="N251" s="142">
        <f t="shared" si="104"/>
        <v>-140</v>
      </c>
      <c r="O251" s="98"/>
      <c r="P251" s="98"/>
      <c r="Q251" s="141">
        <f t="shared" si="103"/>
        <v>-80</v>
      </c>
      <c r="R251" s="142">
        <f t="shared" si="105"/>
        <v>-160</v>
      </c>
      <c r="S251" s="98"/>
      <c r="T251" s="98"/>
      <c r="U251" s="98"/>
      <c r="V251" s="98"/>
      <c r="W251" s="98"/>
      <c r="X251" s="98"/>
      <c r="Y251" s="98"/>
      <c r="Z251" s="76">
        <v>234</v>
      </c>
      <c r="AA251" s="79">
        <f t="shared" si="112"/>
        <v>-46.184691073838003</v>
      </c>
      <c r="AB251" s="78">
        <f t="shared" si="109"/>
        <v>-105.6536696645062</v>
      </c>
      <c r="AC251" s="98"/>
      <c r="AD251" s="86">
        <v>243</v>
      </c>
      <c r="AE251" s="89">
        <f t="shared" si="100"/>
        <v>-36.319239979163754</v>
      </c>
      <c r="AF251" s="88">
        <f t="shared" si="101"/>
        <v>-71.28052193506943</v>
      </c>
      <c r="AG251" s="98"/>
      <c r="AH251" s="108">
        <v>232</v>
      </c>
      <c r="AI251" s="111">
        <f t="shared" si="110"/>
        <v>-55.891542325979394</v>
      </c>
      <c r="AJ251" s="110">
        <f t="shared" si="111"/>
        <v>-130.61114561553413</v>
      </c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141">
        <f t="shared" si="120"/>
        <v>-105.62357711491939</v>
      </c>
      <c r="AW251" s="142">
        <f t="shared" si="107"/>
        <v>-210.36911421509711</v>
      </c>
      <c r="AX251" s="98"/>
      <c r="AY251" s="98"/>
      <c r="AZ251" s="142"/>
      <c r="BA251" s="142"/>
      <c r="BC251" s="141"/>
      <c r="BD251" s="235">
        <v>226</v>
      </c>
      <c r="BE251" s="238">
        <f t="shared" si="114"/>
        <v>-49.530493407489395</v>
      </c>
      <c r="BF251" s="237">
        <f t="shared" si="116"/>
        <v>-113.96558990917288</v>
      </c>
      <c r="BG251" s="98"/>
      <c r="BH251" s="98"/>
      <c r="BI251" s="98"/>
      <c r="BJ251" s="98"/>
      <c r="BK251" s="98"/>
      <c r="BL251" s="98"/>
      <c r="BM251" s="98"/>
      <c r="BN251" s="98"/>
      <c r="BO251" s="98"/>
      <c r="BP251" s="98"/>
      <c r="BQ251" s="98"/>
      <c r="BR251" s="98"/>
      <c r="BS251" s="163">
        <f t="shared" si="118"/>
        <v>-8.6081903322416409</v>
      </c>
      <c r="BT251" s="161">
        <v>25</v>
      </c>
      <c r="BU251" s="98"/>
      <c r="BV251" s="98"/>
      <c r="BW251" s="98"/>
      <c r="BX251" s="98"/>
      <c r="BY251" s="98"/>
      <c r="BZ251" s="98"/>
      <c r="CA251" s="142"/>
      <c r="CB251" s="141"/>
      <c r="CC251" s="98"/>
      <c r="CD251" s="98"/>
      <c r="CE251" s="98"/>
      <c r="CF251" s="98"/>
      <c r="CG251" s="98"/>
      <c r="CH251" s="98"/>
      <c r="CI251" s="98"/>
      <c r="CJ251" s="98"/>
      <c r="CK251" s="98"/>
      <c r="CL251" s="98"/>
      <c r="CM251" s="98"/>
      <c r="CN251" s="163">
        <f t="shared" si="119"/>
        <v>-8.6081903322416409</v>
      </c>
      <c r="CO251" s="161">
        <v>25</v>
      </c>
      <c r="CP251" s="98"/>
      <c r="CQ251" s="98"/>
      <c r="CR251" s="98"/>
      <c r="CS251" s="98"/>
      <c r="CT251" s="98"/>
      <c r="CU251" s="98"/>
      <c r="CV251" s="142"/>
      <c r="CW251" s="168"/>
    </row>
    <row r="252" spans="2:101" x14ac:dyDescent="0.3">
      <c r="B252" s="141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141">
        <f t="shared" si="102"/>
        <v>-10</v>
      </c>
      <c r="N252" s="142">
        <f t="shared" si="104"/>
        <v>-141</v>
      </c>
      <c r="O252" s="98"/>
      <c r="P252" s="98"/>
      <c r="Q252" s="141">
        <f t="shared" si="103"/>
        <v>-80</v>
      </c>
      <c r="R252" s="142">
        <f t="shared" si="105"/>
        <v>-161</v>
      </c>
      <c r="S252" s="98"/>
      <c r="T252" s="98"/>
      <c r="U252" s="98"/>
      <c r="V252" s="98"/>
      <c r="W252" s="98"/>
      <c r="X252" s="98"/>
      <c r="Y252" s="98"/>
      <c r="Z252" s="76">
        <v>235</v>
      </c>
      <c r="AA252" s="79">
        <f t="shared" si="112"/>
        <v>-45.734134073157492</v>
      </c>
      <c r="AB252" s="78">
        <f t="shared" si="109"/>
        <v>-105.97504884978407</v>
      </c>
      <c r="AC252" s="98"/>
      <c r="AD252" s="86">
        <v>244</v>
      </c>
      <c r="AE252" s="89">
        <f t="shared" si="100"/>
        <v>-35.069691743126221</v>
      </c>
      <c r="AF252" s="88">
        <f t="shared" si="101"/>
        <v>-71.903523703933345</v>
      </c>
      <c r="AG252" s="98"/>
      <c r="AH252" s="108">
        <v>233</v>
      </c>
      <c r="AI252" s="111">
        <f t="shared" si="110"/>
        <v>-55.452475764266921</v>
      </c>
      <c r="AJ252" s="110">
        <f t="shared" si="111"/>
        <v>-130.94805323785522</v>
      </c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141">
        <f t="shared" si="120"/>
        <v>-105.62357711491939</v>
      </c>
      <c r="AW252" s="142">
        <f t="shared" si="107"/>
        <v>-211.36911421509711</v>
      </c>
      <c r="AX252" s="98"/>
      <c r="AY252" s="98"/>
      <c r="AZ252" s="142"/>
      <c r="BA252" s="142"/>
      <c r="BC252" s="141"/>
      <c r="BD252" s="235">
        <v>227</v>
      </c>
      <c r="BE252" s="238">
        <f t="shared" si="114"/>
        <v>-49.239067085387802</v>
      </c>
      <c r="BF252" s="237">
        <f t="shared" si="116"/>
        <v>-114.24214316265532</v>
      </c>
      <c r="BG252" s="98"/>
      <c r="BH252" s="98"/>
      <c r="BI252" s="98"/>
      <c r="BJ252" s="98"/>
      <c r="BK252" s="98"/>
      <c r="BL252" s="98"/>
      <c r="BM252" s="98"/>
      <c r="BN252" s="98"/>
      <c r="BO252" s="98"/>
      <c r="BP252" s="98"/>
      <c r="BQ252" s="98"/>
      <c r="BR252" s="98"/>
      <c r="BS252" s="163">
        <f t="shared" si="118"/>
        <v>-8.9525179455313069</v>
      </c>
      <c r="BT252" s="161">
        <v>26</v>
      </c>
      <c r="BU252" s="98"/>
      <c r="BV252" s="98"/>
      <c r="BW252" s="98"/>
      <c r="BX252" s="98"/>
      <c r="BY252" s="98"/>
      <c r="BZ252" s="98"/>
      <c r="CA252" s="142"/>
      <c r="CB252" s="141"/>
      <c r="CC252" s="98"/>
      <c r="CD252" s="98"/>
      <c r="CE252" s="98"/>
      <c r="CF252" s="98"/>
      <c r="CG252" s="98"/>
      <c r="CH252" s="98"/>
      <c r="CI252" s="98"/>
      <c r="CJ252" s="98"/>
      <c r="CK252" s="98"/>
      <c r="CL252" s="98"/>
      <c r="CM252" s="98"/>
      <c r="CN252" s="163">
        <f t="shared" si="119"/>
        <v>-8.9525179455313069</v>
      </c>
      <c r="CO252" s="161">
        <v>26</v>
      </c>
      <c r="CP252" s="98"/>
      <c r="CQ252" s="98"/>
      <c r="CR252" s="98"/>
      <c r="CS252" s="98"/>
      <c r="CT252" s="98"/>
      <c r="CU252" s="98"/>
      <c r="CV252" s="142"/>
      <c r="CW252" s="168"/>
    </row>
    <row r="253" spans="2:101" x14ac:dyDescent="0.3">
      <c r="B253" s="141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141">
        <f t="shared" si="102"/>
        <v>-10</v>
      </c>
      <c r="N253" s="142">
        <f t="shared" si="104"/>
        <v>-142</v>
      </c>
      <c r="O253" s="98"/>
      <c r="P253" s="98"/>
      <c r="Q253" s="141">
        <f t="shared" si="103"/>
        <v>-80</v>
      </c>
      <c r="R253" s="142">
        <f t="shared" si="105"/>
        <v>-162</v>
      </c>
      <c r="S253" s="98"/>
      <c r="T253" s="98"/>
      <c r="U253" s="98"/>
      <c r="V253" s="98"/>
      <c r="W253" s="98"/>
      <c r="X253" s="98"/>
      <c r="Y253" s="98"/>
      <c r="Z253" s="76">
        <v>236</v>
      </c>
      <c r="AA253" s="79">
        <f t="shared" si="112"/>
        <v>-45.278036854328562</v>
      </c>
      <c r="AB253" s="78">
        <f t="shared" si="109"/>
        <v>-106.28851578355636</v>
      </c>
      <c r="AC253" s="98"/>
      <c r="AD253" s="86">
        <v>245</v>
      </c>
      <c r="AE253" s="89">
        <f t="shared" si="100"/>
        <v>-33.809460939255999</v>
      </c>
      <c r="AF253" s="88">
        <f t="shared" si="101"/>
        <v>-72.504622962931975</v>
      </c>
      <c r="AG253" s="98"/>
      <c r="AH253" s="108">
        <v>234</v>
      </c>
      <c r="AI253" s="111">
        <f t="shared" si="110"/>
        <v>-55.007596225761887</v>
      </c>
      <c r="AJ253" s="110">
        <f t="shared" si="111"/>
        <v>-131.27724677942558</v>
      </c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141">
        <f t="shared" si="120"/>
        <v>-105.62357711491939</v>
      </c>
      <c r="AW253" s="142">
        <f t="shared" si="107"/>
        <v>-212.36911421509711</v>
      </c>
      <c r="AX253" s="98"/>
      <c r="AY253" s="98"/>
      <c r="AZ253" s="142"/>
      <c r="BA253" s="142"/>
      <c r="BC253" s="141"/>
      <c r="BD253" s="235">
        <v>228</v>
      </c>
      <c r="BE253" s="238">
        <f t="shared" si="114"/>
        <v>-48.942858629145285</v>
      </c>
      <c r="BF253" s="237">
        <f t="shared" si="116"/>
        <v>-114.51356820511792</v>
      </c>
      <c r="BG253" s="98"/>
      <c r="BH253" s="98"/>
      <c r="BI253" s="98"/>
      <c r="BJ253" s="98"/>
      <c r="BK253" s="98"/>
      <c r="BL253" s="98"/>
      <c r="BM253" s="98"/>
      <c r="BN253" s="98"/>
      <c r="BO253" s="98"/>
      <c r="BP253" s="98"/>
      <c r="BQ253" s="98"/>
      <c r="BR253" s="98"/>
      <c r="BS253" s="163">
        <f t="shared" si="118"/>
        <v>-9.2968455588209729</v>
      </c>
      <c r="BT253" s="161">
        <v>27</v>
      </c>
      <c r="BU253" s="98"/>
      <c r="BV253" s="98"/>
      <c r="BW253" s="98"/>
      <c r="BX253" s="98"/>
      <c r="BY253" s="98"/>
      <c r="BZ253" s="98"/>
      <c r="CA253" s="142"/>
      <c r="CB253" s="141"/>
      <c r="CC253" s="98"/>
      <c r="CD253" s="98"/>
      <c r="CE253" s="98"/>
      <c r="CF253" s="98"/>
      <c r="CG253" s="98"/>
      <c r="CH253" s="98"/>
      <c r="CI253" s="98"/>
      <c r="CJ253" s="98"/>
      <c r="CK253" s="98"/>
      <c r="CL253" s="98"/>
      <c r="CM253" s="98"/>
      <c r="CN253" s="163">
        <f t="shared" si="119"/>
        <v>-9.2968455588209729</v>
      </c>
      <c r="CO253" s="161">
        <v>27</v>
      </c>
      <c r="CP253" s="98"/>
      <c r="CQ253" s="98"/>
      <c r="CR253" s="98"/>
      <c r="CS253" s="98"/>
      <c r="CT253" s="98"/>
      <c r="CU253" s="98"/>
      <c r="CV253" s="142"/>
      <c r="CW253" s="168"/>
    </row>
    <row r="254" spans="2:101" x14ac:dyDescent="0.3">
      <c r="B254" s="141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141">
        <f t="shared" si="102"/>
        <v>-10</v>
      </c>
      <c r="N254" s="142">
        <f t="shared" si="104"/>
        <v>-143</v>
      </c>
      <c r="O254" s="98"/>
      <c r="P254" s="98"/>
      <c r="Q254" s="141">
        <f t="shared" si="103"/>
        <v>-80</v>
      </c>
      <c r="R254" s="142">
        <f t="shared" si="105"/>
        <v>-163</v>
      </c>
      <c r="S254" s="98"/>
      <c r="T254" s="98"/>
      <c r="U254" s="98"/>
      <c r="V254" s="98"/>
      <c r="W254" s="98"/>
      <c r="X254" s="98"/>
      <c r="Y254" s="98"/>
      <c r="Z254" s="76">
        <v>237</v>
      </c>
      <c r="AA254" s="79">
        <f t="shared" si="112"/>
        <v>-44.816538348982348</v>
      </c>
      <c r="AB254" s="78">
        <f t="shared" si="109"/>
        <v>-106.5939749807584</v>
      </c>
      <c r="AC254" s="98"/>
      <c r="AD254" s="86">
        <v>246</v>
      </c>
      <c r="AE254" s="89">
        <f t="shared" si="100"/>
        <v>-32.538931446064005</v>
      </c>
      <c r="AF254" s="88">
        <f t="shared" si="101"/>
        <v>-73.083636611408082</v>
      </c>
      <c r="AG254" s="98"/>
      <c r="AH254" s="108">
        <v>235</v>
      </c>
      <c r="AI254" s="111">
        <f t="shared" si="110"/>
        <v>-54.557039225081382</v>
      </c>
      <c r="AJ254" s="110">
        <f t="shared" si="111"/>
        <v>-131.59862596470344</v>
      </c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141">
        <f t="shared" si="120"/>
        <v>-105.62357711491939</v>
      </c>
      <c r="AW254" s="142">
        <f t="shared" si="107"/>
        <v>-213.36911421509711</v>
      </c>
      <c r="AX254" s="98"/>
      <c r="AY254" s="98"/>
      <c r="AZ254" s="142"/>
      <c r="BA254" s="142"/>
      <c r="BC254" s="141"/>
      <c r="BD254" s="235">
        <v>229</v>
      </c>
      <c r="BE254" s="238">
        <f t="shared" si="114"/>
        <v>-48.641958266727059</v>
      </c>
      <c r="BF254" s="237">
        <f t="shared" si="116"/>
        <v>-114.77978235786337</v>
      </c>
      <c r="BG254" s="98"/>
      <c r="BH254" s="98"/>
      <c r="BI254" s="98"/>
      <c r="BJ254" s="98"/>
      <c r="BK254" s="98"/>
      <c r="BL254" s="98"/>
      <c r="BM254" s="98"/>
      <c r="BN254" s="98"/>
      <c r="BO254" s="98"/>
      <c r="BP254" s="98"/>
      <c r="BQ254" s="98"/>
      <c r="BR254" s="98"/>
      <c r="BS254" s="163">
        <f t="shared" si="118"/>
        <v>-9.6411731721106388</v>
      </c>
      <c r="BT254" s="161">
        <v>28</v>
      </c>
      <c r="BU254" s="98"/>
      <c r="BV254" s="98"/>
      <c r="BW254" s="98"/>
      <c r="BX254" s="98"/>
      <c r="BY254" s="98"/>
      <c r="BZ254" s="98"/>
      <c r="CA254" s="142"/>
      <c r="CB254" s="141"/>
      <c r="CC254" s="98"/>
      <c r="CD254" s="98"/>
      <c r="CE254" s="98"/>
      <c r="CF254" s="98"/>
      <c r="CG254" s="98"/>
      <c r="CH254" s="98"/>
      <c r="CI254" s="98"/>
      <c r="CJ254" s="98"/>
      <c r="CK254" s="98"/>
      <c r="CL254" s="98"/>
      <c r="CM254" s="98"/>
      <c r="CN254" s="163">
        <f t="shared" si="119"/>
        <v>-9.6411731721106388</v>
      </c>
      <c r="CO254" s="161">
        <v>28</v>
      </c>
      <c r="CP254" s="98"/>
      <c r="CQ254" s="98"/>
      <c r="CR254" s="98"/>
      <c r="CS254" s="98"/>
      <c r="CT254" s="98"/>
      <c r="CU254" s="98"/>
      <c r="CV254" s="142"/>
      <c r="CW254" s="168"/>
    </row>
    <row r="255" spans="2:101" x14ac:dyDescent="0.3">
      <c r="B255" s="141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141">
        <f t="shared" si="102"/>
        <v>-10</v>
      </c>
      <c r="N255" s="142">
        <f t="shared" si="104"/>
        <v>-144</v>
      </c>
      <c r="O255" s="98"/>
      <c r="P255" s="98"/>
      <c r="Q255" s="141">
        <f t="shared" si="103"/>
        <v>-80</v>
      </c>
      <c r="R255" s="142">
        <f t="shared" si="105"/>
        <v>-164</v>
      </c>
      <c r="S255" s="98"/>
      <c r="T255" s="98"/>
      <c r="U255" s="98"/>
      <c r="V255" s="98"/>
      <c r="W255" s="98"/>
      <c r="X255" s="98"/>
      <c r="Y255" s="98"/>
      <c r="Z255" s="76">
        <v>238</v>
      </c>
      <c r="AA255" s="79">
        <f t="shared" si="112"/>
        <v>-44.349779134034264</v>
      </c>
      <c r="AB255" s="78">
        <f t="shared" si="109"/>
        <v>-106.89133339555968</v>
      </c>
      <c r="AC255" s="98"/>
      <c r="AD255" s="86">
        <v>247</v>
      </c>
      <c r="AE255" s="89">
        <f t="shared" si="100"/>
        <v>-31.258490279141906</v>
      </c>
      <c r="AF255" s="88">
        <f t="shared" si="101"/>
        <v>-73.640388276195225</v>
      </c>
      <c r="AG255" s="98"/>
      <c r="AH255" s="108">
        <v>236</v>
      </c>
      <c r="AI255" s="111">
        <f t="shared" si="110"/>
        <v>-54.100942006252446</v>
      </c>
      <c r="AJ255" s="110">
        <f t="shared" si="111"/>
        <v>-131.91209289847575</v>
      </c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141">
        <f t="shared" si="120"/>
        <v>-105.62357711491939</v>
      </c>
      <c r="AW255" s="142">
        <f t="shared" si="107"/>
        <v>-214.36911421509711</v>
      </c>
      <c r="AX255" s="98"/>
      <c r="AY255" s="98"/>
      <c r="AZ255" s="142"/>
      <c r="BA255" s="142"/>
      <c r="BC255" s="141"/>
      <c r="BD255" s="235">
        <v>230</v>
      </c>
      <c r="BE255" s="238">
        <f t="shared" si="114"/>
        <v>-48.336457655298403</v>
      </c>
      <c r="BF255" s="237">
        <f t="shared" si="116"/>
        <v>-115.04070452948187</v>
      </c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163">
        <f t="shared" si="118"/>
        <v>-9.9855007854003048</v>
      </c>
      <c r="BT255" s="161">
        <v>29</v>
      </c>
      <c r="BU255" s="98"/>
      <c r="BV255" s="98"/>
      <c r="BW255" s="98"/>
      <c r="BX255" s="98"/>
      <c r="BY255" s="98"/>
      <c r="BZ255" s="98"/>
      <c r="CA255" s="142"/>
      <c r="CB255" s="141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163">
        <f t="shared" si="119"/>
        <v>-9.9855007854003048</v>
      </c>
      <c r="CO255" s="161">
        <v>29</v>
      </c>
      <c r="CP255" s="98"/>
      <c r="CQ255" s="98"/>
      <c r="CR255" s="98"/>
      <c r="CS255" s="98"/>
      <c r="CT255" s="98"/>
      <c r="CU255" s="98"/>
      <c r="CV255" s="142"/>
      <c r="CW255" s="168"/>
    </row>
    <row r="256" spans="2:101" x14ac:dyDescent="0.3">
      <c r="B256" s="141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141">
        <f t="shared" si="102"/>
        <v>-10</v>
      </c>
      <c r="N256" s="142">
        <f t="shared" si="104"/>
        <v>-145</v>
      </c>
      <c r="O256" s="98"/>
      <c r="P256" s="98"/>
      <c r="Q256" s="141">
        <f t="shared" si="103"/>
        <v>-80</v>
      </c>
      <c r="R256" s="142">
        <f t="shared" si="105"/>
        <v>-165</v>
      </c>
      <c r="S256" s="98"/>
      <c r="T256" s="98"/>
      <c r="U256" s="98"/>
      <c r="V256" s="98"/>
      <c r="W256" s="98"/>
      <c r="X256" s="98"/>
      <c r="Y256" s="98"/>
      <c r="Z256" s="76">
        <v>239</v>
      </c>
      <c r="AA256" s="79">
        <f t="shared" si="112"/>
        <v>-43.877901388862753</v>
      </c>
      <c r="AB256" s="78">
        <f t="shared" si="109"/>
        <v>-107.18050044970647</v>
      </c>
      <c r="AC256" s="98"/>
      <c r="AD256" s="86">
        <v>248</v>
      </c>
      <c r="AE256" s="89">
        <f t="shared" si="100"/>
        <v>-29.968527473272985</v>
      </c>
      <c r="AF256" s="88">
        <f t="shared" si="101"/>
        <v>-74.17470836534298</v>
      </c>
      <c r="AG256" s="98"/>
      <c r="AH256" s="108">
        <v>237</v>
      </c>
      <c r="AI256" s="111">
        <f t="shared" si="110"/>
        <v>-53.639443500906232</v>
      </c>
      <c r="AJ256" s="110">
        <f t="shared" si="111"/>
        <v>-132.2175520956778</v>
      </c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141">
        <f t="shared" si="120"/>
        <v>-105.62357711491939</v>
      </c>
      <c r="AW256" s="142">
        <f t="shared" si="107"/>
        <v>-215.36911421509711</v>
      </c>
      <c r="AX256" s="98"/>
      <c r="AY256" s="98"/>
      <c r="AZ256" s="142"/>
      <c r="BA256" s="142"/>
      <c r="BC256" s="141"/>
      <c r="BD256" s="235">
        <v>231</v>
      </c>
      <c r="BE256" s="238">
        <f t="shared" si="114"/>
        <v>-48.026449853304996</v>
      </c>
      <c r="BF256" s="237">
        <f t="shared" si="116"/>
        <v>-115.29625524055234</v>
      </c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163">
        <f t="shared" si="118"/>
        <v>-10.329828398689969</v>
      </c>
      <c r="BT256" s="161">
        <v>30</v>
      </c>
      <c r="BU256" s="98"/>
      <c r="BV256" s="98"/>
      <c r="BW256" s="98"/>
      <c r="BX256" s="98"/>
      <c r="BY256" s="98"/>
      <c r="BZ256" s="98"/>
      <c r="CA256" s="142"/>
      <c r="CB256" s="141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163">
        <f t="shared" si="119"/>
        <v>-10.329828398689969</v>
      </c>
      <c r="CO256" s="161">
        <v>30</v>
      </c>
      <c r="CP256" s="98"/>
      <c r="CQ256" s="98"/>
      <c r="CR256" s="98"/>
      <c r="CS256" s="98"/>
      <c r="CT256" s="98"/>
      <c r="CU256" s="98"/>
      <c r="CV256" s="142"/>
      <c r="CW256" s="168"/>
    </row>
    <row r="257" spans="2:101" x14ac:dyDescent="0.3">
      <c r="B257" s="141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141">
        <f t="shared" si="102"/>
        <v>-10</v>
      </c>
      <c r="N257" s="142">
        <f t="shared" si="104"/>
        <v>-146</v>
      </c>
      <c r="O257" s="98"/>
      <c r="P257" s="98"/>
      <c r="Q257" s="141">
        <f t="shared" si="103"/>
        <v>-80</v>
      </c>
      <c r="R257" s="142">
        <f t="shared" si="105"/>
        <v>-166</v>
      </c>
      <c r="S257" s="98"/>
      <c r="T257" s="98"/>
      <c r="U257" s="98"/>
      <c r="V257" s="98"/>
      <c r="W257" s="98"/>
      <c r="X257" s="98"/>
      <c r="Y257" s="98"/>
      <c r="Z257" s="76">
        <v>240</v>
      </c>
      <c r="AA257" s="79">
        <f t="shared" si="112"/>
        <v>-43.401048852000187</v>
      </c>
      <c r="AB257" s="78">
        <f t="shared" si="109"/>
        <v>-107.46138806011288</v>
      </c>
      <c r="AC257" s="98"/>
      <c r="AD257" s="86">
        <v>249</v>
      </c>
      <c r="AE257" s="89">
        <f t="shared" si="100"/>
        <v>-28.669435963624057</v>
      </c>
      <c r="AF257" s="88">
        <f t="shared" si="101"/>
        <v>-74.686434119776123</v>
      </c>
      <c r="AG257" s="98"/>
      <c r="AH257" s="108">
        <v>238</v>
      </c>
      <c r="AI257" s="111">
        <f t="shared" si="110"/>
        <v>-53.172684285958141</v>
      </c>
      <c r="AJ257" s="110">
        <f t="shared" si="111"/>
        <v>-132.51491051047907</v>
      </c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141">
        <f t="shared" si="120"/>
        <v>-105.62357711491939</v>
      </c>
      <c r="AW257" s="142">
        <f t="shared" si="107"/>
        <v>-216.36911421509711</v>
      </c>
      <c r="AX257" s="98"/>
      <c r="AY257" s="98"/>
      <c r="AZ257" s="142"/>
      <c r="BA257" s="142"/>
      <c r="BC257" s="141"/>
      <c r="BD257" s="235">
        <v>232</v>
      </c>
      <c r="BE257" s="238">
        <f t="shared" si="114"/>
        <v>-47.712029292126466</v>
      </c>
      <c r="BF257" s="237">
        <f t="shared" si="116"/>
        <v>-115.54635664785259</v>
      </c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163">
        <f t="shared" si="118"/>
        <v>-10.674156011979635</v>
      </c>
      <c r="BT257" s="161">
        <v>31</v>
      </c>
      <c r="BU257" s="98"/>
      <c r="BV257" s="98"/>
      <c r="BW257" s="98"/>
      <c r="BX257" s="98"/>
      <c r="BY257" s="98"/>
      <c r="BZ257" s="98"/>
      <c r="CA257" s="142"/>
      <c r="CB257" s="141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163">
        <f t="shared" si="119"/>
        <v>-10.674156011979635</v>
      </c>
      <c r="CO257" s="161">
        <v>31</v>
      </c>
      <c r="CP257" s="98"/>
      <c r="CQ257" s="98"/>
      <c r="CR257" s="98"/>
      <c r="CS257" s="98"/>
      <c r="CT257" s="98"/>
      <c r="CU257" s="98"/>
      <c r="CV257" s="142"/>
      <c r="CW257" s="168"/>
    </row>
    <row r="258" spans="2:101" x14ac:dyDescent="0.3">
      <c r="B258" s="141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141">
        <f t="shared" si="102"/>
        <v>-10</v>
      </c>
      <c r="N258" s="142">
        <f t="shared" si="104"/>
        <v>-147</v>
      </c>
      <c r="O258" s="98"/>
      <c r="P258" s="98"/>
      <c r="Q258" s="141">
        <f t="shared" si="103"/>
        <v>-80</v>
      </c>
      <c r="R258" s="142">
        <f t="shared" si="105"/>
        <v>-167</v>
      </c>
      <c r="S258" s="98"/>
      <c r="T258" s="98"/>
      <c r="U258" s="98"/>
      <c r="V258" s="98"/>
      <c r="W258" s="98"/>
      <c r="X258" s="98"/>
      <c r="Y258" s="98"/>
      <c r="Z258" s="76">
        <v>241</v>
      </c>
      <c r="AA258" s="79">
        <f t="shared" si="112"/>
        <v>-42.919366777348628</v>
      </c>
      <c r="AB258" s="78">
        <f t="shared" si="109"/>
        <v>-107.73391066569174</v>
      </c>
      <c r="AC258" s="98"/>
      <c r="AD258" s="86">
        <v>250</v>
      </c>
      <c r="AE258" s="89">
        <f t="shared" si="100"/>
        <v>-27.361611466053549</v>
      </c>
      <c r="AF258" s="88">
        <f t="shared" si="101"/>
        <v>-75.175409662872653</v>
      </c>
      <c r="AG258" s="98"/>
      <c r="AH258" s="108">
        <v>239</v>
      </c>
      <c r="AI258" s="111">
        <f t="shared" si="110"/>
        <v>-52.700806540786637</v>
      </c>
      <c r="AJ258" s="110">
        <f t="shared" si="111"/>
        <v>-132.80407756462586</v>
      </c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141">
        <f t="shared" si="120"/>
        <v>-105.62357711491939</v>
      </c>
      <c r="AW258" s="142">
        <f t="shared" si="107"/>
        <v>-217.36911421509711</v>
      </c>
      <c r="AX258" s="98"/>
      <c r="AY258" s="98"/>
      <c r="AZ258" s="142"/>
      <c r="BA258" s="142"/>
      <c r="BC258" s="141"/>
      <c r="BD258" s="235">
        <v>233</v>
      </c>
      <c r="BE258" s="238">
        <f t="shared" si="114"/>
        <v>-47.393291747311594</v>
      </c>
      <c r="BF258" s="237">
        <f t="shared" si="116"/>
        <v>-115.7909325680712</v>
      </c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163">
        <f t="shared" si="118"/>
        <v>-11.018483625269301</v>
      </c>
      <c r="BT258" s="161">
        <v>32</v>
      </c>
      <c r="BU258" s="98"/>
      <c r="BV258" s="98"/>
      <c r="BW258" s="98"/>
      <c r="BX258" s="98"/>
      <c r="BY258" s="98"/>
      <c r="BZ258" s="98"/>
      <c r="CA258" s="142"/>
      <c r="CB258" s="141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163">
        <f t="shared" si="119"/>
        <v>-11.018483625269301</v>
      </c>
      <c r="CO258" s="161">
        <v>32</v>
      </c>
      <c r="CP258" s="98"/>
      <c r="CQ258" s="98"/>
      <c r="CR258" s="98"/>
      <c r="CS258" s="98"/>
      <c r="CT258" s="98"/>
      <c r="CU258" s="98"/>
      <c r="CV258" s="142"/>
      <c r="CW258" s="168"/>
    </row>
    <row r="259" spans="2:101" x14ac:dyDescent="0.3">
      <c r="B259" s="141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141">
        <f t="shared" si="102"/>
        <v>-10</v>
      </c>
      <c r="N259" s="142">
        <f t="shared" si="104"/>
        <v>-148</v>
      </c>
      <c r="O259" s="98"/>
      <c r="P259" s="98"/>
      <c r="Q259" s="141">
        <f t="shared" si="103"/>
        <v>-80</v>
      </c>
      <c r="R259" s="142">
        <f t="shared" si="105"/>
        <v>-168</v>
      </c>
      <c r="S259" s="98"/>
      <c r="T259" s="98"/>
      <c r="U259" s="98"/>
      <c r="V259" s="98"/>
      <c r="W259" s="98"/>
      <c r="X259" s="98"/>
      <c r="Y259" s="98"/>
      <c r="Z259" s="76">
        <v>242</v>
      </c>
      <c r="AA259" s="79">
        <f t="shared" si="112"/>
        <v>-42.433001889934239</v>
      </c>
      <c r="AB259" s="78">
        <f t="shared" si="109"/>
        <v>-107.99798525341738</v>
      </c>
      <c r="AC259" s="98"/>
      <c r="AD259" s="86">
        <v>251</v>
      </c>
      <c r="AE259" s="89">
        <f t="shared" si="100"/>
        <v>-26.045452356572532</v>
      </c>
      <c r="AF259" s="88">
        <f t="shared" si="101"/>
        <v>-75.641486047945349</v>
      </c>
      <c r="AG259" s="98"/>
      <c r="AH259" s="108">
        <v>240</v>
      </c>
      <c r="AI259" s="111">
        <f t="shared" si="110"/>
        <v>-52.223954003924064</v>
      </c>
      <c r="AJ259" s="110">
        <f t="shared" si="111"/>
        <v>-133.08496517503227</v>
      </c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141">
        <f t="shared" si="120"/>
        <v>-105.62357711491939</v>
      </c>
      <c r="AW259" s="142">
        <f t="shared" si="107"/>
        <v>-218.36911421509711</v>
      </c>
      <c r="AX259" s="98"/>
      <c r="AY259" s="98"/>
      <c r="AZ259" s="142"/>
      <c r="BA259" s="142"/>
      <c r="BC259" s="141"/>
      <c r="BD259" s="235">
        <v>234</v>
      </c>
      <c r="BE259" s="238">
        <f t="shared" si="114"/>
        <v>-47.07033430940421</v>
      </c>
      <c r="BF259" s="237">
        <f t="shared" si="116"/>
        <v>-116.02990850101359</v>
      </c>
      <c r="BG259" s="98"/>
      <c r="BH259" s="98"/>
      <c r="BI259" s="98"/>
      <c r="BJ259" s="98"/>
      <c r="BK259" s="98"/>
      <c r="BL259" s="98"/>
      <c r="BM259" s="98"/>
      <c r="BN259" s="98"/>
      <c r="BO259" s="98"/>
      <c r="BP259" s="98"/>
      <c r="BQ259" s="98"/>
      <c r="BR259" s="98"/>
      <c r="BS259" s="163">
        <f t="shared" si="118"/>
        <v>-11.362811238558967</v>
      </c>
      <c r="BT259" s="161">
        <v>33</v>
      </c>
      <c r="BU259" s="98"/>
      <c r="BV259" s="98"/>
      <c r="BW259" s="98"/>
      <c r="BX259" s="98"/>
      <c r="BY259" s="98"/>
      <c r="BZ259" s="98"/>
      <c r="CA259" s="142"/>
      <c r="CB259" s="141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163">
        <f t="shared" si="119"/>
        <v>-11.362811238558967</v>
      </c>
      <c r="CO259" s="161">
        <v>33</v>
      </c>
      <c r="CP259" s="98"/>
      <c r="CQ259" s="98"/>
      <c r="CR259" s="98"/>
      <c r="CS259" s="98"/>
      <c r="CT259" s="98"/>
      <c r="CU259" s="98"/>
      <c r="CV259" s="142"/>
      <c r="CW259" s="168"/>
    </row>
    <row r="260" spans="2:101" x14ac:dyDescent="0.3">
      <c r="B260" s="141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141">
        <f t="shared" si="102"/>
        <v>-10</v>
      </c>
      <c r="N260" s="142">
        <f t="shared" si="104"/>
        <v>-149</v>
      </c>
      <c r="O260" s="98"/>
      <c r="P260" s="98"/>
      <c r="Q260" s="141">
        <f t="shared" si="103"/>
        <v>-80</v>
      </c>
      <c r="R260" s="142">
        <f t="shared" si="105"/>
        <v>-169</v>
      </c>
      <c r="S260" s="98"/>
      <c r="T260" s="98"/>
      <c r="U260" s="98"/>
      <c r="V260" s="98"/>
      <c r="W260" s="98"/>
      <c r="X260" s="98"/>
      <c r="Y260" s="98"/>
      <c r="Z260" s="76">
        <v>243</v>
      </c>
      <c r="AA260" s="79">
        <f t="shared" si="112"/>
        <v>-41.942102341213214</v>
      </c>
      <c r="AB260" s="78">
        <f t="shared" si="109"/>
        <v>-108.25353138361227</v>
      </c>
      <c r="AC260" s="98"/>
      <c r="AD260" s="86">
        <v>252</v>
      </c>
      <c r="AE260" s="89">
        <f t="shared" si="100"/>
        <v>-24.721359549995803</v>
      </c>
      <c r="AF260" s="88">
        <f t="shared" si="101"/>
        <v>-76.084521303612277</v>
      </c>
      <c r="AG260" s="98"/>
      <c r="AH260" s="108">
        <v>241</v>
      </c>
      <c r="AI260" s="111">
        <f t="shared" si="110"/>
        <v>-51.742271929272512</v>
      </c>
      <c r="AJ260" s="110">
        <f t="shared" si="111"/>
        <v>-133.35748778061111</v>
      </c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141">
        <f t="shared" si="120"/>
        <v>-105.62357711491939</v>
      </c>
      <c r="AW260" s="142">
        <f t="shared" si="107"/>
        <v>-219.36911421509711</v>
      </c>
      <c r="AX260" s="98"/>
      <c r="AY260" s="98"/>
      <c r="AZ260" s="142"/>
      <c r="BA260" s="142"/>
      <c r="BC260" s="141"/>
      <c r="BD260" s="235">
        <v>235</v>
      </c>
      <c r="BE260" s="238">
        <f t="shared" si="114"/>
        <v>-46.743255354368458</v>
      </c>
      <c r="BF260" s="237">
        <f t="shared" si="116"/>
        <v>-116.26321165229558</v>
      </c>
      <c r="BG260" s="98"/>
      <c r="BH260" s="98"/>
      <c r="BI260" s="98"/>
      <c r="BJ260" s="98"/>
      <c r="BK260" s="98"/>
      <c r="BL260" s="98"/>
      <c r="BM260" s="98"/>
      <c r="BN260" s="98"/>
      <c r="BO260" s="98"/>
      <c r="BP260" s="98"/>
      <c r="BQ260" s="98"/>
      <c r="BR260" s="98"/>
      <c r="BS260" s="163">
        <f t="shared" si="118"/>
        <v>-11.707138851848633</v>
      </c>
      <c r="BT260" s="161">
        <v>34</v>
      </c>
      <c r="BU260" s="98"/>
      <c r="BV260" s="98"/>
      <c r="BW260" s="98"/>
      <c r="BX260" s="98"/>
      <c r="BY260" s="98"/>
      <c r="BZ260" s="98"/>
      <c r="CA260" s="142"/>
      <c r="CB260" s="141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163">
        <f t="shared" si="119"/>
        <v>-11.707138851848633</v>
      </c>
      <c r="CO260" s="161">
        <v>34</v>
      </c>
      <c r="CP260" s="98"/>
      <c r="CQ260" s="98"/>
      <c r="CR260" s="98"/>
      <c r="CS260" s="98"/>
      <c r="CT260" s="98"/>
      <c r="CU260" s="98"/>
      <c r="CV260" s="142"/>
      <c r="CW260" s="168"/>
    </row>
    <row r="261" spans="2:101" x14ac:dyDescent="0.3">
      <c r="B261" s="141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141">
        <f t="shared" si="102"/>
        <v>-10</v>
      </c>
      <c r="N261" s="142">
        <f t="shared" si="104"/>
        <v>-150</v>
      </c>
      <c r="O261" s="98"/>
      <c r="P261" s="98"/>
      <c r="Q261" s="141">
        <f t="shared" si="103"/>
        <v>-80</v>
      </c>
      <c r="R261" s="142">
        <f t="shared" si="105"/>
        <v>-170</v>
      </c>
      <c r="S261" s="98"/>
      <c r="T261" s="98"/>
      <c r="U261" s="98"/>
      <c r="V261" s="98"/>
      <c r="W261" s="98"/>
      <c r="X261" s="98"/>
      <c r="Y261" s="98"/>
      <c r="Z261" s="76">
        <v>244</v>
      </c>
      <c r="AA261" s="79">
        <f t="shared" si="112"/>
        <v>-41.446817663943555</v>
      </c>
      <c r="AB261" s="78">
        <f t="shared" si="109"/>
        <v>-108.50047121444959</v>
      </c>
      <c r="AC261" s="98"/>
      <c r="AD261" s="86">
        <v>253</v>
      </c>
      <c r="AE261" s="89">
        <f t="shared" si="100"/>
        <v>-23.38973637781897</v>
      </c>
      <c r="AF261" s="88">
        <f t="shared" si="101"/>
        <v>-76.50438047704283</v>
      </c>
      <c r="AG261" s="98"/>
      <c r="AH261" s="108">
        <v>242</v>
      </c>
      <c r="AI261" s="111">
        <f t="shared" si="110"/>
        <v>-51.255907041858123</v>
      </c>
      <c r="AJ261" s="110">
        <f t="shared" si="111"/>
        <v>-133.62156236833675</v>
      </c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141">
        <f t="shared" si="120"/>
        <v>-105.62357711491939</v>
      </c>
      <c r="AW261" s="142">
        <f t="shared" si="107"/>
        <v>-220.36911421509711</v>
      </c>
      <c r="AX261" s="98"/>
      <c r="AY261" s="98"/>
      <c r="AZ261" s="142"/>
      <c r="BA261" s="142"/>
      <c r="BC261" s="141"/>
      <c r="BD261" s="235">
        <v>236</v>
      </c>
      <c r="BE261" s="238">
        <f t="shared" si="114"/>
        <v>-46.412154513622525</v>
      </c>
      <c r="BF261" s="237">
        <f t="shared" si="116"/>
        <v>-116.49077095551725</v>
      </c>
      <c r="BG261" s="98"/>
      <c r="BH261" s="98"/>
      <c r="BI261" s="98"/>
      <c r="BJ261" s="98"/>
      <c r="BK261" s="98"/>
      <c r="BL261" s="98"/>
      <c r="BM261" s="98"/>
      <c r="BN261" s="98"/>
      <c r="BO261" s="98"/>
      <c r="BP261" s="98"/>
      <c r="BQ261" s="98"/>
      <c r="BR261" s="98"/>
      <c r="BS261" s="163">
        <f t="shared" si="118"/>
        <v>-12.051466465138297</v>
      </c>
      <c r="BT261" s="161">
        <v>35</v>
      </c>
      <c r="BU261" s="98"/>
      <c r="BV261" s="98"/>
      <c r="BW261" s="98"/>
      <c r="BX261" s="98"/>
      <c r="BY261" s="98"/>
      <c r="BZ261" s="98"/>
      <c r="CA261" s="142"/>
      <c r="CB261" s="141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163">
        <f t="shared" si="119"/>
        <v>-12.051466465138297</v>
      </c>
      <c r="CO261" s="161">
        <v>35</v>
      </c>
      <c r="CP261" s="98"/>
      <c r="CQ261" s="98"/>
      <c r="CR261" s="98"/>
      <c r="CS261" s="98"/>
      <c r="CT261" s="98"/>
      <c r="CU261" s="98"/>
      <c r="CV261" s="142"/>
      <c r="CW261" s="168"/>
    </row>
    <row r="262" spans="2:101" x14ac:dyDescent="0.3">
      <c r="B262" s="141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141">
        <f t="shared" si="102"/>
        <v>-10</v>
      </c>
      <c r="N262" s="142">
        <f t="shared" si="104"/>
        <v>-151</v>
      </c>
      <c r="O262" s="98"/>
      <c r="P262" s="98"/>
      <c r="Q262" s="141">
        <f t="shared" si="103"/>
        <v>-80</v>
      </c>
      <c r="R262" s="142">
        <f t="shared" si="105"/>
        <v>-171</v>
      </c>
      <c r="S262" s="98"/>
      <c r="T262" s="98"/>
      <c r="U262" s="98"/>
      <c r="V262" s="98"/>
      <c r="W262" s="98"/>
      <c r="X262" s="98"/>
      <c r="Y262" s="98"/>
      <c r="Z262" s="76">
        <v>245</v>
      </c>
      <c r="AA262" s="79">
        <f t="shared" si="112"/>
        <v>-40.947298726635886</v>
      </c>
      <c r="AB262" s="78">
        <f t="shared" si="109"/>
        <v>-108.73872952566475</v>
      </c>
      <c r="AC262" s="98"/>
      <c r="AD262" s="86">
        <v>254</v>
      </c>
      <c r="AE262" s="89">
        <f t="shared" si="100"/>
        <v>-22.050988465359911</v>
      </c>
      <c r="AF262" s="88">
        <f t="shared" si="101"/>
        <v>-76.900935675065526</v>
      </c>
      <c r="AG262" s="98"/>
      <c r="AH262" s="108">
        <v>243</v>
      </c>
      <c r="AI262" s="111">
        <f t="shared" si="110"/>
        <v>-50.765007493137105</v>
      </c>
      <c r="AJ262" s="110">
        <f t="shared" si="111"/>
        <v>-133.87710849853164</v>
      </c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141">
        <f t="shared" si="120"/>
        <v>-105.62357711491939</v>
      </c>
      <c r="AW262" s="142">
        <f t="shared" si="107"/>
        <v>-221.36911421509711</v>
      </c>
      <c r="AX262" s="98"/>
      <c r="AY262" s="98"/>
      <c r="AZ262" s="142"/>
      <c r="BA262" s="142"/>
      <c r="BC262" s="141"/>
      <c r="BD262" s="235">
        <v>237</v>
      </c>
      <c r="BE262" s="238">
        <f t="shared" si="114"/>
        <v>-46.077132643689936</v>
      </c>
      <c r="BF262" s="237">
        <f t="shared" si="116"/>
        <v>-116.71251709391041</v>
      </c>
      <c r="BG262" s="98"/>
      <c r="BH262" s="98"/>
      <c r="BI262" s="98"/>
      <c r="BJ262" s="98"/>
      <c r="BK262" s="98"/>
      <c r="BL262" s="98"/>
      <c r="BM262" s="98"/>
      <c r="BN262" s="98"/>
      <c r="BO262" s="98"/>
      <c r="BP262" s="98"/>
      <c r="BQ262" s="98"/>
      <c r="BR262" s="98"/>
      <c r="BS262" s="163">
        <f t="shared" si="118"/>
        <v>-12.395794078427963</v>
      </c>
      <c r="BT262" s="161">
        <v>36</v>
      </c>
      <c r="BU262" s="98"/>
      <c r="BV262" s="98"/>
      <c r="BW262" s="98"/>
      <c r="BX262" s="98"/>
      <c r="BY262" s="98"/>
      <c r="BZ262" s="98"/>
      <c r="CA262" s="142"/>
      <c r="CB262" s="141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163">
        <f t="shared" si="119"/>
        <v>-12.395794078427963</v>
      </c>
      <c r="CO262" s="161">
        <v>36</v>
      </c>
      <c r="CP262" s="98"/>
      <c r="CQ262" s="98"/>
      <c r="CR262" s="98"/>
      <c r="CS262" s="98"/>
      <c r="CT262" s="98"/>
      <c r="CU262" s="98"/>
      <c r="CV262" s="142"/>
      <c r="CW262" s="168"/>
    </row>
    <row r="263" spans="2:101" x14ac:dyDescent="0.3">
      <c r="B263" s="141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141">
        <f t="shared" si="102"/>
        <v>-10</v>
      </c>
      <c r="N263" s="142">
        <f t="shared" si="104"/>
        <v>-152</v>
      </c>
      <c r="O263" s="98"/>
      <c r="P263" s="98"/>
      <c r="Q263" s="141">
        <f t="shared" si="103"/>
        <v>-80</v>
      </c>
      <c r="R263" s="142">
        <f t="shared" si="105"/>
        <v>-172</v>
      </c>
      <c r="S263" s="98"/>
      <c r="T263" s="98"/>
      <c r="U263" s="98"/>
      <c r="V263" s="98"/>
      <c r="W263" s="98"/>
      <c r="X263" s="98"/>
      <c r="Y263" s="98"/>
      <c r="Z263" s="76">
        <v>246</v>
      </c>
      <c r="AA263" s="79">
        <f t="shared" si="112"/>
        <v>-40.443697687597421</v>
      </c>
      <c r="AB263" s="78">
        <f t="shared" si="109"/>
        <v>-108.96823374146807</v>
      </c>
      <c r="AC263" s="98"/>
      <c r="AD263" s="86">
        <v>255</v>
      </c>
      <c r="AE263" s="89">
        <f t="shared" si="100"/>
        <v>-20.705523608201652</v>
      </c>
      <c r="AF263" s="88">
        <f t="shared" si="101"/>
        <v>-77.274066103125463</v>
      </c>
      <c r="AG263" s="98"/>
      <c r="AH263" s="108">
        <v>244</v>
      </c>
      <c r="AI263" s="111">
        <f t="shared" si="110"/>
        <v>-50.269722815867439</v>
      </c>
      <c r="AJ263" s="110">
        <f t="shared" si="111"/>
        <v>-134.12404832936897</v>
      </c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141">
        <f t="shared" si="120"/>
        <v>-105.62357711491939</v>
      </c>
      <c r="AW263" s="142">
        <f t="shared" si="107"/>
        <v>-222.36911421509711</v>
      </c>
      <c r="AX263" s="98"/>
      <c r="AY263" s="98"/>
      <c r="AZ263" s="142"/>
      <c r="BA263" s="142"/>
      <c r="BC263" s="141"/>
      <c r="BD263" s="235">
        <v>238</v>
      </c>
      <c r="BE263" s="238">
        <f t="shared" si="114"/>
        <v>-45.738291795477735</v>
      </c>
      <c r="BF263" s="237">
        <f t="shared" si="116"/>
        <v>-116.92838252145319</v>
      </c>
      <c r="BG263" s="98"/>
      <c r="BH263" s="98"/>
      <c r="BI263" s="98"/>
      <c r="BJ263" s="98"/>
      <c r="BK263" s="98"/>
      <c r="BL263" s="98"/>
      <c r="BM263" s="98"/>
      <c r="BN263" s="98"/>
      <c r="BO263" s="98"/>
      <c r="BP263" s="98"/>
      <c r="BQ263" s="98"/>
      <c r="BR263" s="98"/>
      <c r="BS263" s="163">
        <f t="shared" si="118"/>
        <v>-12.740121691717629</v>
      </c>
      <c r="BT263" s="161">
        <v>37</v>
      </c>
      <c r="BU263" s="98"/>
      <c r="BV263" s="98"/>
      <c r="BW263" s="98"/>
      <c r="BX263" s="98"/>
      <c r="BY263" s="98"/>
      <c r="BZ263" s="98"/>
      <c r="CA263" s="142"/>
      <c r="CB263" s="141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163">
        <f t="shared" si="119"/>
        <v>-12.740121691717629</v>
      </c>
      <c r="CO263" s="161">
        <v>37</v>
      </c>
      <c r="CP263" s="98"/>
      <c r="CQ263" s="98"/>
      <c r="CR263" s="98"/>
      <c r="CS263" s="98"/>
      <c r="CT263" s="98"/>
      <c r="CU263" s="98"/>
      <c r="CV263" s="142"/>
      <c r="CW263" s="168"/>
    </row>
    <row r="264" spans="2:101" x14ac:dyDescent="0.3">
      <c r="B264" s="141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141">
        <f t="shared" si="102"/>
        <v>-10</v>
      </c>
      <c r="N264" s="142">
        <f t="shared" si="104"/>
        <v>-153</v>
      </c>
      <c r="O264" s="98"/>
      <c r="P264" s="98"/>
      <c r="Q264" s="141">
        <f t="shared" si="103"/>
        <v>-80</v>
      </c>
      <c r="R264" s="142">
        <f t="shared" si="105"/>
        <v>-173</v>
      </c>
      <c r="S264" s="98"/>
      <c r="T264" s="98"/>
      <c r="U264" s="98"/>
      <c r="V264" s="98"/>
      <c r="W264" s="98"/>
      <c r="X264" s="98"/>
      <c r="Y264" s="98"/>
      <c r="Z264" s="76">
        <v>247</v>
      </c>
      <c r="AA264" s="79">
        <f t="shared" si="112"/>
        <v>-39.936167948583204</v>
      </c>
      <c r="AB264" s="78">
        <f t="shared" si="109"/>
        <v>-109.18891395265214</v>
      </c>
      <c r="AC264" s="98"/>
      <c r="AD264" s="86">
        <v>256</v>
      </c>
      <c r="AE264" s="89">
        <f t="shared" si="100"/>
        <v>-19.353751647973422</v>
      </c>
      <c r="AF264" s="88">
        <f t="shared" si="101"/>
        <v>-77.623658102079716</v>
      </c>
      <c r="AG264" s="98"/>
      <c r="AH264" s="108">
        <v>245</v>
      </c>
      <c r="AI264" s="111">
        <f t="shared" si="110"/>
        <v>-49.770203878559769</v>
      </c>
      <c r="AJ264" s="110">
        <f t="shared" si="111"/>
        <v>-134.36230664058414</v>
      </c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141">
        <f t="shared" si="120"/>
        <v>-105.62357711491939</v>
      </c>
      <c r="AW264" s="142">
        <f t="shared" si="107"/>
        <v>-223.36911421509711</v>
      </c>
      <c r="AX264" s="98"/>
      <c r="AY264" s="98"/>
      <c r="AZ264" s="142"/>
      <c r="BA264" s="142"/>
      <c r="BC264" s="141"/>
      <c r="BD264" s="235">
        <v>239</v>
      </c>
      <c r="BE264" s="238">
        <f t="shared" si="114"/>
        <v>-45.395735183190702</v>
      </c>
      <c r="BF264" s="237">
        <f t="shared" si="116"/>
        <v>-117.13830148344523</v>
      </c>
      <c r="BG264" s="98"/>
      <c r="BH264" s="98"/>
      <c r="BI264" s="98"/>
      <c r="BJ264" s="98"/>
      <c r="BK264" s="98"/>
      <c r="BL264" s="98"/>
      <c r="BM264" s="98"/>
      <c r="BN264" s="98"/>
      <c r="BO264" s="98"/>
      <c r="BP264" s="98"/>
      <c r="BQ264" s="98"/>
      <c r="BR264" s="98"/>
      <c r="BS264" s="163">
        <f t="shared" si="118"/>
        <v>-13.084449305007295</v>
      </c>
      <c r="BT264" s="161">
        <v>38</v>
      </c>
      <c r="BU264" s="98"/>
      <c r="BV264" s="98"/>
      <c r="BW264" s="98"/>
      <c r="BX264" s="98"/>
      <c r="BY264" s="98"/>
      <c r="BZ264" s="98"/>
      <c r="CA264" s="142"/>
      <c r="CB264" s="141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163">
        <f t="shared" si="119"/>
        <v>-13.084449305007295</v>
      </c>
      <c r="CO264" s="161">
        <v>38</v>
      </c>
      <c r="CP264" s="98"/>
      <c r="CQ264" s="98"/>
      <c r="CR264" s="98"/>
      <c r="CS264" s="98"/>
      <c r="CT264" s="98"/>
      <c r="CU264" s="98"/>
      <c r="CV264" s="142"/>
      <c r="CW264" s="168"/>
    </row>
    <row r="265" spans="2:101" x14ac:dyDescent="0.3">
      <c r="B265" s="141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141">
        <f t="shared" si="102"/>
        <v>-10</v>
      </c>
      <c r="N265" s="142">
        <f t="shared" si="104"/>
        <v>-154</v>
      </c>
      <c r="O265" s="98"/>
      <c r="P265" s="98"/>
      <c r="Q265" s="141">
        <f t="shared" si="103"/>
        <v>-80</v>
      </c>
      <c r="R265" s="142">
        <f t="shared" si="105"/>
        <v>-174</v>
      </c>
      <c r="S265" s="98"/>
      <c r="T265" s="98"/>
      <c r="U265" s="98"/>
      <c r="V265" s="98"/>
      <c r="W265" s="98"/>
      <c r="X265" s="98"/>
      <c r="Y265" s="98"/>
      <c r="Z265" s="76">
        <v>248</v>
      </c>
      <c r="AA265" s="79">
        <f t="shared" si="112"/>
        <v>-39.42486410806827</v>
      </c>
      <c r="AB265" s="78">
        <f t="shared" si="109"/>
        <v>-109.40070293788688</v>
      </c>
      <c r="AC265" s="98"/>
      <c r="AD265" s="86">
        <v>257</v>
      </c>
      <c r="AE265" s="89">
        <f t="shared" ref="AE265:AE328" si="121">$AF$2*COS($AD265*PI()/180)+$AF$3</f>
        <v>-17.996084347509221</v>
      </c>
      <c r="AF265" s="88">
        <f t="shared" ref="AF265:AF328" si="122">$AF$2*SIN($AD265*PI()/180)+$AF$4</f>
        <v>-77.949605182818814</v>
      </c>
      <c r="AG265" s="98"/>
      <c r="AH265" s="108">
        <v>246</v>
      </c>
      <c r="AI265" s="111">
        <f t="shared" si="110"/>
        <v>-49.266602839521305</v>
      </c>
      <c r="AJ265" s="110">
        <f t="shared" si="111"/>
        <v>-134.59181085638744</v>
      </c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141">
        <f t="shared" si="120"/>
        <v>-105.62357711491939</v>
      </c>
      <c r="AW265" s="142">
        <f t="shared" si="107"/>
        <v>-224.36911421509711</v>
      </c>
      <c r="AX265" s="98"/>
      <c r="AY265" s="98"/>
      <c r="AZ265" s="142"/>
      <c r="BA265" s="142"/>
      <c r="BC265" s="141"/>
      <c r="BD265" s="235">
        <v>240</v>
      </c>
      <c r="BE265" s="238">
        <f t="shared" si="114"/>
        <v>-45.049567152891342</v>
      </c>
      <c r="BF265" s="237">
        <f t="shared" si="116"/>
        <v>-117.34221003653718</v>
      </c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163">
        <f t="shared" si="118"/>
        <v>-13.428776918296961</v>
      </c>
      <c r="BT265" s="161">
        <v>39</v>
      </c>
      <c r="BU265" s="98"/>
      <c r="BV265" s="98"/>
      <c r="BW265" s="98"/>
      <c r="BX265" s="98"/>
      <c r="BY265" s="98"/>
      <c r="BZ265" s="98"/>
      <c r="CA265" s="142"/>
      <c r="CB265" s="141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163">
        <f t="shared" si="119"/>
        <v>-13.428776918296961</v>
      </c>
      <c r="CO265" s="161">
        <v>39</v>
      </c>
      <c r="CP265" s="98"/>
      <c r="CQ265" s="98"/>
      <c r="CR265" s="98"/>
      <c r="CS265" s="98"/>
      <c r="CT265" s="98"/>
      <c r="CU265" s="98"/>
      <c r="CV265" s="142"/>
      <c r="CW265" s="168"/>
    </row>
    <row r="266" spans="2:101" x14ac:dyDescent="0.3">
      <c r="B266" s="141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141">
        <f t="shared" si="102"/>
        <v>-10</v>
      </c>
      <c r="N266" s="142">
        <f t="shared" si="104"/>
        <v>-155</v>
      </c>
      <c r="O266" s="98"/>
      <c r="P266" s="98"/>
      <c r="Q266" s="141">
        <f t="shared" si="103"/>
        <v>-80</v>
      </c>
      <c r="R266" s="142">
        <f t="shared" si="105"/>
        <v>-175</v>
      </c>
      <c r="S266" s="98"/>
      <c r="T266" s="98"/>
      <c r="U266" s="98"/>
      <c r="V266" s="98"/>
      <c r="W266" s="98"/>
      <c r="X266" s="98"/>
      <c r="Y266" s="98"/>
      <c r="Z266" s="76">
        <v>249</v>
      </c>
      <c r="AA266" s="79">
        <f t="shared" si="112"/>
        <v>-38.909941914155546</v>
      </c>
      <c r="AB266" s="78">
        <f t="shared" si="109"/>
        <v>-109.60353618419572</v>
      </c>
      <c r="AC266" s="98"/>
      <c r="AD266" s="86">
        <v>258</v>
      </c>
      <c r="AE266" s="89">
        <f t="shared" si="121"/>
        <v>-16.632935265420784</v>
      </c>
      <c r="AF266" s="88">
        <f t="shared" si="122"/>
        <v>-78.251808058704441</v>
      </c>
      <c r="AG266" s="98"/>
      <c r="AH266" s="108">
        <v>247</v>
      </c>
      <c r="AI266" s="111">
        <f t="shared" si="110"/>
        <v>-48.759073100507095</v>
      </c>
      <c r="AJ266" s="110">
        <f t="shared" si="111"/>
        <v>-134.81249106757153</v>
      </c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141">
        <f t="shared" si="120"/>
        <v>-105.62357711491939</v>
      </c>
      <c r="AW266" s="142">
        <f t="shared" si="107"/>
        <v>-225.36911421509711</v>
      </c>
      <c r="AX266" s="98"/>
      <c r="AY266" s="98"/>
      <c r="AZ266" s="142"/>
      <c r="BA266" s="142"/>
      <c r="BC266" s="141"/>
      <c r="BD266" s="235">
        <v>241</v>
      </c>
      <c r="BE266" s="238">
        <f t="shared" si="114"/>
        <v>-44.699893150715084</v>
      </c>
      <c r="BF266" s="237">
        <f t="shared" si="116"/>
        <v>-117.54004606820848</v>
      </c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163">
        <f t="shared" si="118"/>
        <v>-13.773104531586625</v>
      </c>
      <c r="BT266" s="161">
        <v>40</v>
      </c>
      <c r="BU266" s="98"/>
      <c r="BV266" s="98"/>
      <c r="BW266" s="98"/>
      <c r="BX266" s="98"/>
      <c r="BY266" s="98"/>
      <c r="BZ266" s="98"/>
      <c r="CA266" s="142"/>
      <c r="CB266" s="141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163">
        <f t="shared" si="119"/>
        <v>-13.773104531586625</v>
      </c>
      <c r="CO266" s="161">
        <v>40</v>
      </c>
      <c r="CP266" s="98"/>
      <c r="CQ266" s="98"/>
      <c r="CR266" s="98"/>
      <c r="CS266" s="98"/>
      <c r="CT266" s="98"/>
      <c r="CU266" s="98"/>
      <c r="CV266" s="142"/>
      <c r="CW266" s="168"/>
    </row>
    <row r="267" spans="2:101" x14ac:dyDescent="0.3">
      <c r="B267" s="141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141">
        <f t="shared" si="102"/>
        <v>-10</v>
      </c>
      <c r="N267" s="142">
        <f t="shared" si="104"/>
        <v>-156</v>
      </c>
      <c r="O267" s="98"/>
      <c r="P267" s="98"/>
      <c r="Q267" s="141">
        <f t="shared" si="103"/>
        <v>-80</v>
      </c>
      <c r="R267" s="142">
        <f t="shared" si="105"/>
        <v>-176</v>
      </c>
      <c r="S267" s="98"/>
      <c r="T267" s="98"/>
      <c r="U267" s="98"/>
      <c r="V267" s="98"/>
      <c r="W267" s="98"/>
      <c r="X267" s="98"/>
      <c r="Y267" s="98"/>
      <c r="Z267" s="76">
        <v>250</v>
      </c>
      <c r="AA267" s="79">
        <f t="shared" si="112"/>
        <v>-38.391558217133458</v>
      </c>
      <c r="AB267" s="78">
        <f t="shared" si="109"/>
        <v>-109.79735190660698</v>
      </c>
      <c r="AC267" s="98"/>
      <c r="AD267" s="86">
        <v>259</v>
      </c>
      <c r="AE267" s="89">
        <f t="shared" si="121"/>
        <v>-15.264719630123638</v>
      </c>
      <c r="AF267" s="88">
        <f t="shared" si="122"/>
        <v>-78.530174675813115</v>
      </c>
      <c r="AG267" s="98"/>
      <c r="AH267" s="108">
        <v>248</v>
      </c>
      <c r="AI267" s="111">
        <f t="shared" si="110"/>
        <v>-48.247769259992154</v>
      </c>
      <c r="AJ267" s="110">
        <f t="shared" si="111"/>
        <v>-135.02428005280626</v>
      </c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141">
        <f t="shared" si="120"/>
        <v>-105.62357711491939</v>
      </c>
      <c r="AW267" s="142">
        <f t="shared" si="107"/>
        <v>-226.36911421509711</v>
      </c>
      <c r="AX267" s="98"/>
      <c r="AY267" s="98"/>
      <c r="AZ267" s="142"/>
      <c r="BA267" s="142"/>
      <c r="BC267" s="141"/>
      <c r="BD267" s="235">
        <v>242</v>
      </c>
      <c r="BE267" s="238">
        <f t="shared" si="114"/>
        <v>-44.346819690750401</v>
      </c>
      <c r="BF267" s="237">
        <f t="shared" si="116"/>
        <v>-117.73174931568738</v>
      </c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163">
        <f t="shared" si="118"/>
        <v>-14.117432144876291</v>
      </c>
      <c r="BT267" s="161">
        <v>41</v>
      </c>
      <c r="BU267" s="98"/>
      <c r="BV267" s="98"/>
      <c r="BW267" s="98"/>
      <c r="BX267" s="98"/>
      <c r="BY267" s="98"/>
      <c r="BZ267" s="98"/>
      <c r="CA267" s="142"/>
      <c r="CB267" s="141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163">
        <f t="shared" si="119"/>
        <v>-14.117432144876291</v>
      </c>
      <c r="CO267" s="161">
        <v>41</v>
      </c>
      <c r="CP267" s="98"/>
      <c r="CQ267" s="98"/>
      <c r="CR267" s="98"/>
      <c r="CS267" s="98"/>
      <c r="CT267" s="98"/>
      <c r="CU267" s="98"/>
      <c r="CV267" s="142"/>
      <c r="CW267" s="168"/>
    </row>
    <row r="268" spans="2:101" x14ac:dyDescent="0.3">
      <c r="B268" s="141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141">
        <f t="shared" si="102"/>
        <v>-10</v>
      </c>
      <c r="N268" s="142">
        <f t="shared" si="104"/>
        <v>-157</v>
      </c>
      <c r="O268" s="98"/>
      <c r="P268" s="98"/>
      <c r="Q268" s="141">
        <f t="shared" si="103"/>
        <v>-80</v>
      </c>
      <c r="R268" s="142">
        <f t="shared" si="105"/>
        <v>-177</v>
      </c>
      <c r="S268" s="98"/>
      <c r="T268" s="98"/>
      <c r="U268" s="98"/>
      <c r="V268" s="98"/>
      <c r="W268" s="98"/>
      <c r="X268" s="98"/>
      <c r="Y268" s="98"/>
      <c r="Z268" s="76">
        <v>251</v>
      </c>
      <c r="AA268" s="79">
        <f t="shared" si="112"/>
        <v>-37.869870921697789</v>
      </c>
      <c r="AB268" s="78">
        <f t="shared" si="109"/>
        <v>-109.98209106697405</v>
      </c>
      <c r="AC268" s="98"/>
      <c r="AD268" s="86">
        <v>260</v>
      </c>
      <c r="AE268" s="89">
        <f t="shared" si="121"/>
        <v>-13.891854213354426</v>
      </c>
      <c r="AF268" s="88">
        <f t="shared" si="122"/>
        <v>-78.784620240976636</v>
      </c>
      <c r="AG268" s="98"/>
      <c r="AH268" s="108">
        <v>249</v>
      </c>
      <c r="AI268" s="111">
        <f t="shared" si="110"/>
        <v>-47.73284706607943</v>
      </c>
      <c r="AJ268" s="110">
        <f t="shared" si="111"/>
        <v>-135.2271132991151</v>
      </c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141">
        <f t="shared" si="120"/>
        <v>-105.62357711491939</v>
      </c>
      <c r="AW268" s="142">
        <f t="shared" si="107"/>
        <v>-227.36911421509711</v>
      </c>
      <c r="AX268" s="98"/>
      <c r="AY268" s="98"/>
      <c r="AZ268" s="142"/>
      <c r="BA268" s="142"/>
      <c r="BC268" s="141"/>
      <c r="BD268" s="235">
        <v>243</v>
      </c>
      <c r="BE268" s="238">
        <f t="shared" si="114"/>
        <v>-43.990454322593465</v>
      </c>
      <c r="BF268" s="237">
        <f t="shared" si="116"/>
        <v>-117.91726138430762</v>
      </c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163">
        <f t="shared" si="118"/>
        <v>-14.461759758165957</v>
      </c>
      <c r="BT268" s="161">
        <v>42</v>
      </c>
      <c r="BU268" s="98"/>
      <c r="BV268" s="98"/>
      <c r="BW268" s="98"/>
      <c r="BX268" s="98"/>
      <c r="BY268" s="98"/>
      <c r="BZ268" s="98"/>
      <c r="CA268" s="142"/>
      <c r="CB268" s="141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163">
        <f t="shared" si="119"/>
        <v>-14.461759758165957</v>
      </c>
      <c r="CO268" s="161">
        <v>42</v>
      </c>
      <c r="CP268" s="98"/>
      <c r="CQ268" s="98"/>
      <c r="CR268" s="98"/>
      <c r="CS268" s="98"/>
      <c r="CT268" s="98"/>
      <c r="CU268" s="98"/>
      <c r="CV268" s="142"/>
      <c r="CW268" s="168"/>
    </row>
    <row r="269" spans="2:101" x14ac:dyDescent="0.3">
      <c r="B269" s="141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141">
        <f t="shared" ref="M269:M332" si="123">$M$3</f>
        <v>-10</v>
      </c>
      <c r="N269" s="142">
        <f t="shared" si="104"/>
        <v>-158</v>
      </c>
      <c r="O269" s="98"/>
      <c r="P269" s="98"/>
      <c r="Q269" s="141">
        <f t="shared" ref="Q269:Q332" si="124">$Q$3</f>
        <v>-80</v>
      </c>
      <c r="R269" s="142">
        <f t="shared" si="105"/>
        <v>-178</v>
      </c>
      <c r="S269" s="98"/>
      <c r="T269" s="98"/>
      <c r="U269" s="98"/>
      <c r="V269" s="98"/>
      <c r="W269" s="98"/>
      <c r="X269" s="98"/>
      <c r="Y269" s="98"/>
      <c r="Z269" s="76">
        <v>252</v>
      </c>
      <c r="AA269" s="79">
        <f t="shared" si="112"/>
        <v>-37.345038938852483</v>
      </c>
      <c r="AB269" s="78">
        <f t="shared" si="109"/>
        <v>-110.15769739195909</v>
      </c>
      <c r="AC269" s="98"/>
      <c r="AD269" s="86">
        <v>261</v>
      </c>
      <c r="AE269" s="89">
        <f t="shared" si="121"/>
        <v>-12.514757203218483</v>
      </c>
      <c r="AF269" s="88">
        <f t="shared" si="122"/>
        <v>-79.015067247611015</v>
      </c>
      <c r="AG269" s="98"/>
      <c r="AH269" s="108">
        <v>250</v>
      </c>
      <c r="AI269" s="111">
        <f t="shared" si="110"/>
        <v>-47.214463369057341</v>
      </c>
      <c r="AJ269" s="110">
        <f t="shared" si="111"/>
        <v>-135.42092902152638</v>
      </c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141">
        <f t="shared" si="120"/>
        <v>-105.62357711491939</v>
      </c>
      <c r="AW269" s="142">
        <f t="shared" si="107"/>
        <v>-228.36911421509711</v>
      </c>
      <c r="AX269" s="98"/>
      <c r="AY269" s="98"/>
      <c r="AZ269" s="142"/>
      <c r="BA269" s="142"/>
      <c r="BC269" s="141"/>
      <c r="BD269" s="235">
        <v>244</v>
      </c>
      <c r="BE269" s="238">
        <f t="shared" si="114"/>
        <v>-43.63090559858761</v>
      </c>
      <c r="BF269" s="237">
        <f t="shared" si="116"/>
        <v>-118.09652576529601</v>
      </c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163">
        <f t="shared" si="118"/>
        <v>-14.806087371455623</v>
      </c>
      <c r="BT269" s="161">
        <v>43</v>
      </c>
      <c r="BU269" s="98"/>
      <c r="BV269" s="98"/>
      <c r="BW269" s="98"/>
      <c r="BX269" s="98"/>
      <c r="BY269" s="98"/>
      <c r="BZ269" s="98"/>
      <c r="CA269" s="142"/>
      <c r="CB269" s="141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163">
        <f t="shared" si="119"/>
        <v>-14.806087371455623</v>
      </c>
      <c r="CO269" s="161">
        <v>43</v>
      </c>
      <c r="CP269" s="98"/>
      <c r="CQ269" s="98"/>
      <c r="CR269" s="98"/>
      <c r="CS269" s="98"/>
      <c r="CT269" s="98"/>
      <c r="CU269" s="98"/>
      <c r="CV269" s="142"/>
      <c r="CW269" s="168"/>
    </row>
    <row r="270" spans="2:101" x14ac:dyDescent="0.3">
      <c r="B270" s="141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141">
        <f t="shared" si="123"/>
        <v>-10</v>
      </c>
      <c r="N270" s="142">
        <f t="shared" ref="N270:N333" si="125">$N269-$A$11</f>
        <v>-159</v>
      </c>
      <c r="O270" s="98"/>
      <c r="P270" s="98"/>
      <c r="Q270" s="141">
        <f t="shared" si="124"/>
        <v>-80</v>
      </c>
      <c r="R270" s="142">
        <f t="shared" ref="R270:R333" si="126">$R269-$A$11</f>
        <v>-179</v>
      </c>
      <c r="S270" s="98"/>
      <c r="T270" s="98"/>
      <c r="U270" s="98"/>
      <c r="V270" s="98"/>
      <c r="W270" s="98"/>
      <c r="X270" s="98"/>
      <c r="Y270" s="98"/>
      <c r="Z270" s="76">
        <v>253</v>
      </c>
      <c r="AA270" s="79">
        <f t="shared" si="112"/>
        <v>-36.817222137503656</v>
      </c>
      <c r="AB270" s="78">
        <f t="shared" si="109"/>
        <v>-110.32411739017435</v>
      </c>
      <c r="AC270" s="98"/>
      <c r="AD270" s="86">
        <v>262</v>
      </c>
      <c r="AE270" s="89">
        <f t="shared" si="121"/>
        <v>-11.133848076805196</v>
      </c>
      <c r="AF270" s="88">
        <f t="shared" si="122"/>
        <v>-79.221445499325625</v>
      </c>
      <c r="AG270" s="98"/>
      <c r="AH270" s="108">
        <v>251</v>
      </c>
      <c r="AI270" s="111">
        <f t="shared" si="110"/>
        <v>-46.692776073621673</v>
      </c>
      <c r="AJ270" s="110">
        <f t="shared" si="111"/>
        <v>-135.60566818189344</v>
      </c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141">
        <f t="shared" si="120"/>
        <v>-105.62357711491939</v>
      </c>
      <c r="AW270" s="142">
        <f t="shared" ref="AW270:AW333" si="127">$AW269-$A$11</f>
        <v>-229.36911421509711</v>
      </c>
      <c r="AX270" s="98"/>
      <c r="AY270" s="98"/>
      <c r="AZ270" s="142"/>
      <c r="BA270" s="142"/>
      <c r="BC270" s="141"/>
      <c r="BD270" s="235">
        <v>245</v>
      </c>
      <c r="BE270" s="238">
        <f t="shared" si="114"/>
        <v>-43.268283040757197</v>
      </c>
      <c r="BF270" s="237">
        <f t="shared" si="116"/>
        <v>-118.26948785298555</v>
      </c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163">
        <f t="shared" si="118"/>
        <v>-15.150414984745289</v>
      </c>
      <c r="BT270" s="161">
        <v>44</v>
      </c>
      <c r="BU270" s="98"/>
      <c r="BV270" s="98"/>
      <c r="BW270" s="98"/>
      <c r="BX270" s="98"/>
      <c r="BY270" s="98"/>
      <c r="BZ270" s="98"/>
      <c r="CA270" s="142"/>
      <c r="CB270" s="141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163">
        <f t="shared" si="119"/>
        <v>-15.150414984745289</v>
      </c>
      <c r="CO270" s="161">
        <v>44</v>
      </c>
      <c r="CP270" s="98"/>
      <c r="CQ270" s="98"/>
      <c r="CR270" s="98"/>
      <c r="CS270" s="98"/>
      <c r="CT270" s="98"/>
      <c r="CU270" s="98"/>
      <c r="CV270" s="142"/>
      <c r="CW270" s="168"/>
    </row>
    <row r="271" spans="2:101" x14ac:dyDescent="0.3">
      <c r="B271" s="141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141">
        <f t="shared" si="123"/>
        <v>-10</v>
      </c>
      <c r="N271" s="142">
        <f t="shared" si="125"/>
        <v>-160</v>
      </c>
      <c r="O271" s="98"/>
      <c r="P271" s="98"/>
      <c r="Q271" s="141">
        <f t="shared" si="124"/>
        <v>-80</v>
      </c>
      <c r="R271" s="142">
        <f t="shared" si="126"/>
        <v>-180</v>
      </c>
      <c r="S271" s="98"/>
      <c r="T271" s="98"/>
      <c r="U271" s="98"/>
      <c r="V271" s="98"/>
      <c r="W271" s="98"/>
      <c r="X271" s="98"/>
      <c r="Y271" s="98"/>
      <c r="Z271" s="76">
        <v>254</v>
      </c>
      <c r="AA271" s="79">
        <f t="shared" si="112"/>
        <v>-36.286581295762034</v>
      </c>
      <c r="AB271" s="78">
        <f t="shared" si="109"/>
        <v>-110.48130036847627</v>
      </c>
      <c r="AC271" s="98"/>
      <c r="AD271" s="86">
        <v>263</v>
      </c>
      <c r="AE271" s="89">
        <f t="shared" si="121"/>
        <v>-9.7495474724117734</v>
      </c>
      <c r="AF271" s="88">
        <f t="shared" si="122"/>
        <v>-79.403692131305775</v>
      </c>
      <c r="AG271" s="98"/>
      <c r="AH271" s="108">
        <v>252</v>
      </c>
      <c r="AI271" s="111">
        <f t="shared" si="110"/>
        <v>-46.167944090776373</v>
      </c>
      <c r="AJ271" s="110">
        <f t="shared" si="111"/>
        <v>-135.78127450687847</v>
      </c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141">
        <f t="shared" si="120"/>
        <v>-105.62357711491939</v>
      </c>
      <c r="AW271" s="142">
        <f t="shared" si="127"/>
        <v>-230.36911421509711</v>
      </c>
      <c r="AX271" s="98"/>
      <c r="AY271" s="98"/>
      <c r="AZ271" s="142"/>
      <c r="BA271" s="142"/>
      <c r="BC271" s="141"/>
      <c r="BD271" s="235">
        <v>246</v>
      </c>
      <c r="BE271" s="238">
        <f t="shared" si="114"/>
        <v>-42.90269710744613</v>
      </c>
      <c r="BF271" s="237">
        <f t="shared" si="116"/>
        <v>-118.43609496144879</v>
      </c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163">
        <f t="shared" si="118"/>
        <v>-15.494742598034955</v>
      </c>
      <c r="BT271" s="161">
        <v>45</v>
      </c>
      <c r="BU271" s="98"/>
      <c r="BV271" s="98"/>
      <c r="BW271" s="98"/>
      <c r="BX271" s="98"/>
      <c r="BY271" s="98"/>
      <c r="BZ271" s="98"/>
      <c r="CA271" s="142"/>
      <c r="CB271" s="141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163">
        <f t="shared" si="119"/>
        <v>-15.494742598034955</v>
      </c>
      <c r="CO271" s="161">
        <v>45</v>
      </c>
      <c r="CP271" s="98"/>
      <c r="CQ271" s="98"/>
      <c r="CR271" s="98"/>
      <c r="CS271" s="98"/>
      <c r="CT271" s="98"/>
      <c r="CU271" s="98"/>
      <c r="CV271" s="142"/>
      <c r="CW271" s="168"/>
    </row>
    <row r="272" spans="2:101" x14ac:dyDescent="0.3">
      <c r="B272" s="141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141">
        <f t="shared" si="123"/>
        <v>-10</v>
      </c>
      <c r="N272" s="142">
        <f t="shared" si="125"/>
        <v>-161</v>
      </c>
      <c r="O272" s="98"/>
      <c r="P272" s="98"/>
      <c r="Q272" s="141">
        <f t="shared" si="124"/>
        <v>-80</v>
      </c>
      <c r="R272" s="142">
        <f t="shared" si="126"/>
        <v>-181</v>
      </c>
      <c r="S272" s="98"/>
      <c r="T272" s="98"/>
      <c r="U272" s="98"/>
      <c r="V272" s="98"/>
      <c r="W272" s="98"/>
      <c r="X272" s="98"/>
      <c r="Y272" s="98"/>
      <c r="Z272" s="76">
        <v>255</v>
      </c>
      <c r="AA272" s="79">
        <f t="shared" si="112"/>
        <v>-35.753278051968501</v>
      </c>
      <c r="AB272" s="78">
        <f t="shared" si="109"/>
        <v>-110.62919844740694</v>
      </c>
      <c r="AC272" s="98"/>
      <c r="AD272" s="86">
        <v>264</v>
      </c>
      <c r="AE272" s="89">
        <f t="shared" si="121"/>
        <v>-8.3622770614122679</v>
      </c>
      <c r="AF272" s="88">
        <f t="shared" si="122"/>
        <v>-79.561751629461867</v>
      </c>
      <c r="AG272" s="98"/>
      <c r="AH272" s="108">
        <v>253</v>
      </c>
      <c r="AI272" s="111">
        <f t="shared" si="110"/>
        <v>-45.640127289427539</v>
      </c>
      <c r="AJ272" s="110">
        <f t="shared" si="111"/>
        <v>-135.94769450509375</v>
      </c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141">
        <f t="shared" si="120"/>
        <v>-105.62357711491939</v>
      </c>
      <c r="AW272" s="142">
        <f t="shared" si="127"/>
        <v>-231.36911421509711</v>
      </c>
      <c r="AX272" s="98"/>
      <c r="AY272" s="98"/>
      <c r="AZ272" s="142"/>
      <c r="BA272" s="142"/>
      <c r="BC272" s="141"/>
      <c r="BD272" s="235">
        <v>247</v>
      </c>
      <c r="BE272" s="238">
        <f t="shared" si="114"/>
        <v>-42.534259159671237</v>
      </c>
      <c r="BF272" s="237">
        <f t="shared" si="116"/>
        <v>-118.59629634054652</v>
      </c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163">
        <f t="shared" si="118"/>
        <v>-15.83907021132462</v>
      </c>
      <c r="BT272" s="161">
        <v>46</v>
      </c>
      <c r="BU272" s="98"/>
      <c r="BV272" s="98"/>
      <c r="BW272" s="98"/>
      <c r="BX272" s="98"/>
      <c r="BY272" s="98"/>
      <c r="BZ272" s="98"/>
      <c r="CA272" s="142"/>
      <c r="CB272" s="141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163">
        <f t="shared" si="119"/>
        <v>-15.83907021132462</v>
      </c>
      <c r="CO272" s="161">
        <v>46</v>
      </c>
      <c r="CP272" s="98"/>
      <c r="CQ272" s="98"/>
      <c r="CR272" s="98"/>
      <c r="CS272" s="98"/>
      <c r="CT272" s="98"/>
      <c r="CU272" s="98"/>
      <c r="CV272" s="142"/>
      <c r="CW272" s="168"/>
    </row>
    <row r="273" spans="2:101" x14ac:dyDescent="0.3">
      <c r="B273" s="141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141">
        <f t="shared" si="123"/>
        <v>-10</v>
      </c>
      <c r="N273" s="142">
        <f t="shared" si="125"/>
        <v>-162</v>
      </c>
      <c r="O273" s="98"/>
      <c r="P273" s="98"/>
      <c r="Q273" s="141">
        <f t="shared" si="124"/>
        <v>-80</v>
      </c>
      <c r="R273" s="142">
        <f t="shared" si="126"/>
        <v>-182</v>
      </c>
      <c r="S273" s="98"/>
      <c r="T273" s="98"/>
      <c r="U273" s="98"/>
      <c r="V273" s="98"/>
      <c r="W273" s="98"/>
      <c r="X273" s="98"/>
      <c r="Y273" s="98"/>
      <c r="Z273" s="76">
        <v>256</v>
      </c>
      <c r="AA273" s="79">
        <f t="shared" si="112"/>
        <v>-35.217474855457326</v>
      </c>
      <c r="AB273" s="78">
        <f t="shared" si="109"/>
        <v>-110.76776657577882</v>
      </c>
      <c r="AC273" s="98"/>
      <c r="AD273" s="86">
        <v>265</v>
      </c>
      <c r="AE273" s="89">
        <f t="shared" si="121"/>
        <v>-6.9724594198126599</v>
      </c>
      <c r="AF273" s="88">
        <f t="shared" si="122"/>
        <v>-79.69557584733964</v>
      </c>
      <c r="AG273" s="98"/>
      <c r="AH273" s="108">
        <v>254</v>
      </c>
      <c r="AI273" s="111">
        <f t="shared" si="110"/>
        <v>-45.109486447685917</v>
      </c>
      <c r="AJ273" s="110">
        <f t="shared" si="111"/>
        <v>-136.10487748339565</v>
      </c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141">
        <f t="shared" si="120"/>
        <v>-105.62357711491939</v>
      </c>
      <c r="AW273" s="142">
        <f t="shared" si="127"/>
        <v>-232.36911421509711</v>
      </c>
      <c r="AX273" s="98"/>
      <c r="AY273" s="98"/>
      <c r="AZ273" s="142"/>
      <c r="BA273" s="142"/>
      <c r="BC273" s="141"/>
      <c r="BD273" s="235">
        <v>248</v>
      </c>
      <c r="BE273" s="238">
        <f t="shared" si="114"/>
        <v>-42.163081427200538</v>
      </c>
      <c r="BF273" s="237">
        <f t="shared" si="116"/>
        <v>-118.75004319138678</v>
      </c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163">
        <f t="shared" si="118"/>
        <v>-16.183397824614286</v>
      </c>
      <c r="BT273" s="161">
        <v>47</v>
      </c>
      <c r="BU273" s="98"/>
      <c r="BV273" s="98"/>
      <c r="BW273" s="98"/>
      <c r="BX273" s="98"/>
      <c r="BY273" s="98"/>
      <c r="BZ273" s="98"/>
      <c r="CA273" s="142"/>
      <c r="CB273" s="141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163">
        <f t="shared" si="119"/>
        <v>-16.183397824614286</v>
      </c>
      <c r="CO273" s="161">
        <v>47</v>
      </c>
      <c r="CP273" s="98"/>
      <c r="CQ273" s="98"/>
      <c r="CR273" s="98"/>
      <c r="CS273" s="98"/>
      <c r="CT273" s="98"/>
      <c r="CU273" s="98"/>
      <c r="CV273" s="142"/>
      <c r="CW273" s="168"/>
    </row>
    <row r="274" spans="2:101" x14ac:dyDescent="0.3">
      <c r="B274" s="141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141">
        <f t="shared" si="123"/>
        <v>-10</v>
      </c>
      <c r="N274" s="142">
        <f t="shared" si="125"/>
        <v>-163</v>
      </c>
      <c r="O274" s="98"/>
      <c r="P274" s="98"/>
      <c r="Q274" s="141">
        <f t="shared" si="124"/>
        <v>-80</v>
      </c>
      <c r="R274" s="142">
        <f t="shared" si="126"/>
        <v>-183</v>
      </c>
      <c r="S274" s="98"/>
      <c r="T274" s="98"/>
      <c r="U274" s="98"/>
      <c r="V274" s="98"/>
      <c r="W274" s="98"/>
      <c r="X274" s="98"/>
      <c r="Y274" s="98"/>
      <c r="Z274" s="76">
        <v>257</v>
      </c>
      <c r="AA274" s="79">
        <f t="shared" si="112"/>
        <v>-34.679334917072595</v>
      </c>
      <c r="AB274" s="78">
        <f t="shared" ref="AB274:AB337" si="128">$AB$11*SIN($Z274*PI()/180)+$AB$13</f>
        <v>-110.89696254439767</v>
      </c>
      <c r="AC274" s="98"/>
      <c r="AD274" s="86">
        <v>266</v>
      </c>
      <c r="AE274" s="89">
        <f t="shared" si="121"/>
        <v>-5.5805178995300464</v>
      </c>
      <c r="AF274" s="88">
        <f t="shared" si="122"/>
        <v>-79.805124020785939</v>
      </c>
      <c r="AG274" s="98"/>
      <c r="AH274" s="108">
        <v>255</v>
      </c>
      <c r="AI274" s="111">
        <f t="shared" si="110"/>
        <v>-44.576183203892384</v>
      </c>
      <c r="AJ274" s="110">
        <f t="shared" si="111"/>
        <v>-136.25277556232632</v>
      </c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141">
        <f t="shared" si="120"/>
        <v>-105.62357711491939</v>
      </c>
      <c r="AW274" s="142">
        <f t="shared" si="127"/>
        <v>-233.36911421509711</v>
      </c>
      <c r="AX274" s="98"/>
      <c r="AY274" s="98"/>
      <c r="AZ274" s="142"/>
      <c r="BA274" s="142"/>
      <c r="BC274" s="141"/>
      <c r="BD274" s="235">
        <v>249</v>
      </c>
      <c r="BE274" s="238">
        <f t="shared" si="114"/>
        <v>-41.789276974367013</v>
      </c>
      <c r="BF274" s="237">
        <f t="shared" si="116"/>
        <v>-118.89728868118942</v>
      </c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163">
        <f t="shared" si="118"/>
        <v>-16.527725437903953</v>
      </c>
      <c r="BT274" s="161">
        <v>48</v>
      </c>
      <c r="BU274" s="98"/>
      <c r="BV274" s="98"/>
      <c r="BW274" s="98"/>
      <c r="BX274" s="98"/>
      <c r="BY274" s="98"/>
      <c r="BZ274" s="98"/>
      <c r="CA274" s="142"/>
      <c r="CB274" s="141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163">
        <f t="shared" si="119"/>
        <v>-16.527725437903953</v>
      </c>
      <c r="CO274" s="161">
        <v>48</v>
      </c>
      <c r="CP274" s="98"/>
      <c r="CQ274" s="98"/>
      <c r="CR274" s="98"/>
      <c r="CS274" s="98"/>
      <c r="CT274" s="98"/>
      <c r="CU274" s="98"/>
      <c r="CV274" s="142"/>
      <c r="CW274" s="168"/>
    </row>
    <row r="275" spans="2:101" x14ac:dyDescent="0.3">
      <c r="B275" s="141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141">
        <f t="shared" si="123"/>
        <v>-10</v>
      </c>
      <c r="N275" s="142">
        <f t="shared" si="125"/>
        <v>-164</v>
      </c>
      <c r="O275" s="98"/>
      <c r="P275" s="98"/>
      <c r="Q275" s="141">
        <f t="shared" si="124"/>
        <v>-80</v>
      </c>
      <c r="R275" s="142">
        <f t="shared" si="126"/>
        <v>-184</v>
      </c>
      <c r="S275" s="98"/>
      <c r="T275" s="98"/>
      <c r="U275" s="98"/>
      <c r="V275" s="98"/>
      <c r="W275" s="98"/>
      <c r="X275" s="98"/>
      <c r="Y275" s="98"/>
      <c r="Z275" s="76">
        <v>258</v>
      </c>
      <c r="AA275" s="79">
        <f t="shared" si="112"/>
        <v>-34.13902215945263</v>
      </c>
      <c r="AB275" s="78">
        <f t="shared" si="128"/>
        <v>-111.01674699891991</v>
      </c>
      <c r="AC275" s="98"/>
      <c r="AD275" s="86">
        <v>267</v>
      </c>
      <c r="AE275" s="89">
        <f t="shared" si="121"/>
        <v>-4.1868764994355443</v>
      </c>
      <c r="AF275" s="88">
        <f t="shared" si="122"/>
        <v>-79.890362780365905</v>
      </c>
      <c r="AG275" s="98"/>
      <c r="AH275" s="108">
        <v>256</v>
      </c>
      <c r="AI275" s="111">
        <f t="shared" ref="AI275:AI338" si="129">$AJ$13*COS($AH275*PI()/180)+$AJ$14</f>
        <v>-44.040380007381209</v>
      </c>
      <c r="AJ275" s="110">
        <f t="shared" ref="AJ275:AJ338" si="130">$AJ$13*SIN($AH275*PI()/180)+$AJ$15</f>
        <v>-136.39134369069819</v>
      </c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141">
        <f t="shared" si="120"/>
        <v>-105.62357711491939</v>
      </c>
      <c r="AW275" s="142">
        <f t="shared" si="127"/>
        <v>-234.36911421509711</v>
      </c>
      <c r="AX275" s="98"/>
      <c r="AY275" s="98"/>
      <c r="AZ275" s="142"/>
      <c r="BA275" s="142"/>
      <c r="BC275" s="141"/>
      <c r="BD275" s="235">
        <v>250</v>
      </c>
      <c r="BE275" s="238">
        <f t="shared" si="114"/>
        <v>-41.412959665628122</v>
      </c>
      <c r="BF275" s="237">
        <f t="shared" si="116"/>
        <v>-119.03798795755183</v>
      </c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163">
        <f t="shared" si="118"/>
        <v>-16.872053051193618</v>
      </c>
      <c r="BT275" s="161">
        <v>49</v>
      </c>
      <c r="BU275" s="98"/>
      <c r="BV275" s="98"/>
      <c r="BW275" s="98"/>
      <c r="BX275" s="98"/>
      <c r="BY275" s="98"/>
      <c r="BZ275" s="98"/>
      <c r="CA275" s="142"/>
      <c r="CB275" s="141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163">
        <f t="shared" si="119"/>
        <v>-16.872053051193618</v>
      </c>
      <c r="CO275" s="161">
        <v>49</v>
      </c>
      <c r="CP275" s="98"/>
      <c r="CQ275" s="98"/>
      <c r="CR275" s="98"/>
      <c r="CS275" s="98"/>
      <c r="CT275" s="98"/>
      <c r="CU275" s="98"/>
      <c r="CV275" s="142"/>
      <c r="CW275" s="168"/>
    </row>
    <row r="276" spans="2:101" x14ac:dyDescent="0.3">
      <c r="B276" s="141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141">
        <f t="shared" si="123"/>
        <v>-10</v>
      </c>
      <c r="N276" s="142">
        <f t="shared" si="125"/>
        <v>-165</v>
      </c>
      <c r="O276" s="98"/>
      <c r="P276" s="98"/>
      <c r="Q276" s="141">
        <f t="shared" si="124"/>
        <v>-80</v>
      </c>
      <c r="R276" s="142">
        <f t="shared" si="126"/>
        <v>-185</v>
      </c>
      <c r="S276" s="98"/>
      <c r="T276" s="98"/>
      <c r="U276" s="98"/>
      <c r="V276" s="98"/>
      <c r="W276" s="98"/>
      <c r="X276" s="98"/>
      <c r="Y276" s="98"/>
      <c r="Z276" s="76">
        <v>259</v>
      </c>
      <c r="AA276" s="79">
        <f t="shared" ref="AA276:AA339" si="131">$AB$11*COS($Z276*PI()/180)+$AB$12</f>
        <v>-33.596701167097521</v>
      </c>
      <c r="AB276" s="78">
        <f t="shared" si="128"/>
        <v>-111.12708345184029</v>
      </c>
      <c r="AC276" s="98"/>
      <c r="AD276" s="86">
        <v>268</v>
      </c>
      <c r="AE276" s="89">
        <f t="shared" si="121"/>
        <v>-2.7919597362001318</v>
      </c>
      <c r="AF276" s="88">
        <f t="shared" si="122"/>
        <v>-79.951266161527656</v>
      </c>
      <c r="AG276" s="98"/>
      <c r="AH276" s="108">
        <v>257</v>
      </c>
      <c r="AI276" s="111">
        <f t="shared" si="129"/>
        <v>-43.502240068996478</v>
      </c>
      <c r="AJ276" s="110">
        <f t="shared" si="130"/>
        <v>-136.52053965931705</v>
      </c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141">
        <f t="shared" si="120"/>
        <v>-105.62357711491939</v>
      </c>
      <c r="AW276" s="142">
        <f t="shared" si="127"/>
        <v>-235.36911421509711</v>
      </c>
      <c r="AX276" s="98"/>
      <c r="AY276" s="98"/>
      <c r="AZ276" s="142"/>
      <c r="BA276" s="142"/>
      <c r="BC276" s="141"/>
      <c r="BD276" s="235">
        <v>251</v>
      </c>
      <c r="BE276" s="238">
        <f t="shared" si="114"/>
        <v>-41.034244130881561</v>
      </c>
      <c r="BF276" s="237">
        <f t="shared" si="116"/>
        <v>-119.1720981621115</v>
      </c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163">
        <f t="shared" si="118"/>
        <v>-17.216380664483282</v>
      </c>
      <c r="BT276" s="161">
        <v>50</v>
      </c>
      <c r="BU276" s="98"/>
      <c r="BV276" s="98"/>
      <c r="BW276" s="98"/>
      <c r="BX276" s="98"/>
      <c r="BY276" s="98"/>
      <c r="BZ276" s="98"/>
      <c r="CA276" s="142"/>
      <c r="CB276" s="141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163">
        <f t="shared" si="119"/>
        <v>-17.216380664483282</v>
      </c>
      <c r="CO276" s="161">
        <v>50</v>
      </c>
      <c r="CP276" s="98"/>
      <c r="CQ276" s="98"/>
      <c r="CR276" s="98"/>
      <c r="CS276" s="98"/>
      <c r="CT276" s="98"/>
      <c r="CU276" s="98"/>
      <c r="CV276" s="142"/>
      <c r="CW276" s="168"/>
    </row>
    <row r="277" spans="2:101" x14ac:dyDescent="0.3">
      <c r="B277" s="141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141">
        <f t="shared" si="123"/>
        <v>-10</v>
      </c>
      <c r="N277" s="142">
        <f t="shared" si="125"/>
        <v>-166</v>
      </c>
      <c r="O277" s="98"/>
      <c r="P277" s="98"/>
      <c r="Q277" s="141">
        <f t="shared" si="124"/>
        <v>-80</v>
      </c>
      <c r="R277" s="142">
        <f t="shared" si="126"/>
        <v>-186</v>
      </c>
      <c r="S277" s="98"/>
      <c r="T277" s="98"/>
      <c r="U277" s="98"/>
      <c r="V277" s="98"/>
      <c r="W277" s="98"/>
      <c r="X277" s="98"/>
      <c r="Y277" s="98"/>
      <c r="Z277" s="76">
        <v>260</v>
      </c>
      <c r="AA277" s="79">
        <f t="shared" si="131"/>
        <v>-33.052537136235095</v>
      </c>
      <c r="AB277" s="78">
        <f t="shared" si="128"/>
        <v>-111.22793829360643</v>
      </c>
      <c r="AC277" s="98"/>
      <c r="AD277" s="86">
        <v>269</v>
      </c>
      <c r="AE277" s="89">
        <f t="shared" si="121"/>
        <v>-1.3961925149826797</v>
      </c>
      <c r="AF277" s="88">
        <f t="shared" si="122"/>
        <v>-79.987815612511298</v>
      </c>
      <c r="AG277" s="98"/>
      <c r="AH277" s="108">
        <v>258</v>
      </c>
      <c r="AI277" s="111">
        <f t="shared" si="129"/>
        <v>-42.961927311376513</v>
      </c>
      <c r="AJ277" s="110">
        <f t="shared" si="130"/>
        <v>-136.64032411383928</v>
      </c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141">
        <f t="shared" si="120"/>
        <v>-105.62357711491939</v>
      </c>
      <c r="AW277" s="142">
        <f t="shared" si="127"/>
        <v>-236.36911421509711</v>
      </c>
      <c r="AX277" s="98"/>
      <c r="AY277" s="98"/>
      <c r="AZ277" s="142"/>
      <c r="BA277" s="142"/>
      <c r="BC277" s="141"/>
      <c r="BD277" s="235">
        <v>252</v>
      </c>
      <c r="BE277" s="238">
        <f t="shared" si="114"/>
        <v>-40.653245730547944</v>
      </c>
      <c r="BF277" s="237">
        <f t="shared" si="116"/>
        <v>-119.29957844360089</v>
      </c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163">
        <f t="shared" si="118"/>
        <v>-17.56070827777295</v>
      </c>
      <c r="BT277" s="161">
        <v>51</v>
      </c>
      <c r="BU277" s="98"/>
      <c r="BV277" s="98"/>
      <c r="BW277" s="98"/>
      <c r="BX277" s="98"/>
      <c r="BY277" s="98"/>
      <c r="BZ277" s="98"/>
      <c r="CA277" s="142"/>
      <c r="CB277" s="141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163">
        <f t="shared" si="119"/>
        <v>-17.56070827777295</v>
      </c>
      <c r="CO277" s="161">
        <v>51</v>
      </c>
      <c r="CP277" s="98"/>
      <c r="CQ277" s="98"/>
      <c r="CR277" s="98"/>
      <c r="CS277" s="98"/>
      <c r="CT277" s="98"/>
      <c r="CU277" s="98"/>
      <c r="CV277" s="142"/>
      <c r="CW277" s="168"/>
    </row>
    <row r="278" spans="2:101" x14ac:dyDescent="0.3">
      <c r="B278" s="141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141">
        <f t="shared" si="123"/>
        <v>-10</v>
      </c>
      <c r="N278" s="142">
        <f t="shared" si="125"/>
        <v>-167</v>
      </c>
      <c r="O278" s="98"/>
      <c r="P278" s="98"/>
      <c r="Q278" s="141">
        <f t="shared" si="124"/>
        <v>-80</v>
      </c>
      <c r="R278" s="142">
        <f t="shared" si="126"/>
        <v>-187</v>
      </c>
      <c r="S278" s="98"/>
      <c r="T278" s="98"/>
      <c r="U278" s="98"/>
      <c r="V278" s="98"/>
      <c r="W278" s="98"/>
      <c r="X278" s="98"/>
      <c r="Y278" s="98"/>
      <c r="Z278" s="76">
        <v>261</v>
      </c>
      <c r="AA278" s="79">
        <f t="shared" si="131"/>
        <v>-32.506695824500646</v>
      </c>
      <c r="AB278" s="78">
        <f t="shared" si="128"/>
        <v>-111.3192808028565</v>
      </c>
      <c r="AC278" s="98"/>
      <c r="AD278" s="86">
        <v>270</v>
      </c>
      <c r="AE278" s="89">
        <f t="shared" si="121"/>
        <v>-1.470178145890344E-14</v>
      </c>
      <c r="AF278" s="88">
        <f t="shared" si="122"/>
        <v>-80</v>
      </c>
      <c r="AG278" s="98"/>
      <c r="AH278" s="108">
        <v>259</v>
      </c>
      <c r="AI278" s="111">
        <f t="shared" si="129"/>
        <v>-42.419606319021405</v>
      </c>
      <c r="AJ278" s="110">
        <f t="shared" si="130"/>
        <v>-136.75066056675968</v>
      </c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141">
        <f t="shared" si="120"/>
        <v>-105.62357711491939</v>
      </c>
      <c r="AW278" s="142">
        <f t="shared" si="127"/>
        <v>-237.36911421509711</v>
      </c>
      <c r="AX278" s="98"/>
      <c r="AY278" s="98"/>
      <c r="AZ278" s="142"/>
      <c r="BA278" s="142"/>
      <c r="BC278" s="141"/>
      <c r="BD278" s="235">
        <v>253</v>
      </c>
      <c r="BE278" s="238">
        <f t="shared" si="114"/>
        <v>-40.270080520430817</v>
      </c>
      <c r="BF278" s="237">
        <f t="shared" si="116"/>
        <v>-119.42038997029138</v>
      </c>
      <c r="BG278" s="98"/>
      <c r="BH278" s="98"/>
      <c r="BI278" s="98"/>
      <c r="BJ278" s="98"/>
      <c r="BK278" s="98"/>
      <c r="BL278" s="98"/>
      <c r="BM278" s="98"/>
      <c r="BN278" s="98"/>
      <c r="BO278" s="98"/>
      <c r="BP278" s="98"/>
      <c r="BQ278" s="98"/>
      <c r="BR278" s="98"/>
      <c r="BS278" s="163">
        <f t="shared" si="118"/>
        <v>-17.905035891062614</v>
      </c>
      <c r="BT278" s="161">
        <v>52</v>
      </c>
      <c r="BU278" s="98"/>
      <c r="BV278" s="98"/>
      <c r="BW278" s="98"/>
      <c r="BX278" s="98"/>
      <c r="BY278" s="98"/>
      <c r="BZ278" s="98"/>
      <c r="CA278" s="142"/>
      <c r="CB278" s="141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163">
        <f t="shared" si="119"/>
        <v>-17.905035891062614</v>
      </c>
      <c r="CO278" s="161">
        <v>52</v>
      </c>
      <c r="CP278" s="98"/>
      <c r="CQ278" s="98"/>
      <c r="CR278" s="98"/>
      <c r="CS278" s="98"/>
      <c r="CT278" s="98"/>
      <c r="CU278" s="98"/>
      <c r="CV278" s="142"/>
      <c r="CW278" s="168"/>
    </row>
    <row r="279" spans="2:101" x14ac:dyDescent="0.3">
      <c r="B279" s="141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141">
        <f t="shared" si="123"/>
        <v>-10</v>
      </c>
      <c r="N279" s="142">
        <f t="shared" si="125"/>
        <v>-168</v>
      </c>
      <c r="O279" s="98"/>
      <c r="P279" s="98"/>
      <c r="Q279" s="141">
        <f t="shared" si="124"/>
        <v>-80</v>
      </c>
      <c r="R279" s="142">
        <f t="shared" si="126"/>
        <v>-188</v>
      </c>
      <c r="S279" s="98"/>
      <c r="T279" s="98"/>
      <c r="U279" s="98"/>
      <c r="V279" s="98"/>
      <c r="W279" s="98"/>
      <c r="X279" s="98"/>
      <c r="Y279" s="98"/>
      <c r="Z279" s="76">
        <v>262</v>
      </c>
      <c r="AA279" s="79">
        <f t="shared" si="131"/>
        <v>-31.959343500445357</v>
      </c>
      <c r="AB279" s="78">
        <f t="shared" si="128"/>
        <v>-111.40108315577734</v>
      </c>
      <c r="AC279" s="98"/>
      <c r="AD279" s="86">
        <v>271</v>
      </c>
      <c r="AE279" s="89">
        <f t="shared" si="121"/>
        <v>1.3961925149826504</v>
      </c>
      <c r="AF279" s="88">
        <f t="shared" si="122"/>
        <v>-79.987815612511298</v>
      </c>
      <c r="AG279" s="98"/>
      <c r="AH279" s="108">
        <v>260</v>
      </c>
      <c r="AI279" s="111">
        <f t="shared" si="129"/>
        <v>-41.875442288158979</v>
      </c>
      <c r="AJ279" s="110">
        <f t="shared" si="130"/>
        <v>-136.85151540852581</v>
      </c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141">
        <f t="shared" si="120"/>
        <v>-105.62357711491939</v>
      </c>
      <c r="AW279" s="142">
        <f t="shared" si="127"/>
        <v>-238.36911421509711</v>
      </c>
      <c r="AX279" s="98"/>
      <c r="AY279" s="98"/>
      <c r="AZ279" s="142"/>
      <c r="BA279" s="142"/>
      <c r="BC279" s="141"/>
      <c r="BD279" s="235">
        <v>254</v>
      </c>
      <c r="BE279" s="238">
        <f t="shared" si="114"/>
        <v>-39.884865216364965</v>
      </c>
      <c r="BF279" s="237">
        <f t="shared" si="116"/>
        <v>-119.53449594182162</v>
      </c>
      <c r="BG279" s="98"/>
      <c r="BH279" s="98"/>
      <c r="BI279" s="98"/>
      <c r="BJ279" s="98"/>
      <c r="BK279" s="98"/>
      <c r="BL279" s="98"/>
      <c r="BM279" s="98"/>
      <c r="BN279" s="98"/>
      <c r="BO279" s="98"/>
      <c r="BP279" s="98"/>
      <c r="BQ279" s="98"/>
      <c r="BR279" s="98"/>
      <c r="BS279" s="163">
        <f t="shared" si="118"/>
        <v>-18.249363504352281</v>
      </c>
      <c r="BT279" s="161">
        <v>53</v>
      </c>
      <c r="BU279" s="98"/>
      <c r="BV279" s="98"/>
      <c r="BW279" s="98"/>
      <c r="BX279" s="98"/>
      <c r="BY279" s="98"/>
      <c r="BZ279" s="98"/>
      <c r="CA279" s="142"/>
      <c r="CB279" s="141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163">
        <f t="shared" si="119"/>
        <v>-18.249363504352281</v>
      </c>
      <c r="CO279" s="161">
        <v>53</v>
      </c>
      <c r="CP279" s="98"/>
      <c r="CQ279" s="98"/>
      <c r="CR279" s="98"/>
      <c r="CS279" s="98"/>
      <c r="CT279" s="98"/>
      <c r="CU279" s="98"/>
      <c r="CV279" s="142"/>
      <c r="CW279" s="168"/>
    </row>
    <row r="280" spans="2:101" x14ac:dyDescent="0.3">
      <c r="B280" s="141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141">
        <f t="shared" si="123"/>
        <v>-10</v>
      </c>
      <c r="N280" s="142">
        <f t="shared" si="125"/>
        <v>-169</v>
      </c>
      <c r="O280" s="98"/>
      <c r="P280" s="98"/>
      <c r="Q280" s="141">
        <f t="shared" si="124"/>
        <v>-80</v>
      </c>
      <c r="R280" s="142">
        <f t="shared" si="126"/>
        <v>-189</v>
      </c>
      <c r="S280" s="98"/>
      <c r="T280" s="98"/>
      <c r="U280" s="98"/>
      <c r="V280" s="98"/>
      <c r="W280" s="98"/>
      <c r="X280" s="98"/>
      <c r="Y280" s="98"/>
      <c r="Z280" s="76">
        <v>263</v>
      </c>
      <c r="AA280" s="79">
        <f t="shared" si="131"/>
        <v>-31.410646892889506</v>
      </c>
      <c r="AB280" s="78">
        <f t="shared" si="128"/>
        <v>-111.47332043457979</v>
      </c>
      <c r="AC280" s="98"/>
      <c r="AD280" s="86">
        <v>272</v>
      </c>
      <c r="AE280" s="89">
        <f t="shared" si="121"/>
        <v>2.7919597362001025</v>
      </c>
      <c r="AF280" s="88">
        <f t="shared" si="122"/>
        <v>-79.951266161527656</v>
      </c>
      <c r="AG280" s="98"/>
      <c r="AH280" s="108">
        <v>261</v>
      </c>
      <c r="AI280" s="111">
        <f t="shared" si="129"/>
        <v>-41.32960097642453</v>
      </c>
      <c r="AJ280" s="110">
        <f t="shared" si="130"/>
        <v>-136.94285791777588</v>
      </c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141">
        <f t="shared" si="120"/>
        <v>-105.62357711491939</v>
      </c>
      <c r="AW280" s="142">
        <f t="shared" si="127"/>
        <v>-239.36911421509711</v>
      </c>
      <c r="AX280" s="98"/>
      <c r="AY280" s="98"/>
      <c r="AZ280" s="142"/>
      <c r="BA280" s="142"/>
      <c r="BC280" s="141"/>
      <c r="BD280" s="235">
        <v>255</v>
      </c>
      <c r="BE280" s="238">
        <f t="shared" si="114"/>
        <v>-39.497717158663704</v>
      </c>
      <c r="BF280" s="237">
        <f t="shared" si="116"/>
        <v>-119.64186160040727</v>
      </c>
      <c r="BG280" s="98"/>
      <c r="BH280" s="98"/>
      <c r="BI280" s="98"/>
      <c r="BJ280" s="98"/>
      <c r="BK280" s="98"/>
      <c r="BL280" s="98"/>
      <c r="BM280" s="98"/>
      <c r="BN280" s="98"/>
      <c r="BO280" s="98"/>
      <c r="BP280" s="98"/>
      <c r="BQ280" s="98"/>
      <c r="BR280" s="98"/>
      <c r="BS280" s="163">
        <f t="shared" si="118"/>
        <v>-18.593691117641946</v>
      </c>
      <c r="BT280" s="161">
        <v>54</v>
      </c>
      <c r="BU280" s="98"/>
      <c r="BV280" s="98"/>
      <c r="BW280" s="98"/>
      <c r="BX280" s="98"/>
      <c r="BY280" s="98"/>
      <c r="BZ280" s="98"/>
      <c r="CA280" s="142"/>
      <c r="CB280" s="141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163">
        <f t="shared" si="119"/>
        <v>-18.593691117641946</v>
      </c>
      <c r="CO280" s="161">
        <v>54</v>
      </c>
      <c r="CP280" s="98"/>
      <c r="CQ280" s="98"/>
      <c r="CR280" s="98"/>
      <c r="CS280" s="98"/>
      <c r="CT280" s="98"/>
      <c r="CU280" s="98"/>
      <c r="CV280" s="142"/>
      <c r="CW280" s="168"/>
    </row>
    <row r="281" spans="2:101" x14ac:dyDescent="0.3">
      <c r="B281" s="141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141">
        <f t="shared" si="123"/>
        <v>-10</v>
      </c>
      <c r="N281" s="142">
        <f t="shared" si="125"/>
        <v>-170</v>
      </c>
      <c r="O281" s="98"/>
      <c r="P281" s="98"/>
      <c r="Q281" s="141">
        <f t="shared" si="124"/>
        <v>-80</v>
      </c>
      <c r="R281" s="142">
        <f t="shared" si="126"/>
        <v>-190</v>
      </c>
      <c r="S281" s="98"/>
      <c r="T281" s="98"/>
      <c r="U281" s="98"/>
      <c r="V281" s="98"/>
      <c r="W281" s="98"/>
      <c r="X281" s="98"/>
      <c r="Y281" s="98"/>
      <c r="Z281" s="76">
        <v>264</v>
      </c>
      <c r="AA281" s="79">
        <f t="shared" si="131"/>
        <v>-30.860773140135077</v>
      </c>
      <c r="AB281" s="78">
        <f t="shared" si="128"/>
        <v>-111.53597063508899</v>
      </c>
      <c r="AC281" s="98"/>
      <c r="AD281" s="86">
        <v>273</v>
      </c>
      <c r="AE281" s="89">
        <f t="shared" si="121"/>
        <v>4.1868764994355159</v>
      </c>
      <c r="AF281" s="88">
        <f t="shared" si="122"/>
        <v>-79.890362780365905</v>
      </c>
      <c r="AG281" s="98"/>
      <c r="AH281" s="108">
        <v>262</v>
      </c>
      <c r="AI281" s="111">
        <f t="shared" si="129"/>
        <v>-40.78224865236924</v>
      </c>
      <c r="AJ281" s="110">
        <f t="shared" si="130"/>
        <v>-137.02466027069673</v>
      </c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141">
        <f t="shared" si="120"/>
        <v>-105.62357711491939</v>
      </c>
      <c r="AW281" s="142">
        <f t="shared" si="127"/>
        <v>-240.36911421509711</v>
      </c>
      <c r="AX281" s="98"/>
      <c r="AY281" s="98"/>
      <c r="AZ281" s="142"/>
      <c r="BA281" s="142"/>
      <c r="BC281" s="141"/>
      <c r="BD281" s="235">
        <v>256</v>
      </c>
      <c r="BE281" s="238">
        <f t="shared" si="114"/>
        <v>-39.108754276375777</v>
      </c>
      <c r="BF281" s="237">
        <f t="shared" si="116"/>
        <v>-119.74245424142867</v>
      </c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8"/>
      <c r="BS281" s="163">
        <f t="shared" si="118"/>
        <v>-18.93801873093161</v>
      </c>
      <c r="BT281" s="161">
        <v>55</v>
      </c>
      <c r="BU281" s="98"/>
      <c r="BV281" s="98"/>
      <c r="BW281" s="98"/>
      <c r="BX281" s="98"/>
      <c r="BY281" s="98"/>
      <c r="BZ281" s="98"/>
      <c r="CA281" s="142"/>
      <c r="CB281" s="141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163">
        <f t="shared" si="119"/>
        <v>-18.93801873093161</v>
      </c>
      <c r="CO281" s="161">
        <v>55</v>
      </c>
      <c r="CP281" s="98"/>
      <c r="CQ281" s="98"/>
      <c r="CR281" s="98"/>
      <c r="CS281" s="98"/>
      <c r="CT281" s="98"/>
      <c r="CU281" s="98"/>
      <c r="CV281" s="142"/>
      <c r="CW281" s="168"/>
    </row>
    <row r="282" spans="2:101" x14ac:dyDescent="0.3">
      <c r="B282" s="141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141">
        <f t="shared" si="123"/>
        <v>-10</v>
      </c>
      <c r="N282" s="142">
        <f t="shared" si="125"/>
        <v>-171</v>
      </c>
      <c r="O282" s="98"/>
      <c r="P282" s="98"/>
      <c r="Q282" s="141">
        <f t="shared" si="124"/>
        <v>-80</v>
      </c>
      <c r="R282" s="142">
        <f t="shared" si="126"/>
        <v>-191</v>
      </c>
      <c r="S282" s="98"/>
      <c r="T282" s="98"/>
      <c r="U282" s="98"/>
      <c r="V282" s="98"/>
      <c r="W282" s="98"/>
      <c r="X282" s="98"/>
      <c r="Y282" s="98"/>
      <c r="Z282" s="76">
        <v>265</v>
      </c>
      <c r="AA282" s="79">
        <f t="shared" si="131"/>
        <v>-30.309889739053897</v>
      </c>
      <c r="AB282" s="78">
        <f t="shared" si="128"/>
        <v>-111.58901467344691</v>
      </c>
      <c r="AC282" s="98"/>
      <c r="AD282" s="86">
        <v>274</v>
      </c>
      <c r="AE282" s="89">
        <f t="shared" si="121"/>
        <v>5.5805178995300171</v>
      </c>
      <c r="AF282" s="88">
        <f t="shared" si="122"/>
        <v>-79.805124020785939</v>
      </c>
      <c r="AG282" s="98"/>
      <c r="AH282" s="108">
        <v>263</v>
      </c>
      <c r="AI282" s="111">
        <f t="shared" si="129"/>
        <v>-40.233552044813393</v>
      </c>
      <c r="AJ282" s="110">
        <f t="shared" si="130"/>
        <v>-137.09689754949918</v>
      </c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141">
        <f t="shared" si="120"/>
        <v>-105.62357711491939</v>
      </c>
      <c r="AW282" s="142">
        <f t="shared" si="127"/>
        <v>-241.36911421509711</v>
      </c>
      <c r="AX282" s="98"/>
      <c r="AY282" s="98"/>
      <c r="AZ282" s="142"/>
      <c r="BA282" s="142"/>
      <c r="BC282" s="141"/>
      <c r="BD282" s="235">
        <v>257</v>
      </c>
      <c r="BE282" s="238">
        <f t="shared" ref="BE282:BE345" si="132">$BF$19*COS($BD282*PI()/180)+$BF$20</f>
        <v>-38.718095051363107</v>
      </c>
      <c r="BF282" s="237">
        <f t="shared" si="116"/>
        <v>-119.83624322339291</v>
      </c>
      <c r="BG282" s="98"/>
      <c r="BH282" s="98"/>
      <c r="BI282" s="98"/>
      <c r="BJ282" s="98"/>
      <c r="BK282" s="98"/>
      <c r="BL282" s="98"/>
      <c r="BM282" s="98"/>
      <c r="BN282" s="98"/>
      <c r="BO282" s="98"/>
      <c r="BP282" s="98"/>
      <c r="BQ282" s="98"/>
      <c r="BR282" s="98"/>
      <c r="BS282" s="163">
        <f t="shared" si="118"/>
        <v>-19.282346344221278</v>
      </c>
      <c r="BT282" s="161">
        <v>56</v>
      </c>
      <c r="BU282" s="98"/>
      <c r="BV282" s="98"/>
      <c r="BW282" s="98"/>
      <c r="BX282" s="98"/>
      <c r="BY282" s="98"/>
      <c r="BZ282" s="98"/>
      <c r="CA282" s="142"/>
      <c r="CB282" s="141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163">
        <f t="shared" si="119"/>
        <v>-19.282346344221278</v>
      </c>
      <c r="CO282" s="161">
        <v>56</v>
      </c>
      <c r="CP282" s="98"/>
      <c r="CQ282" s="98"/>
      <c r="CR282" s="98"/>
      <c r="CS282" s="98"/>
      <c r="CT282" s="98"/>
      <c r="CU282" s="98"/>
      <c r="CV282" s="142"/>
      <c r="CW282" s="168"/>
    </row>
    <row r="283" spans="2:101" x14ac:dyDescent="0.3">
      <c r="B283" s="141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141">
        <f t="shared" si="123"/>
        <v>-10</v>
      </c>
      <c r="N283" s="142">
        <f t="shared" si="125"/>
        <v>-172</v>
      </c>
      <c r="O283" s="98"/>
      <c r="P283" s="98"/>
      <c r="Q283" s="141">
        <f t="shared" si="124"/>
        <v>-80</v>
      </c>
      <c r="R283" s="142">
        <f t="shared" si="126"/>
        <v>-192</v>
      </c>
      <c r="S283" s="98"/>
      <c r="T283" s="98"/>
      <c r="U283" s="98"/>
      <c r="V283" s="98"/>
      <c r="W283" s="98"/>
      <c r="X283" s="98"/>
      <c r="Y283" s="98"/>
      <c r="Z283" s="76">
        <v>266</v>
      </c>
      <c r="AA283" s="79">
        <f t="shared" si="131"/>
        <v>-29.75816449406647</v>
      </c>
      <c r="AB283" s="78">
        <f t="shared" si="128"/>
        <v>-111.63243639192565</v>
      </c>
      <c r="AC283" s="98"/>
      <c r="AD283" s="86">
        <v>275</v>
      </c>
      <c r="AE283" s="89">
        <f t="shared" si="121"/>
        <v>6.9724594198126315</v>
      </c>
      <c r="AF283" s="88">
        <f t="shared" si="122"/>
        <v>-79.69557584733964</v>
      </c>
      <c r="AG283" s="98"/>
      <c r="AH283" s="108">
        <v>264</v>
      </c>
      <c r="AI283" s="111">
        <f t="shared" si="129"/>
        <v>-39.683678292058957</v>
      </c>
      <c r="AJ283" s="110">
        <f t="shared" si="130"/>
        <v>-137.15954775000836</v>
      </c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141">
        <f t="shared" si="120"/>
        <v>-105.62357711491939</v>
      </c>
      <c r="AW283" s="142">
        <f t="shared" si="127"/>
        <v>-242.36911421509711</v>
      </c>
      <c r="AX283" s="98"/>
      <c r="AY283" s="98"/>
      <c r="AZ283" s="142"/>
      <c r="BA283" s="142"/>
      <c r="BC283" s="141"/>
      <c r="BD283" s="235">
        <v>258</v>
      </c>
      <c r="BE283" s="238">
        <f t="shared" si="132"/>
        <v>-38.325858482210023</v>
      </c>
      <c r="BF283" s="237">
        <f t="shared" ref="BF283:BF346" si="133">$BF$19*SIN($BD283*PI()/180)+$BF$21</f>
        <v>-119.92319997726753</v>
      </c>
      <c r="BG283" s="98"/>
      <c r="BH283" s="98"/>
      <c r="BI283" s="98"/>
      <c r="BJ283" s="98"/>
      <c r="BK283" s="98"/>
      <c r="BL283" s="98"/>
      <c r="BM283" s="98"/>
      <c r="BN283" s="98"/>
      <c r="BO283" s="98"/>
      <c r="BP283" s="98"/>
      <c r="BQ283" s="98"/>
      <c r="BR283" s="98"/>
      <c r="BS283" s="163">
        <f t="shared" si="118"/>
        <v>-19.626673957510942</v>
      </c>
      <c r="BT283" s="161">
        <v>57</v>
      </c>
      <c r="BU283" s="98"/>
      <c r="BV283" s="98"/>
      <c r="BW283" s="98"/>
      <c r="BX283" s="98"/>
      <c r="BY283" s="98"/>
      <c r="BZ283" s="98"/>
      <c r="CA283" s="142"/>
      <c r="CB283" s="141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163">
        <f t="shared" si="119"/>
        <v>-19.626673957510942</v>
      </c>
      <c r="CO283" s="161">
        <v>57</v>
      </c>
      <c r="CP283" s="98"/>
      <c r="CQ283" s="98"/>
      <c r="CR283" s="98"/>
      <c r="CS283" s="98"/>
      <c r="CT283" s="98"/>
      <c r="CU283" s="98"/>
      <c r="CV283" s="142"/>
      <c r="CW283" s="168"/>
    </row>
    <row r="284" spans="2:101" x14ac:dyDescent="0.3">
      <c r="B284" s="141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141">
        <f t="shared" si="123"/>
        <v>-10</v>
      </c>
      <c r="N284" s="142">
        <f t="shared" si="125"/>
        <v>-173</v>
      </c>
      <c r="O284" s="98"/>
      <c r="P284" s="98"/>
      <c r="Q284" s="141">
        <f t="shared" si="124"/>
        <v>-80</v>
      </c>
      <c r="R284" s="142">
        <f t="shared" si="126"/>
        <v>-193</v>
      </c>
      <c r="S284" s="98"/>
      <c r="T284" s="98"/>
      <c r="U284" s="98"/>
      <c r="V284" s="98"/>
      <c r="W284" s="98"/>
      <c r="X284" s="98"/>
      <c r="Y284" s="98"/>
      <c r="Z284" s="76">
        <v>267</v>
      </c>
      <c r="AA284" s="79">
        <f t="shared" si="131"/>
        <v>-29.205765466027103</v>
      </c>
      <c r="AB284" s="78">
        <f t="shared" si="128"/>
        <v>-111.66622256384912</v>
      </c>
      <c r="AC284" s="98"/>
      <c r="AD284" s="86">
        <v>276</v>
      </c>
      <c r="AE284" s="89">
        <f t="shared" si="121"/>
        <v>8.3622770614122395</v>
      </c>
      <c r="AF284" s="88">
        <f t="shared" si="122"/>
        <v>-79.561751629461867</v>
      </c>
      <c r="AG284" s="98"/>
      <c r="AH284" s="108">
        <v>265</v>
      </c>
      <c r="AI284" s="111">
        <f t="shared" si="129"/>
        <v>-39.132794890977785</v>
      </c>
      <c r="AJ284" s="110">
        <f t="shared" si="130"/>
        <v>-137.2125917883663</v>
      </c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141">
        <f t="shared" si="120"/>
        <v>-105.62357711491939</v>
      </c>
      <c r="AW284" s="142">
        <f t="shared" si="127"/>
        <v>-243.36911421509711</v>
      </c>
      <c r="AX284" s="98"/>
      <c r="AY284" s="98"/>
      <c r="AZ284" s="142"/>
      <c r="BA284" s="142"/>
      <c r="BC284" s="141"/>
      <c r="BD284" s="235">
        <v>259</v>
      </c>
      <c r="BE284" s="238">
        <f t="shared" si="132"/>
        <v>-37.932164047975185</v>
      </c>
      <c r="BF284" s="237">
        <f t="shared" si="133"/>
        <v>-120.00329801518292</v>
      </c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163">
        <f t="shared" si="118"/>
        <v>-19.97100157080061</v>
      </c>
      <c r="BT284" s="161">
        <v>58</v>
      </c>
      <c r="BU284" s="98"/>
      <c r="BV284" s="98"/>
      <c r="BW284" s="98"/>
      <c r="BX284" s="98"/>
      <c r="BY284" s="98"/>
      <c r="BZ284" s="98"/>
      <c r="CA284" s="142"/>
      <c r="CB284" s="141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163">
        <f t="shared" si="119"/>
        <v>-19.97100157080061</v>
      </c>
      <c r="CO284" s="161">
        <v>58</v>
      </c>
      <c r="CP284" s="98"/>
      <c r="CQ284" s="98"/>
      <c r="CR284" s="98"/>
      <c r="CS284" s="98"/>
      <c r="CT284" s="98"/>
      <c r="CU284" s="98"/>
      <c r="CV284" s="142"/>
      <c r="CW284" s="168"/>
    </row>
    <row r="285" spans="2:101" x14ac:dyDescent="0.3">
      <c r="B285" s="141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141">
        <f t="shared" si="123"/>
        <v>-10</v>
      </c>
      <c r="N285" s="142">
        <f t="shared" si="125"/>
        <v>-174</v>
      </c>
      <c r="O285" s="98"/>
      <c r="P285" s="98"/>
      <c r="Q285" s="141">
        <f t="shared" si="124"/>
        <v>-80</v>
      </c>
      <c r="R285" s="142">
        <f t="shared" si="126"/>
        <v>-194</v>
      </c>
      <c r="S285" s="98"/>
      <c r="T285" s="98"/>
      <c r="U285" s="98"/>
      <c r="V285" s="98"/>
      <c r="W285" s="98"/>
      <c r="X285" s="98"/>
      <c r="Y285" s="98"/>
      <c r="Z285" s="76">
        <v>268</v>
      </c>
      <c r="AA285" s="79">
        <f t="shared" si="131"/>
        <v>-28.652860921030939</v>
      </c>
      <c r="AB285" s="78">
        <f t="shared" si="128"/>
        <v>-111.69036289762205</v>
      </c>
      <c r="AC285" s="98"/>
      <c r="AD285" s="86">
        <v>277</v>
      </c>
      <c r="AE285" s="89">
        <f t="shared" si="121"/>
        <v>9.7495474724118143</v>
      </c>
      <c r="AF285" s="88">
        <f t="shared" si="122"/>
        <v>-79.40369213130576</v>
      </c>
      <c r="AG285" s="98"/>
      <c r="AH285" s="108">
        <v>266</v>
      </c>
      <c r="AI285" s="111">
        <f t="shared" si="129"/>
        <v>-38.581069645990354</v>
      </c>
      <c r="AJ285" s="110">
        <f t="shared" si="130"/>
        <v>-137.25601350684502</v>
      </c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141">
        <f t="shared" si="120"/>
        <v>-105.62357711491939</v>
      </c>
      <c r="AW285" s="142">
        <f t="shared" si="127"/>
        <v>-244.36911421509711</v>
      </c>
      <c r="AX285" s="98"/>
      <c r="AY285" s="98"/>
      <c r="AZ285" s="142"/>
      <c r="BA285" s="142"/>
      <c r="BC285" s="141"/>
      <c r="BD285" s="235">
        <v>260</v>
      </c>
      <c r="BE285" s="238">
        <f t="shared" si="132"/>
        <v>-37.537131671797027</v>
      </c>
      <c r="BF285" s="237">
        <f t="shared" si="133"/>
        <v>-120.07651293850083</v>
      </c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163">
        <f t="shared" si="118"/>
        <v>-20.315329184090274</v>
      </c>
      <c r="BT285" s="161">
        <v>59</v>
      </c>
      <c r="BU285" s="98"/>
      <c r="BV285" s="98"/>
      <c r="BW285" s="98"/>
      <c r="BX285" s="98"/>
      <c r="BY285" s="98"/>
      <c r="BZ285" s="98"/>
      <c r="CA285" s="142"/>
      <c r="CB285" s="141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163">
        <f t="shared" si="119"/>
        <v>-20.315329184090274</v>
      </c>
      <c r="CO285" s="161">
        <v>59</v>
      </c>
      <c r="CP285" s="98"/>
      <c r="CQ285" s="98"/>
      <c r="CR285" s="98"/>
      <c r="CS285" s="98"/>
      <c r="CT285" s="98"/>
      <c r="CU285" s="98"/>
      <c r="CV285" s="142"/>
      <c r="CW285" s="168"/>
    </row>
    <row r="286" spans="2:101" x14ac:dyDescent="0.3">
      <c r="B286" s="141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141">
        <f t="shared" si="123"/>
        <v>-10</v>
      </c>
      <c r="N286" s="142">
        <f t="shared" si="125"/>
        <v>-175</v>
      </c>
      <c r="O286" s="98"/>
      <c r="P286" s="98"/>
      <c r="Q286" s="141">
        <f t="shared" si="124"/>
        <v>-80</v>
      </c>
      <c r="R286" s="142">
        <f t="shared" si="126"/>
        <v>-195</v>
      </c>
      <c r="S286" s="98"/>
      <c r="T286" s="98"/>
      <c r="U286" s="98"/>
      <c r="V286" s="98"/>
      <c r="W286" s="98"/>
      <c r="X286" s="98"/>
      <c r="Y286" s="98"/>
      <c r="Z286" s="76">
        <v>269</v>
      </c>
      <c r="AA286" s="79">
        <f t="shared" si="131"/>
        <v>-28.099619279158468</v>
      </c>
      <c r="AB286" s="78">
        <f t="shared" si="128"/>
        <v>-111.70485003986494</v>
      </c>
      <c r="AC286" s="98"/>
      <c r="AD286" s="86">
        <v>278</v>
      </c>
      <c r="AE286" s="89">
        <f t="shared" si="121"/>
        <v>11.133848076805236</v>
      </c>
      <c r="AF286" s="88">
        <f t="shared" si="122"/>
        <v>-79.221445499325625</v>
      </c>
      <c r="AG286" s="98"/>
      <c r="AH286" s="108">
        <v>267</v>
      </c>
      <c r="AI286" s="111">
        <f t="shared" si="129"/>
        <v>-38.028670617950986</v>
      </c>
      <c r="AJ286" s="110">
        <f t="shared" si="130"/>
        <v>-137.2897996787685</v>
      </c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141">
        <f t="shared" si="120"/>
        <v>-105.62357711491939</v>
      </c>
      <c r="AW286" s="142">
        <f t="shared" si="127"/>
        <v>-245.36911421509711</v>
      </c>
      <c r="AX286" s="98"/>
      <c r="AY286" s="98"/>
      <c r="AZ286" s="142"/>
      <c r="BA286" s="142"/>
      <c r="BC286" s="141"/>
      <c r="BD286" s="235">
        <v>261</v>
      </c>
      <c r="BE286" s="238">
        <f t="shared" si="132"/>
        <v>-37.140881684364146</v>
      </c>
      <c r="BF286" s="237">
        <f t="shared" si="133"/>
        <v>-120.14282244524631</v>
      </c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163">
        <f t="shared" si="118"/>
        <v>-20.659656797379938</v>
      </c>
      <c r="BT286" s="161">
        <v>60</v>
      </c>
      <c r="BU286" s="98"/>
      <c r="BV286" s="98"/>
      <c r="BW286" s="98"/>
      <c r="BX286" s="98"/>
      <c r="BY286" s="98"/>
      <c r="BZ286" s="98"/>
      <c r="CA286" s="142"/>
      <c r="CB286" s="141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163">
        <f t="shared" si="119"/>
        <v>-20.659656797379938</v>
      </c>
      <c r="CO286" s="161">
        <v>60</v>
      </c>
      <c r="CP286" s="98"/>
      <c r="CQ286" s="98"/>
      <c r="CR286" s="98"/>
      <c r="CS286" s="98"/>
      <c r="CT286" s="98"/>
      <c r="CU286" s="98"/>
      <c r="CV286" s="142"/>
      <c r="CW286" s="168"/>
    </row>
    <row r="287" spans="2:101" x14ac:dyDescent="0.3">
      <c r="B287" s="141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141">
        <f t="shared" si="123"/>
        <v>-10</v>
      </c>
      <c r="N287" s="142">
        <f t="shared" si="125"/>
        <v>-176</v>
      </c>
      <c r="O287" s="98"/>
      <c r="P287" s="98"/>
      <c r="Q287" s="141">
        <f t="shared" si="124"/>
        <v>-80</v>
      </c>
      <c r="R287" s="142">
        <f t="shared" si="126"/>
        <v>-196</v>
      </c>
      <c r="S287" s="98"/>
      <c r="T287" s="98"/>
      <c r="U287" s="98"/>
      <c r="V287" s="98"/>
      <c r="W287" s="98"/>
      <c r="X287" s="98"/>
      <c r="Y287" s="98"/>
      <c r="Z287" s="76">
        <v>270</v>
      </c>
      <c r="AA287" s="79">
        <f t="shared" si="131"/>
        <v>-27.546209063173229</v>
      </c>
      <c r="AB287" s="78">
        <f t="shared" si="128"/>
        <v>-111.7096795776539</v>
      </c>
      <c r="AC287" s="98"/>
      <c r="AD287" s="86">
        <v>279</v>
      </c>
      <c r="AE287" s="89">
        <f t="shared" si="121"/>
        <v>12.514757203218455</v>
      </c>
      <c r="AF287" s="88">
        <f t="shared" si="122"/>
        <v>-79.015067247611029</v>
      </c>
      <c r="AG287" s="98"/>
      <c r="AH287" s="108">
        <v>268</v>
      </c>
      <c r="AI287" s="111">
        <f t="shared" si="129"/>
        <v>-37.475766072954819</v>
      </c>
      <c r="AJ287" s="110">
        <f t="shared" si="130"/>
        <v>-137.31394001254142</v>
      </c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141">
        <f t="shared" si="120"/>
        <v>-105.62357711491939</v>
      </c>
      <c r="AW287" s="142">
        <f t="shared" si="127"/>
        <v>-246.36911421509711</v>
      </c>
      <c r="AX287" s="98"/>
      <c r="AY287" s="98"/>
      <c r="AZ287" s="142"/>
      <c r="BA287" s="142"/>
      <c r="BC287" s="141"/>
      <c r="BD287" s="235">
        <v>262</v>
      </c>
      <c r="BE287" s="238">
        <f t="shared" si="132"/>
        <v>-36.743534787261225</v>
      </c>
      <c r="BF287" s="237">
        <f t="shared" si="133"/>
        <v>-120.20220633690131</v>
      </c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163">
        <f t="shared" si="118"/>
        <v>-21.003984410669606</v>
      </c>
      <c r="BT287" s="161">
        <v>61</v>
      </c>
      <c r="BU287" s="98"/>
      <c r="BV287" s="98"/>
      <c r="BW287" s="98"/>
      <c r="BX287" s="98"/>
      <c r="BY287" s="98"/>
      <c r="BZ287" s="98"/>
      <c r="CA287" s="142"/>
      <c r="CB287" s="141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163">
        <f t="shared" si="119"/>
        <v>-21.003984410669606</v>
      </c>
      <c r="CO287" s="161">
        <v>61</v>
      </c>
      <c r="CP287" s="98"/>
      <c r="CQ287" s="98"/>
      <c r="CR287" s="98"/>
      <c r="CS287" s="98"/>
      <c r="CT287" s="98"/>
      <c r="CU287" s="98"/>
      <c r="CV287" s="142"/>
      <c r="CW287" s="168"/>
    </row>
    <row r="288" spans="2:101" x14ac:dyDescent="0.3">
      <c r="B288" s="141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141">
        <f t="shared" si="123"/>
        <v>-10</v>
      </c>
      <c r="N288" s="142">
        <f t="shared" si="125"/>
        <v>-177</v>
      </c>
      <c r="O288" s="98"/>
      <c r="P288" s="98"/>
      <c r="Q288" s="141">
        <f t="shared" si="124"/>
        <v>-80</v>
      </c>
      <c r="R288" s="142">
        <f t="shared" si="126"/>
        <v>-197</v>
      </c>
      <c r="S288" s="98"/>
      <c r="T288" s="98"/>
      <c r="U288" s="98"/>
      <c r="V288" s="98"/>
      <c r="W288" s="98"/>
      <c r="X288" s="98"/>
      <c r="Y288" s="98"/>
      <c r="Z288" s="76">
        <v>271</v>
      </c>
      <c r="AA288" s="79">
        <f t="shared" si="131"/>
        <v>-26.992798847187991</v>
      </c>
      <c r="AB288" s="78">
        <f t="shared" si="128"/>
        <v>-111.70485003986494</v>
      </c>
      <c r="AC288" s="98"/>
      <c r="AD288" s="86">
        <v>280</v>
      </c>
      <c r="AE288" s="89">
        <f t="shared" si="121"/>
        <v>13.891854213354398</v>
      </c>
      <c r="AF288" s="88">
        <f t="shared" si="122"/>
        <v>-78.784620240976651</v>
      </c>
      <c r="AG288" s="98"/>
      <c r="AH288" s="108">
        <v>269</v>
      </c>
      <c r="AI288" s="111">
        <f t="shared" si="129"/>
        <v>-36.922524431082351</v>
      </c>
      <c r="AJ288" s="110">
        <f t="shared" si="130"/>
        <v>-137.32842715478432</v>
      </c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141">
        <f t="shared" si="120"/>
        <v>-105.62357711491939</v>
      </c>
      <c r="AW288" s="142">
        <f t="shared" si="127"/>
        <v>-247.36911421509711</v>
      </c>
      <c r="AX288" s="98"/>
      <c r="AY288" s="98"/>
      <c r="AZ288" s="142"/>
      <c r="BA288" s="142"/>
      <c r="BC288" s="141"/>
      <c r="BD288" s="235">
        <v>263</v>
      </c>
      <c r="BE288" s="238">
        <f t="shared" si="132"/>
        <v>-36.345212016202368</v>
      </c>
      <c r="BF288" s="237">
        <f t="shared" si="133"/>
        <v>-120.25464652455715</v>
      </c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163">
        <f t="shared" si="118"/>
        <v>-21.34831202395927</v>
      </c>
      <c r="BT288" s="161">
        <v>62</v>
      </c>
      <c r="BU288" s="98"/>
      <c r="BV288" s="98"/>
      <c r="BW288" s="98"/>
      <c r="BX288" s="98"/>
      <c r="BY288" s="98"/>
      <c r="BZ288" s="98"/>
      <c r="CA288" s="142"/>
      <c r="CB288" s="141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163">
        <f t="shared" si="119"/>
        <v>-21.34831202395927</v>
      </c>
      <c r="CO288" s="161">
        <v>62</v>
      </c>
      <c r="CP288" s="98"/>
      <c r="CQ288" s="98"/>
      <c r="CR288" s="98"/>
      <c r="CS288" s="98"/>
      <c r="CT288" s="98"/>
      <c r="CU288" s="98"/>
      <c r="CV288" s="142"/>
      <c r="CW288" s="168"/>
    </row>
    <row r="289" spans="2:101" x14ac:dyDescent="0.3">
      <c r="B289" s="141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141">
        <f t="shared" si="123"/>
        <v>-10</v>
      </c>
      <c r="N289" s="142">
        <f t="shared" si="125"/>
        <v>-178</v>
      </c>
      <c r="O289" s="98"/>
      <c r="P289" s="98"/>
      <c r="Q289" s="141">
        <f t="shared" si="124"/>
        <v>-80</v>
      </c>
      <c r="R289" s="142">
        <f t="shared" si="126"/>
        <v>-198</v>
      </c>
      <c r="S289" s="98"/>
      <c r="T289" s="98"/>
      <c r="U289" s="98"/>
      <c r="V289" s="98"/>
      <c r="W289" s="98"/>
      <c r="X289" s="98"/>
      <c r="Y289" s="98"/>
      <c r="Z289" s="76">
        <v>272</v>
      </c>
      <c r="AA289" s="79">
        <f t="shared" si="131"/>
        <v>-26.439557205315516</v>
      </c>
      <c r="AB289" s="78">
        <f t="shared" si="128"/>
        <v>-111.69036289762205</v>
      </c>
      <c r="AC289" s="98"/>
      <c r="AD289" s="86">
        <v>281</v>
      </c>
      <c r="AE289" s="89">
        <f t="shared" si="121"/>
        <v>15.26471963012354</v>
      </c>
      <c r="AF289" s="88">
        <f t="shared" si="122"/>
        <v>-78.530174675813129</v>
      </c>
      <c r="AG289" s="98"/>
      <c r="AH289" s="108">
        <v>270</v>
      </c>
      <c r="AI289" s="111">
        <f t="shared" si="129"/>
        <v>-36.369114215097113</v>
      </c>
      <c r="AJ289" s="110">
        <f t="shared" si="130"/>
        <v>-137.33325669257329</v>
      </c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141">
        <f t="shared" si="120"/>
        <v>-105.62357711491939</v>
      </c>
      <c r="AW289" s="142">
        <f t="shared" si="127"/>
        <v>-248.36911421509711</v>
      </c>
      <c r="AX289" s="98"/>
      <c r="AY289" s="98"/>
      <c r="AZ289" s="142"/>
      <c r="BA289" s="142"/>
      <c r="BC289" s="141"/>
      <c r="BD289" s="235">
        <v>264</v>
      </c>
      <c r="BE289" s="238">
        <f t="shared" si="132"/>
        <v>-35.946034704162237</v>
      </c>
      <c r="BF289" s="237">
        <f t="shared" si="133"/>
        <v>-120.30012703442466</v>
      </c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163">
        <f t="shared" si="118"/>
        <v>-21.692639637248938</v>
      </c>
      <c r="BT289" s="161">
        <v>63</v>
      </c>
      <c r="BU289" s="98"/>
      <c r="BV289" s="98"/>
      <c r="BW289" s="98"/>
      <c r="BX289" s="98"/>
      <c r="BY289" s="98"/>
      <c r="BZ289" s="98"/>
      <c r="CA289" s="142"/>
      <c r="CB289" s="141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163">
        <f t="shared" si="119"/>
        <v>-21.692639637248938</v>
      </c>
      <c r="CO289" s="161">
        <v>63</v>
      </c>
      <c r="CP289" s="98"/>
      <c r="CQ289" s="98"/>
      <c r="CR289" s="98"/>
      <c r="CS289" s="98"/>
      <c r="CT289" s="98"/>
      <c r="CU289" s="98"/>
      <c r="CV289" s="142"/>
      <c r="CW289" s="168"/>
    </row>
    <row r="290" spans="2:101" x14ac:dyDescent="0.3">
      <c r="B290" s="141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141">
        <f t="shared" si="123"/>
        <v>-10</v>
      </c>
      <c r="N290" s="142">
        <f t="shared" si="125"/>
        <v>-179</v>
      </c>
      <c r="O290" s="98"/>
      <c r="P290" s="98"/>
      <c r="Q290" s="141">
        <f t="shared" si="124"/>
        <v>-80</v>
      </c>
      <c r="R290" s="142">
        <f t="shared" si="126"/>
        <v>-199</v>
      </c>
      <c r="S290" s="98"/>
      <c r="T290" s="98"/>
      <c r="U290" s="98"/>
      <c r="V290" s="98"/>
      <c r="W290" s="98"/>
      <c r="X290" s="98"/>
      <c r="Y290" s="98"/>
      <c r="Z290" s="76">
        <v>273</v>
      </c>
      <c r="AA290" s="79">
        <f t="shared" si="131"/>
        <v>-25.886652660319356</v>
      </c>
      <c r="AB290" s="78">
        <f t="shared" si="128"/>
        <v>-111.66622256384912</v>
      </c>
      <c r="AC290" s="98"/>
      <c r="AD290" s="86">
        <v>282</v>
      </c>
      <c r="AE290" s="89">
        <f t="shared" si="121"/>
        <v>16.632935265420684</v>
      </c>
      <c r="AF290" s="88">
        <f t="shared" si="122"/>
        <v>-78.251808058704469</v>
      </c>
      <c r="AG290" s="98"/>
      <c r="AH290" s="108">
        <v>271</v>
      </c>
      <c r="AI290" s="111">
        <f t="shared" si="129"/>
        <v>-35.815703999111875</v>
      </c>
      <c r="AJ290" s="110">
        <f t="shared" si="130"/>
        <v>-137.32842715478432</v>
      </c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141">
        <f t="shared" si="120"/>
        <v>-105.62357711491939</v>
      </c>
      <c r="AW290" s="142">
        <f t="shared" si="127"/>
        <v>-249.36911421509711</v>
      </c>
      <c r="AX290" s="98"/>
      <c r="AY290" s="98"/>
      <c r="AZ290" s="142"/>
      <c r="BA290" s="142"/>
      <c r="BC290" s="141"/>
      <c r="BD290" s="235">
        <v>265</v>
      </c>
      <c r="BE290" s="238">
        <f t="shared" si="132"/>
        <v>-35.546124444417011</v>
      </c>
      <c r="BF290" s="237">
        <f t="shared" si="133"/>
        <v>-120.33863401269996</v>
      </c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163">
        <f t="shared" si="118"/>
        <v>-22.036967250538602</v>
      </c>
      <c r="BT290" s="161">
        <v>64</v>
      </c>
      <c r="BU290" s="98"/>
      <c r="BV290" s="98"/>
      <c r="BW290" s="98"/>
      <c r="BX290" s="98"/>
      <c r="BY290" s="98"/>
      <c r="BZ290" s="98"/>
      <c r="CA290" s="142"/>
      <c r="CB290" s="141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163">
        <f t="shared" si="119"/>
        <v>-22.036967250538602</v>
      </c>
      <c r="CO290" s="161">
        <v>64</v>
      </c>
      <c r="CP290" s="98"/>
      <c r="CQ290" s="98"/>
      <c r="CR290" s="98"/>
      <c r="CS290" s="98"/>
      <c r="CT290" s="98"/>
      <c r="CU290" s="98"/>
      <c r="CV290" s="142"/>
      <c r="CW290" s="168"/>
    </row>
    <row r="291" spans="2:101" x14ac:dyDescent="0.3">
      <c r="B291" s="141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141">
        <f t="shared" si="123"/>
        <v>-10</v>
      </c>
      <c r="N291" s="142">
        <f t="shared" si="125"/>
        <v>-180</v>
      </c>
      <c r="O291" s="98"/>
      <c r="P291" s="98"/>
      <c r="Q291" s="141">
        <f t="shared" si="124"/>
        <v>-80</v>
      </c>
      <c r="R291" s="142">
        <f t="shared" si="126"/>
        <v>-200</v>
      </c>
      <c r="S291" s="98"/>
      <c r="T291" s="98"/>
      <c r="U291" s="98"/>
      <c r="V291" s="98"/>
      <c r="W291" s="98"/>
      <c r="X291" s="98"/>
      <c r="Y291" s="98"/>
      <c r="Z291" s="76">
        <v>274</v>
      </c>
      <c r="AA291" s="79">
        <f t="shared" si="131"/>
        <v>-25.334253632279985</v>
      </c>
      <c r="AB291" s="78">
        <f t="shared" si="128"/>
        <v>-111.63243639192565</v>
      </c>
      <c r="AC291" s="98"/>
      <c r="AD291" s="86">
        <v>283</v>
      </c>
      <c r="AE291" s="89">
        <f t="shared" si="121"/>
        <v>17.996084347509193</v>
      </c>
      <c r="AF291" s="88">
        <f t="shared" si="122"/>
        <v>-77.949605182818814</v>
      </c>
      <c r="AG291" s="98"/>
      <c r="AH291" s="108">
        <v>272</v>
      </c>
      <c r="AI291" s="111">
        <f t="shared" si="129"/>
        <v>-35.2624623572394</v>
      </c>
      <c r="AJ291" s="110">
        <f t="shared" si="130"/>
        <v>-137.31394001254145</v>
      </c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141">
        <f t="shared" si="120"/>
        <v>-105.62357711491939</v>
      </c>
      <c r="AW291" s="142">
        <f t="shared" si="127"/>
        <v>-250.36911421509711</v>
      </c>
      <c r="AX291" s="98"/>
      <c r="AY291" s="98"/>
      <c r="AZ291" s="142"/>
      <c r="BA291" s="142"/>
      <c r="BC291" s="141"/>
      <c r="BD291" s="235">
        <v>266</v>
      </c>
      <c r="BE291" s="238">
        <f t="shared" si="132"/>
        <v>-35.145603053505816</v>
      </c>
      <c r="BF291" s="237">
        <f t="shared" si="133"/>
        <v>-120.37015572978444</v>
      </c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163">
        <f t="shared" si="118"/>
        <v>-22.381294863828266</v>
      </c>
      <c r="BT291" s="161">
        <v>65</v>
      </c>
      <c r="BU291" s="98"/>
      <c r="BV291" s="98"/>
      <c r="BW291" s="98"/>
      <c r="BX291" s="98"/>
      <c r="BY291" s="98"/>
      <c r="BZ291" s="98"/>
      <c r="CA291" s="142"/>
      <c r="CB291" s="141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163">
        <f t="shared" si="119"/>
        <v>-22.381294863828266</v>
      </c>
      <c r="CO291" s="161">
        <v>65</v>
      </c>
      <c r="CP291" s="98"/>
      <c r="CQ291" s="98"/>
      <c r="CR291" s="98"/>
      <c r="CS291" s="98"/>
      <c r="CT291" s="98"/>
      <c r="CU291" s="98"/>
      <c r="CV291" s="142"/>
      <c r="CW291" s="168"/>
    </row>
    <row r="292" spans="2:101" x14ac:dyDescent="0.3">
      <c r="B292" s="141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141">
        <f t="shared" si="123"/>
        <v>-10</v>
      </c>
      <c r="N292" s="142">
        <f t="shared" si="125"/>
        <v>-181</v>
      </c>
      <c r="O292" s="98"/>
      <c r="P292" s="98"/>
      <c r="Q292" s="141">
        <f t="shared" si="124"/>
        <v>-80</v>
      </c>
      <c r="R292" s="142">
        <f t="shared" si="126"/>
        <v>-201</v>
      </c>
      <c r="S292" s="98"/>
      <c r="T292" s="98"/>
      <c r="U292" s="98"/>
      <c r="V292" s="98"/>
      <c r="W292" s="98"/>
      <c r="X292" s="98"/>
      <c r="Y292" s="98"/>
      <c r="Z292" s="76">
        <v>275</v>
      </c>
      <c r="AA292" s="79">
        <f t="shared" si="131"/>
        <v>-24.782528387292558</v>
      </c>
      <c r="AB292" s="78">
        <f t="shared" si="128"/>
        <v>-111.58901467344691</v>
      </c>
      <c r="AC292" s="98"/>
      <c r="AD292" s="86">
        <v>284</v>
      </c>
      <c r="AE292" s="89">
        <f t="shared" si="121"/>
        <v>19.353751647973397</v>
      </c>
      <c r="AF292" s="88">
        <f t="shared" si="122"/>
        <v>-77.62365810207973</v>
      </c>
      <c r="AG292" s="98"/>
      <c r="AH292" s="108">
        <v>273</v>
      </c>
      <c r="AI292" s="111">
        <f t="shared" si="129"/>
        <v>-34.70955781224324</v>
      </c>
      <c r="AJ292" s="110">
        <f t="shared" si="130"/>
        <v>-137.2897996787685</v>
      </c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141">
        <f t="shared" si="120"/>
        <v>-105.62357711491939</v>
      </c>
      <c r="AW292" s="142">
        <f t="shared" si="127"/>
        <v>-251.36911421509711</v>
      </c>
      <c r="AX292" s="98"/>
      <c r="AY292" s="98"/>
      <c r="AZ292" s="142"/>
      <c r="BA292" s="142"/>
      <c r="BC292" s="141"/>
      <c r="BD292" s="235">
        <v>267</v>
      </c>
      <c r="BE292" s="238">
        <f t="shared" si="132"/>
        <v>-34.744592534124273</v>
      </c>
      <c r="BF292" s="237">
        <f t="shared" si="133"/>
        <v>-120.39468258385772</v>
      </c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163">
        <f t="shared" ref="BS292:BS355" si="134">$BT$19*$BT292+$BV$19</f>
        <v>-22.725622477117934</v>
      </c>
      <c r="BT292" s="161">
        <v>66</v>
      </c>
      <c r="BU292" s="98"/>
      <c r="BV292" s="98"/>
      <c r="BW292" s="98"/>
      <c r="BX292" s="98"/>
      <c r="BY292" s="98"/>
      <c r="BZ292" s="98"/>
      <c r="CA292" s="142"/>
      <c r="CB292" s="141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163">
        <f t="shared" si="119"/>
        <v>-22.725622477117934</v>
      </c>
      <c r="CO292" s="161">
        <v>66</v>
      </c>
      <c r="CP292" s="98"/>
      <c r="CQ292" s="98"/>
      <c r="CR292" s="98"/>
      <c r="CS292" s="98"/>
      <c r="CT292" s="98"/>
      <c r="CU292" s="98"/>
      <c r="CV292" s="142"/>
      <c r="CW292" s="168"/>
    </row>
    <row r="293" spans="2:101" x14ac:dyDescent="0.3">
      <c r="B293" s="141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141">
        <f t="shared" si="123"/>
        <v>-10</v>
      </c>
      <c r="N293" s="142">
        <f t="shared" si="125"/>
        <v>-182</v>
      </c>
      <c r="O293" s="98"/>
      <c r="P293" s="98"/>
      <c r="Q293" s="141">
        <f t="shared" si="124"/>
        <v>-80</v>
      </c>
      <c r="R293" s="142">
        <f t="shared" si="126"/>
        <v>-202</v>
      </c>
      <c r="S293" s="98"/>
      <c r="T293" s="98"/>
      <c r="U293" s="98"/>
      <c r="V293" s="98"/>
      <c r="W293" s="98"/>
      <c r="X293" s="98"/>
      <c r="Y293" s="98"/>
      <c r="Z293" s="76">
        <v>276</v>
      </c>
      <c r="AA293" s="79">
        <f t="shared" si="131"/>
        <v>-24.231644986211382</v>
      </c>
      <c r="AB293" s="78">
        <f t="shared" si="128"/>
        <v>-111.53597063508899</v>
      </c>
      <c r="AC293" s="98"/>
      <c r="AD293" s="86">
        <v>285</v>
      </c>
      <c r="AE293" s="89">
        <f t="shared" si="121"/>
        <v>20.705523608201691</v>
      </c>
      <c r="AF293" s="88">
        <f t="shared" si="122"/>
        <v>-77.274066103125449</v>
      </c>
      <c r="AG293" s="98"/>
      <c r="AH293" s="108">
        <v>274</v>
      </c>
      <c r="AI293" s="111">
        <f t="shared" si="129"/>
        <v>-34.157158784203865</v>
      </c>
      <c r="AJ293" s="110">
        <f t="shared" si="130"/>
        <v>-137.25601350684505</v>
      </c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141">
        <f t="shared" si="120"/>
        <v>-105.62357711491939</v>
      </c>
      <c r="AW293" s="142">
        <f t="shared" si="127"/>
        <v>-252.36911421509711</v>
      </c>
      <c r="AX293" s="98"/>
      <c r="AY293" s="98"/>
      <c r="AZ293" s="142"/>
      <c r="BA293" s="142"/>
      <c r="BC293" s="141"/>
      <c r="BD293" s="235">
        <v>268</v>
      </c>
      <c r="BE293" s="238">
        <f t="shared" si="132"/>
        <v>-34.343215037961251</v>
      </c>
      <c r="BF293" s="237">
        <f t="shared" si="133"/>
        <v>-120.41220710380244</v>
      </c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163">
        <f t="shared" si="134"/>
        <v>-23.069950090407598</v>
      </c>
      <c r="BT293" s="161">
        <v>67</v>
      </c>
      <c r="BU293" s="98"/>
      <c r="BV293" s="98"/>
      <c r="BW293" s="98"/>
      <c r="BX293" s="98"/>
      <c r="BY293" s="98"/>
      <c r="BZ293" s="98"/>
      <c r="CA293" s="142"/>
      <c r="CB293" s="141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163">
        <f t="shared" ref="CN293:CN356" si="135">$CO$19*$CO293+$CQ$19</f>
        <v>-23.069950090407598</v>
      </c>
      <c r="CO293" s="161">
        <v>67</v>
      </c>
      <c r="CP293" s="98"/>
      <c r="CQ293" s="98"/>
      <c r="CR293" s="98"/>
      <c r="CS293" s="98"/>
      <c r="CT293" s="98"/>
      <c r="CU293" s="98"/>
      <c r="CV293" s="142"/>
      <c r="CW293" s="168"/>
    </row>
    <row r="294" spans="2:101" x14ac:dyDescent="0.3">
      <c r="B294" s="141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141">
        <f t="shared" si="123"/>
        <v>-10</v>
      </c>
      <c r="N294" s="142">
        <f t="shared" si="125"/>
        <v>-183</v>
      </c>
      <c r="O294" s="98"/>
      <c r="P294" s="98"/>
      <c r="Q294" s="141">
        <f t="shared" si="124"/>
        <v>-80</v>
      </c>
      <c r="R294" s="142">
        <f t="shared" si="126"/>
        <v>-203</v>
      </c>
      <c r="S294" s="98"/>
      <c r="T294" s="98"/>
      <c r="U294" s="98"/>
      <c r="V294" s="98"/>
      <c r="W294" s="98"/>
      <c r="X294" s="98"/>
      <c r="Y294" s="98"/>
      <c r="Z294" s="76">
        <v>277</v>
      </c>
      <c r="AA294" s="79">
        <f t="shared" si="131"/>
        <v>-23.681771233456921</v>
      </c>
      <c r="AB294" s="78">
        <f t="shared" si="128"/>
        <v>-111.47332043457979</v>
      </c>
      <c r="AC294" s="98"/>
      <c r="AD294" s="86">
        <v>286</v>
      </c>
      <c r="AE294" s="89">
        <f t="shared" si="121"/>
        <v>22.05098846535995</v>
      </c>
      <c r="AF294" s="88">
        <f t="shared" si="122"/>
        <v>-76.900935675065497</v>
      </c>
      <c r="AG294" s="98"/>
      <c r="AH294" s="108">
        <v>275</v>
      </c>
      <c r="AI294" s="111">
        <f t="shared" si="129"/>
        <v>-33.605433539216442</v>
      </c>
      <c r="AJ294" s="110">
        <f t="shared" si="130"/>
        <v>-137.2125917883663</v>
      </c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141">
        <f t="shared" si="120"/>
        <v>-105.62357711491939</v>
      </c>
      <c r="AW294" s="142">
        <f t="shared" si="127"/>
        <v>-253.36911421509711</v>
      </c>
      <c r="AX294" s="98"/>
      <c r="AY294" s="98"/>
      <c r="AZ294" s="142"/>
      <c r="BA294" s="142"/>
      <c r="BC294" s="141"/>
      <c r="BD294" s="235">
        <v>269</v>
      </c>
      <c r="BE294" s="238">
        <f t="shared" si="132"/>
        <v>-33.941592828490293</v>
      </c>
      <c r="BF294" s="237">
        <f t="shared" si="133"/>
        <v>-120.42272395148011</v>
      </c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163">
        <f t="shared" si="134"/>
        <v>-23.414277703697266</v>
      </c>
      <c r="BT294" s="161">
        <v>68</v>
      </c>
      <c r="BU294" s="98"/>
      <c r="BV294" s="98"/>
      <c r="BW294" s="98"/>
      <c r="BX294" s="98"/>
      <c r="BY294" s="98"/>
      <c r="BZ294" s="98"/>
      <c r="CA294" s="142"/>
      <c r="CB294" s="141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163">
        <f t="shared" si="135"/>
        <v>-23.414277703697266</v>
      </c>
      <c r="CO294" s="161">
        <v>68</v>
      </c>
      <c r="CP294" s="98"/>
      <c r="CQ294" s="98"/>
      <c r="CR294" s="98"/>
      <c r="CS294" s="98"/>
      <c r="CT294" s="98"/>
      <c r="CU294" s="98"/>
      <c r="CV294" s="142"/>
      <c r="CW294" s="168"/>
    </row>
    <row r="295" spans="2:101" x14ac:dyDescent="0.3">
      <c r="B295" s="141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141">
        <f t="shared" si="123"/>
        <v>-10</v>
      </c>
      <c r="N295" s="142">
        <f t="shared" si="125"/>
        <v>-184</v>
      </c>
      <c r="O295" s="98"/>
      <c r="P295" s="98"/>
      <c r="Q295" s="141">
        <f t="shared" si="124"/>
        <v>-80</v>
      </c>
      <c r="R295" s="142">
        <f t="shared" si="126"/>
        <v>-204</v>
      </c>
      <c r="S295" s="98"/>
      <c r="T295" s="98"/>
      <c r="U295" s="98"/>
      <c r="V295" s="98"/>
      <c r="W295" s="98"/>
      <c r="X295" s="98"/>
      <c r="Y295" s="98"/>
      <c r="Z295" s="76">
        <v>278</v>
      </c>
      <c r="AA295" s="79">
        <f t="shared" si="131"/>
        <v>-23.13307462590107</v>
      </c>
      <c r="AB295" s="78">
        <f t="shared" si="128"/>
        <v>-111.40108315577734</v>
      </c>
      <c r="AC295" s="98"/>
      <c r="AD295" s="86">
        <v>287</v>
      </c>
      <c r="AE295" s="89">
        <f t="shared" si="121"/>
        <v>23.389736377818938</v>
      </c>
      <c r="AF295" s="88">
        <f t="shared" si="122"/>
        <v>-76.50438047704283</v>
      </c>
      <c r="AG295" s="98"/>
      <c r="AH295" s="108">
        <v>276</v>
      </c>
      <c r="AI295" s="111">
        <f t="shared" si="129"/>
        <v>-33.054550138135262</v>
      </c>
      <c r="AJ295" s="110">
        <f t="shared" si="130"/>
        <v>-137.15954775000836</v>
      </c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141">
        <f t="shared" si="120"/>
        <v>-105.62357711491939</v>
      </c>
      <c r="AW295" s="142">
        <f t="shared" si="127"/>
        <v>-254.36911421509711</v>
      </c>
      <c r="AX295" s="98"/>
      <c r="AY295" s="98"/>
      <c r="AZ295" s="142"/>
      <c r="BA295" s="142"/>
      <c r="BC295" s="141"/>
      <c r="BD295" s="235">
        <v>270</v>
      </c>
      <c r="BE295" s="238">
        <f t="shared" si="132"/>
        <v>-33.539848243727057</v>
      </c>
      <c r="BF295" s="237">
        <f t="shared" si="133"/>
        <v>-120.42622992335698</v>
      </c>
      <c r="BG295" s="98"/>
      <c r="BH295" s="98"/>
      <c r="BI295" s="98"/>
      <c r="BJ295" s="98"/>
      <c r="BK295" s="98"/>
      <c r="BL295" s="98"/>
      <c r="BM295" s="98"/>
      <c r="BN295" s="98"/>
      <c r="BO295" s="98"/>
      <c r="BP295" s="98"/>
      <c r="BQ295" s="98"/>
      <c r="BR295" s="98"/>
      <c r="BS295" s="163">
        <f t="shared" si="134"/>
        <v>-23.75860531698693</v>
      </c>
      <c r="BT295" s="161">
        <v>69</v>
      </c>
      <c r="BU295" s="98"/>
      <c r="BV295" s="98"/>
      <c r="BW295" s="98"/>
      <c r="BX295" s="98"/>
      <c r="BY295" s="98"/>
      <c r="BZ295" s="98"/>
      <c r="CA295" s="142"/>
      <c r="CB295" s="141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163">
        <f t="shared" si="135"/>
        <v>-23.75860531698693</v>
      </c>
      <c r="CO295" s="161">
        <v>69</v>
      </c>
      <c r="CP295" s="98"/>
      <c r="CQ295" s="98"/>
      <c r="CR295" s="98"/>
      <c r="CS295" s="98"/>
      <c r="CT295" s="98"/>
      <c r="CU295" s="98"/>
      <c r="CV295" s="142"/>
      <c r="CW295" s="168"/>
    </row>
    <row r="296" spans="2:101" x14ac:dyDescent="0.3">
      <c r="B296" s="141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141">
        <f t="shared" si="123"/>
        <v>-10</v>
      </c>
      <c r="N296" s="142">
        <f t="shared" si="125"/>
        <v>-185</v>
      </c>
      <c r="O296" s="98"/>
      <c r="P296" s="98"/>
      <c r="Q296" s="141">
        <f t="shared" si="124"/>
        <v>-80</v>
      </c>
      <c r="R296" s="142">
        <f t="shared" si="126"/>
        <v>-205</v>
      </c>
      <c r="S296" s="98"/>
      <c r="T296" s="98"/>
      <c r="U296" s="98"/>
      <c r="V296" s="98"/>
      <c r="W296" s="98"/>
      <c r="X296" s="98"/>
      <c r="Y296" s="98"/>
      <c r="Z296" s="76">
        <v>279</v>
      </c>
      <c r="AA296" s="79">
        <f t="shared" si="131"/>
        <v>-22.585722301845806</v>
      </c>
      <c r="AB296" s="78">
        <f t="shared" si="128"/>
        <v>-111.3192808028565</v>
      </c>
      <c r="AC296" s="98"/>
      <c r="AD296" s="86">
        <v>288</v>
      </c>
      <c r="AE296" s="89">
        <f t="shared" si="121"/>
        <v>24.721359549995778</v>
      </c>
      <c r="AF296" s="88">
        <f t="shared" si="122"/>
        <v>-76.084521303612291</v>
      </c>
      <c r="AG296" s="98"/>
      <c r="AH296" s="108">
        <v>277</v>
      </c>
      <c r="AI296" s="111">
        <f t="shared" si="129"/>
        <v>-32.504676385380805</v>
      </c>
      <c r="AJ296" s="110">
        <f t="shared" si="130"/>
        <v>-137.09689754949918</v>
      </c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141">
        <f t="shared" si="120"/>
        <v>-105.62357711491939</v>
      </c>
      <c r="AW296" s="142">
        <f t="shared" si="127"/>
        <v>-255.36911421509711</v>
      </c>
      <c r="AX296" s="98"/>
      <c r="AY296" s="98"/>
      <c r="AZ296" s="142"/>
      <c r="BA296" s="142"/>
      <c r="BC296" s="141"/>
      <c r="BD296" s="235">
        <v>271</v>
      </c>
      <c r="BE296" s="238">
        <f t="shared" si="132"/>
        <v>-33.138103658963814</v>
      </c>
      <c r="BF296" s="237">
        <f t="shared" si="133"/>
        <v>-120.42272395148011</v>
      </c>
      <c r="BG296" s="98"/>
      <c r="BH296" s="98"/>
      <c r="BI296" s="98"/>
      <c r="BJ296" s="98"/>
      <c r="BK296" s="98"/>
      <c r="BL296" s="98"/>
      <c r="BM296" s="98"/>
      <c r="BN296" s="98"/>
      <c r="BO296" s="98"/>
      <c r="BP296" s="98"/>
      <c r="BQ296" s="98"/>
      <c r="BR296" s="98"/>
      <c r="BS296" s="163">
        <f t="shared" si="134"/>
        <v>-24.102932930276594</v>
      </c>
      <c r="BT296" s="161">
        <v>70</v>
      </c>
      <c r="BU296" s="98"/>
      <c r="BV296" s="98"/>
      <c r="BW296" s="98"/>
      <c r="BX296" s="98"/>
      <c r="BY296" s="98"/>
      <c r="BZ296" s="98"/>
      <c r="CA296" s="142"/>
      <c r="CB296" s="141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163">
        <f t="shared" si="135"/>
        <v>-24.102932930276594</v>
      </c>
      <c r="CO296" s="161">
        <v>70</v>
      </c>
      <c r="CP296" s="98"/>
      <c r="CQ296" s="98"/>
      <c r="CR296" s="98"/>
      <c r="CS296" s="98"/>
      <c r="CT296" s="98"/>
      <c r="CU296" s="98"/>
      <c r="CV296" s="142"/>
      <c r="CW296" s="168"/>
    </row>
    <row r="297" spans="2:101" x14ac:dyDescent="0.3">
      <c r="B297" s="141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141">
        <f t="shared" si="123"/>
        <v>-10</v>
      </c>
      <c r="N297" s="142">
        <f t="shared" si="125"/>
        <v>-186</v>
      </c>
      <c r="O297" s="98"/>
      <c r="P297" s="98"/>
      <c r="Q297" s="141">
        <f t="shared" si="124"/>
        <v>-80</v>
      </c>
      <c r="R297" s="142">
        <f t="shared" si="126"/>
        <v>-206</v>
      </c>
      <c r="S297" s="98"/>
      <c r="T297" s="98"/>
      <c r="U297" s="98"/>
      <c r="V297" s="98"/>
      <c r="W297" s="98"/>
      <c r="X297" s="98"/>
      <c r="Y297" s="98"/>
      <c r="Z297" s="76">
        <v>280</v>
      </c>
      <c r="AA297" s="79">
        <f t="shared" si="131"/>
        <v>-22.039880990111357</v>
      </c>
      <c r="AB297" s="78">
        <f t="shared" si="128"/>
        <v>-111.22793829360643</v>
      </c>
      <c r="AC297" s="98"/>
      <c r="AD297" s="86">
        <v>289</v>
      </c>
      <c r="AE297" s="89">
        <f t="shared" si="121"/>
        <v>26.045452356572504</v>
      </c>
      <c r="AF297" s="88">
        <f t="shared" si="122"/>
        <v>-75.641486047945364</v>
      </c>
      <c r="AG297" s="98"/>
      <c r="AH297" s="108">
        <v>278</v>
      </c>
      <c r="AI297" s="111">
        <f t="shared" si="129"/>
        <v>-31.955979777824954</v>
      </c>
      <c r="AJ297" s="110">
        <f t="shared" si="130"/>
        <v>-137.02466027069673</v>
      </c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141">
        <f t="shared" si="120"/>
        <v>-105.62357711491939</v>
      </c>
      <c r="AW297" s="142">
        <f t="shared" si="127"/>
        <v>-256.36911421509711</v>
      </c>
      <c r="AX297" s="98"/>
      <c r="AY297" s="98"/>
      <c r="AZ297" s="142"/>
      <c r="BA297" s="142"/>
      <c r="BC297" s="141"/>
      <c r="BD297" s="235">
        <v>272</v>
      </c>
      <c r="BE297" s="238">
        <f t="shared" si="132"/>
        <v>-32.736481449492857</v>
      </c>
      <c r="BF297" s="237">
        <f t="shared" si="133"/>
        <v>-120.41220710380246</v>
      </c>
      <c r="BG297" s="98"/>
      <c r="BH297" s="98"/>
      <c r="BI297" s="98"/>
      <c r="BJ297" s="98"/>
      <c r="BK297" s="98"/>
      <c r="BL297" s="98"/>
      <c r="BM297" s="98"/>
      <c r="BN297" s="98"/>
      <c r="BO297" s="98"/>
      <c r="BP297" s="98"/>
      <c r="BQ297" s="98"/>
      <c r="BR297" s="98"/>
      <c r="BS297" s="163">
        <f t="shared" si="134"/>
        <v>-24.447260543566262</v>
      </c>
      <c r="BT297" s="161">
        <v>71</v>
      </c>
      <c r="BU297" s="98"/>
      <c r="BV297" s="98"/>
      <c r="BW297" s="98"/>
      <c r="BX297" s="98"/>
      <c r="BY297" s="98"/>
      <c r="BZ297" s="98"/>
      <c r="CA297" s="142"/>
      <c r="CB297" s="141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163">
        <f t="shared" si="135"/>
        <v>-24.447260543566262</v>
      </c>
      <c r="CO297" s="161">
        <v>71</v>
      </c>
      <c r="CP297" s="98"/>
      <c r="CQ297" s="98"/>
      <c r="CR297" s="98"/>
      <c r="CS297" s="98"/>
      <c r="CT297" s="98"/>
      <c r="CU297" s="98"/>
      <c r="CV297" s="142"/>
      <c r="CW297" s="168"/>
    </row>
    <row r="298" spans="2:101" x14ac:dyDescent="0.3">
      <c r="B298" s="141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141">
        <f t="shared" si="123"/>
        <v>-10</v>
      </c>
      <c r="N298" s="142">
        <f t="shared" si="125"/>
        <v>-187</v>
      </c>
      <c r="O298" s="98"/>
      <c r="P298" s="98"/>
      <c r="Q298" s="141">
        <f t="shared" si="124"/>
        <v>-80</v>
      </c>
      <c r="R298" s="142">
        <f t="shared" si="126"/>
        <v>-207</v>
      </c>
      <c r="S298" s="98"/>
      <c r="T298" s="98"/>
      <c r="U298" s="98"/>
      <c r="V298" s="98"/>
      <c r="W298" s="98"/>
      <c r="X298" s="98"/>
      <c r="Y298" s="98"/>
      <c r="Z298" s="76">
        <v>281</v>
      </c>
      <c r="AA298" s="79">
        <f t="shared" si="131"/>
        <v>-21.495716959248959</v>
      </c>
      <c r="AB298" s="78">
        <f t="shared" si="128"/>
        <v>-111.12708345184031</v>
      </c>
      <c r="AC298" s="98"/>
      <c r="AD298" s="86">
        <v>290</v>
      </c>
      <c r="AE298" s="89">
        <f t="shared" si="121"/>
        <v>27.361611466053454</v>
      </c>
      <c r="AF298" s="88">
        <f t="shared" si="122"/>
        <v>-75.175409662872681</v>
      </c>
      <c r="AG298" s="98"/>
      <c r="AH298" s="108">
        <v>279</v>
      </c>
      <c r="AI298" s="111">
        <f t="shared" si="129"/>
        <v>-31.408627453769689</v>
      </c>
      <c r="AJ298" s="110">
        <f t="shared" si="130"/>
        <v>-136.94285791777588</v>
      </c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141">
        <f t="shared" si="120"/>
        <v>-105.62357711491939</v>
      </c>
      <c r="AW298" s="142">
        <f t="shared" si="127"/>
        <v>-257.36911421509711</v>
      </c>
      <c r="AX298" s="98"/>
      <c r="AY298" s="98"/>
      <c r="AZ298" s="142"/>
      <c r="BA298" s="142"/>
      <c r="BC298" s="141"/>
      <c r="BD298" s="235">
        <v>273</v>
      </c>
      <c r="BE298" s="238">
        <f t="shared" si="132"/>
        <v>-32.335103953329835</v>
      </c>
      <c r="BF298" s="237">
        <f t="shared" si="133"/>
        <v>-120.39468258385772</v>
      </c>
      <c r="BG298" s="98"/>
      <c r="BH298" s="98"/>
      <c r="BI298" s="98"/>
      <c r="BJ298" s="98"/>
      <c r="BK298" s="98"/>
      <c r="BL298" s="98"/>
      <c r="BM298" s="98"/>
      <c r="BN298" s="98"/>
      <c r="BO298" s="98"/>
      <c r="BP298" s="98"/>
      <c r="BQ298" s="98"/>
      <c r="BR298" s="98"/>
      <c r="BS298" s="163">
        <f t="shared" si="134"/>
        <v>-24.791588156855926</v>
      </c>
      <c r="BT298" s="161">
        <v>72</v>
      </c>
      <c r="BU298" s="98"/>
      <c r="BV298" s="98"/>
      <c r="BW298" s="98"/>
      <c r="BX298" s="98"/>
      <c r="BY298" s="98"/>
      <c r="BZ298" s="98"/>
      <c r="CA298" s="142"/>
      <c r="CB298" s="141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163">
        <f t="shared" si="135"/>
        <v>-24.791588156855926</v>
      </c>
      <c r="CO298" s="161">
        <v>72</v>
      </c>
      <c r="CP298" s="98"/>
      <c r="CQ298" s="98"/>
      <c r="CR298" s="98"/>
      <c r="CS298" s="98"/>
      <c r="CT298" s="98"/>
      <c r="CU298" s="98"/>
      <c r="CV298" s="142"/>
      <c r="CW298" s="168"/>
    </row>
    <row r="299" spans="2:101" x14ac:dyDescent="0.3">
      <c r="B299" s="141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141">
        <f t="shared" si="123"/>
        <v>-10</v>
      </c>
      <c r="N299" s="142">
        <f t="shared" si="125"/>
        <v>-188</v>
      </c>
      <c r="O299" s="98"/>
      <c r="P299" s="98"/>
      <c r="Q299" s="141">
        <f t="shared" si="124"/>
        <v>-80</v>
      </c>
      <c r="R299" s="142">
        <f t="shared" si="126"/>
        <v>-208</v>
      </c>
      <c r="S299" s="98"/>
      <c r="T299" s="98"/>
      <c r="U299" s="98"/>
      <c r="V299" s="98"/>
      <c r="W299" s="98"/>
      <c r="X299" s="98"/>
      <c r="Y299" s="98"/>
      <c r="Z299" s="76">
        <v>282</v>
      </c>
      <c r="AA299" s="79">
        <f t="shared" si="131"/>
        <v>-20.953395966893851</v>
      </c>
      <c r="AB299" s="78">
        <f t="shared" si="128"/>
        <v>-111.01674699891991</v>
      </c>
      <c r="AC299" s="98"/>
      <c r="AD299" s="86">
        <v>291</v>
      </c>
      <c r="AE299" s="89">
        <f t="shared" si="121"/>
        <v>28.669435963623965</v>
      </c>
      <c r="AF299" s="88">
        <f t="shared" si="122"/>
        <v>-74.686434119776166</v>
      </c>
      <c r="AG299" s="98"/>
      <c r="AH299" s="108">
        <v>280</v>
      </c>
      <c r="AI299" s="111">
        <f t="shared" si="129"/>
        <v>-30.86278614203524</v>
      </c>
      <c r="AJ299" s="110">
        <f t="shared" si="130"/>
        <v>-136.85151540852581</v>
      </c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141">
        <f t="shared" si="120"/>
        <v>-105.62357711491939</v>
      </c>
      <c r="AW299" s="142">
        <f t="shared" si="127"/>
        <v>-258.36911421509711</v>
      </c>
      <c r="AX299" s="98"/>
      <c r="AY299" s="98"/>
      <c r="AZ299" s="142"/>
      <c r="BA299" s="142"/>
      <c r="BC299" s="141"/>
      <c r="BD299" s="235">
        <v>274</v>
      </c>
      <c r="BE299" s="238">
        <f t="shared" si="132"/>
        <v>-31.934093433948291</v>
      </c>
      <c r="BF299" s="237">
        <f t="shared" si="133"/>
        <v>-120.37015572978444</v>
      </c>
      <c r="BG299" s="98"/>
      <c r="BH299" s="98"/>
      <c r="BI299" s="98"/>
      <c r="BJ299" s="98"/>
      <c r="BK299" s="98"/>
      <c r="BL299" s="98"/>
      <c r="BM299" s="98"/>
      <c r="BN299" s="98"/>
      <c r="BO299" s="98"/>
      <c r="BP299" s="98"/>
      <c r="BQ299" s="98"/>
      <c r="BR299" s="98"/>
      <c r="BS299" s="163">
        <f t="shared" si="134"/>
        <v>-25.135915770145594</v>
      </c>
      <c r="BT299" s="161">
        <v>73</v>
      </c>
      <c r="BU299" s="98"/>
      <c r="BV299" s="98"/>
      <c r="BW299" s="98"/>
      <c r="BX299" s="98"/>
      <c r="BY299" s="98"/>
      <c r="BZ299" s="98"/>
      <c r="CA299" s="142"/>
      <c r="CB299" s="141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163">
        <f t="shared" si="135"/>
        <v>-25.135915770145594</v>
      </c>
      <c r="CO299" s="161">
        <v>73</v>
      </c>
      <c r="CP299" s="98"/>
      <c r="CQ299" s="98"/>
      <c r="CR299" s="98"/>
      <c r="CS299" s="98"/>
      <c r="CT299" s="98"/>
      <c r="CU299" s="98"/>
      <c r="CV299" s="142"/>
      <c r="CW299" s="168"/>
    </row>
    <row r="300" spans="2:101" x14ac:dyDescent="0.3">
      <c r="B300" s="141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141">
        <f t="shared" si="123"/>
        <v>-10</v>
      </c>
      <c r="N300" s="142">
        <f t="shared" si="125"/>
        <v>-189</v>
      </c>
      <c r="O300" s="98"/>
      <c r="P300" s="98"/>
      <c r="Q300" s="141">
        <f t="shared" si="124"/>
        <v>-80</v>
      </c>
      <c r="R300" s="142">
        <f t="shared" si="126"/>
        <v>-209</v>
      </c>
      <c r="S300" s="98"/>
      <c r="T300" s="98"/>
      <c r="U300" s="98"/>
      <c r="V300" s="98"/>
      <c r="W300" s="98"/>
      <c r="X300" s="98"/>
      <c r="Y300" s="98"/>
      <c r="Z300" s="76">
        <v>283</v>
      </c>
      <c r="AA300" s="79">
        <f t="shared" si="131"/>
        <v>-20.413083209273857</v>
      </c>
      <c r="AB300" s="78">
        <f t="shared" si="128"/>
        <v>-110.89696254439768</v>
      </c>
      <c r="AC300" s="98"/>
      <c r="AD300" s="86">
        <v>292</v>
      </c>
      <c r="AE300" s="89">
        <f t="shared" si="121"/>
        <v>29.968527473272957</v>
      </c>
      <c r="AF300" s="88">
        <f t="shared" si="122"/>
        <v>-74.174708365342994</v>
      </c>
      <c r="AG300" s="98"/>
      <c r="AH300" s="108">
        <v>281</v>
      </c>
      <c r="AI300" s="111">
        <f t="shared" si="129"/>
        <v>-30.318622111172843</v>
      </c>
      <c r="AJ300" s="110">
        <f t="shared" si="130"/>
        <v>-136.75066056675968</v>
      </c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141">
        <f t="shared" si="120"/>
        <v>-105.62357711491939</v>
      </c>
      <c r="AW300" s="142">
        <f t="shared" si="127"/>
        <v>-259.36911421509711</v>
      </c>
      <c r="AX300" s="98"/>
      <c r="AY300" s="98"/>
      <c r="AZ300" s="142"/>
      <c r="BA300" s="142"/>
      <c r="BC300" s="141"/>
      <c r="BD300" s="235">
        <v>275</v>
      </c>
      <c r="BE300" s="238">
        <f t="shared" si="132"/>
        <v>-31.533572043037097</v>
      </c>
      <c r="BF300" s="237">
        <f t="shared" si="133"/>
        <v>-120.33863401269996</v>
      </c>
      <c r="BG300" s="98"/>
      <c r="BH300" s="98"/>
      <c r="BI300" s="98"/>
      <c r="BJ300" s="98"/>
      <c r="BK300" s="98"/>
      <c r="BL300" s="98"/>
      <c r="BM300" s="98"/>
      <c r="BN300" s="98"/>
      <c r="BO300" s="98"/>
      <c r="BP300" s="98"/>
      <c r="BQ300" s="98"/>
      <c r="BR300" s="98"/>
      <c r="BS300" s="163">
        <f t="shared" si="134"/>
        <v>-25.480243383435258</v>
      </c>
      <c r="BT300" s="161">
        <v>74</v>
      </c>
      <c r="BU300" s="98"/>
      <c r="BV300" s="98"/>
      <c r="BW300" s="98"/>
      <c r="BX300" s="98"/>
      <c r="BY300" s="98"/>
      <c r="BZ300" s="98"/>
      <c r="CA300" s="142"/>
      <c r="CB300" s="141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163">
        <f t="shared" si="135"/>
        <v>-25.480243383435258</v>
      </c>
      <c r="CO300" s="161">
        <v>74</v>
      </c>
      <c r="CP300" s="98"/>
      <c r="CQ300" s="98"/>
      <c r="CR300" s="98"/>
      <c r="CS300" s="98"/>
      <c r="CT300" s="98"/>
      <c r="CU300" s="98"/>
      <c r="CV300" s="142"/>
      <c r="CW300" s="168"/>
    </row>
    <row r="301" spans="2:101" x14ac:dyDescent="0.3">
      <c r="B301" s="141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141">
        <f t="shared" si="123"/>
        <v>-10</v>
      </c>
      <c r="N301" s="142">
        <f t="shared" si="125"/>
        <v>-190</v>
      </c>
      <c r="O301" s="98"/>
      <c r="P301" s="98"/>
      <c r="Q301" s="141">
        <f t="shared" si="124"/>
        <v>-80</v>
      </c>
      <c r="R301" s="142">
        <f t="shared" si="126"/>
        <v>-210</v>
      </c>
      <c r="S301" s="98"/>
      <c r="T301" s="98"/>
      <c r="U301" s="98"/>
      <c r="V301" s="98"/>
      <c r="W301" s="98"/>
      <c r="X301" s="98"/>
      <c r="Y301" s="98"/>
      <c r="Z301" s="76">
        <v>284</v>
      </c>
      <c r="AA301" s="79">
        <f t="shared" si="131"/>
        <v>-19.87494327088913</v>
      </c>
      <c r="AB301" s="78">
        <f t="shared" si="128"/>
        <v>-110.76776657577882</v>
      </c>
      <c r="AC301" s="98"/>
      <c r="AD301" s="86">
        <v>293</v>
      </c>
      <c r="AE301" s="89">
        <f t="shared" si="121"/>
        <v>31.258490279141881</v>
      </c>
      <c r="AF301" s="88">
        <f t="shared" si="122"/>
        <v>-73.640388276195239</v>
      </c>
      <c r="AG301" s="98"/>
      <c r="AH301" s="108">
        <v>282</v>
      </c>
      <c r="AI301" s="111">
        <f t="shared" si="129"/>
        <v>-29.776301118817734</v>
      </c>
      <c r="AJ301" s="110">
        <f t="shared" si="130"/>
        <v>-136.64032411383931</v>
      </c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141">
        <f t="shared" si="120"/>
        <v>-105.62357711491939</v>
      </c>
      <c r="AW301" s="142">
        <f t="shared" si="127"/>
        <v>-260.36911421509711</v>
      </c>
      <c r="AX301" s="98"/>
      <c r="AY301" s="98"/>
      <c r="AZ301" s="142"/>
      <c r="BA301" s="142"/>
      <c r="BC301" s="141"/>
      <c r="BD301" s="235">
        <v>276</v>
      </c>
      <c r="BE301" s="238">
        <f t="shared" si="132"/>
        <v>-31.133661783291871</v>
      </c>
      <c r="BF301" s="237">
        <f t="shared" si="133"/>
        <v>-120.30012703442466</v>
      </c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163">
        <f t="shared" si="134"/>
        <v>-25.824570996724923</v>
      </c>
      <c r="BT301" s="161">
        <v>75</v>
      </c>
      <c r="BU301" s="98"/>
      <c r="BV301" s="98"/>
      <c r="BW301" s="98"/>
      <c r="BX301" s="98"/>
      <c r="BY301" s="98"/>
      <c r="BZ301" s="98"/>
      <c r="CA301" s="142"/>
      <c r="CB301" s="141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163">
        <f t="shared" si="135"/>
        <v>-25.824570996724923</v>
      </c>
      <c r="CO301" s="161">
        <v>75</v>
      </c>
      <c r="CP301" s="98"/>
      <c r="CQ301" s="98"/>
      <c r="CR301" s="98"/>
      <c r="CS301" s="98"/>
      <c r="CT301" s="98"/>
      <c r="CU301" s="98"/>
      <c r="CV301" s="142"/>
      <c r="CW301" s="168"/>
    </row>
    <row r="302" spans="2:101" x14ac:dyDescent="0.3">
      <c r="B302" s="141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141">
        <f t="shared" si="123"/>
        <v>-10</v>
      </c>
      <c r="N302" s="142">
        <f t="shared" si="125"/>
        <v>-191</v>
      </c>
      <c r="O302" s="98"/>
      <c r="P302" s="98"/>
      <c r="Q302" s="141">
        <f t="shared" si="124"/>
        <v>-80</v>
      </c>
      <c r="R302" s="142">
        <f t="shared" si="126"/>
        <v>-211</v>
      </c>
      <c r="S302" s="98"/>
      <c r="T302" s="98"/>
      <c r="U302" s="98"/>
      <c r="V302" s="98"/>
      <c r="W302" s="98"/>
      <c r="X302" s="98"/>
      <c r="Y302" s="98"/>
      <c r="Z302" s="76">
        <v>285</v>
      </c>
      <c r="AA302" s="79">
        <f t="shared" si="131"/>
        <v>-19.339140074377926</v>
      </c>
      <c r="AB302" s="78">
        <f t="shared" si="128"/>
        <v>-110.62919844740694</v>
      </c>
      <c r="AC302" s="98"/>
      <c r="AD302" s="86">
        <v>294</v>
      </c>
      <c r="AE302" s="89">
        <f t="shared" si="121"/>
        <v>32.538931446064041</v>
      </c>
      <c r="AF302" s="88">
        <f t="shared" si="122"/>
        <v>-73.083636611408053</v>
      </c>
      <c r="AG302" s="98"/>
      <c r="AH302" s="108">
        <v>283</v>
      </c>
      <c r="AI302" s="111">
        <f t="shared" si="129"/>
        <v>-29.235988361197741</v>
      </c>
      <c r="AJ302" s="110">
        <f t="shared" si="130"/>
        <v>-136.52053965931705</v>
      </c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141">
        <f t="shared" si="120"/>
        <v>-105.62357711491939</v>
      </c>
      <c r="AW302" s="142">
        <f t="shared" si="127"/>
        <v>-261.36911421509711</v>
      </c>
      <c r="AX302" s="98"/>
      <c r="AY302" s="98"/>
      <c r="AZ302" s="142"/>
      <c r="BA302" s="142"/>
      <c r="BC302" s="141"/>
      <c r="BD302" s="235">
        <v>277</v>
      </c>
      <c r="BE302" s="238">
        <f t="shared" si="132"/>
        <v>-30.734484471251722</v>
      </c>
      <c r="BF302" s="237">
        <f t="shared" si="133"/>
        <v>-120.25464652455715</v>
      </c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163">
        <f t="shared" si="134"/>
        <v>-26.16889861001459</v>
      </c>
      <c r="BT302" s="161">
        <v>76</v>
      </c>
      <c r="BU302" s="98"/>
      <c r="BV302" s="98"/>
      <c r="BW302" s="98"/>
      <c r="BX302" s="98"/>
      <c r="BY302" s="98"/>
      <c r="BZ302" s="98"/>
      <c r="CA302" s="142"/>
      <c r="CB302" s="141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163">
        <f t="shared" si="135"/>
        <v>-26.16889861001459</v>
      </c>
      <c r="CO302" s="161">
        <v>76</v>
      </c>
      <c r="CP302" s="98"/>
      <c r="CQ302" s="98"/>
      <c r="CR302" s="98"/>
      <c r="CS302" s="98"/>
      <c r="CT302" s="98"/>
      <c r="CU302" s="98"/>
      <c r="CV302" s="142"/>
      <c r="CW302" s="168"/>
    </row>
    <row r="303" spans="2:101" x14ac:dyDescent="0.3">
      <c r="B303" s="141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141">
        <f t="shared" si="123"/>
        <v>-10</v>
      </c>
      <c r="N303" s="142">
        <f t="shared" si="125"/>
        <v>-192</v>
      </c>
      <c r="O303" s="98"/>
      <c r="P303" s="98"/>
      <c r="Q303" s="141">
        <f t="shared" si="124"/>
        <v>-80</v>
      </c>
      <c r="R303" s="142">
        <f t="shared" si="126"/>
        <v>-212</v>
      </c>
      <c r="S303" s="98"/>
      <c r="T303" s="98"/>
      <c r="U303" s="98"/>
      <c r="V303" s="98"/>
      <c r="W303" s="98"/>
      <c r="X303" s="98"/>
      <c r="Y303" s="98"/>
      <c r="Z303" s="76">
        <v>286</v>
      </c>
      <c r="AA303" s="79">
        <f t="shared" si="131"/>
        <v>-18.805836830584397</v>
      </c>
      <c r="AB303" s="78">
        <f t="shared" si="128"/>
        <v>-110.48130036847625</v>
      </c>
      <c r="AC303" s="98"/>
      <c r="AD303" s="86">
        <v>295</v>
      </c>
      <c r="AE303" s="89">
        <f t="shared" si="121"/>
        <v>33.80946093925597</v>
      </c>
      <c r="AF303" s="88">
        <f t="shared" si="122"/>
        <v>-72.50462296293199</v>
      </c>
      <c r="AG303" s="98"/>
      <c r="AH303" s="108">
        <v>284</v>
      </c>
      <c r="AI303" s="111">
        <f t="shared" si="129"/>
        <v>-28.697848422813014</v>
      </c>
      <c r="AJ303" s="110">
        <f t="shared" si="130"/>
        <v>-136.39134369069819</v>
      </c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141">
        <f t="shared" ref="AV303:AV366" si="136">$AV$19</f>
        <v>-105.62357711491939</v>
      </c>
      <c r="AW303" s="142">
        <f t="shared" si="127"/>
        <v>-262.36911421509711</v>
      </c>
      <c r="AX303" s="98"/>
      <c r="AY303" s="98"/>
      <c r="AZ303" s="142"/>
      <c r="BA303" s="142"/>
      <c r="BC303" s="141"/>
      <c r="BD303" s="235">
        <v>278</v>
      </c>
      <c r="BE303" s="238">
        <f t="shared" si="132"/>
        <v>-30.336161700192861</v>
      </c>
      <c r="BF303" s="237">
        <f t="shared" si="133"/>
        <v>-120.20220633690131</v>
      </c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163">
        <f t="shared" si="134"/>
        <v>-26.513226223304255</v>
      </c>
      <c r="BT303" s="161">
        <v>77</v>
      </c>
      <c r="BU303" s="98"/>
      <c r="BV303" s="98"/>
      <c r="BW303" s="98"/>
      <c r="BX303" s="98"/>
      <c r="BY303" s="98"/>
      <c r="BZ303" s="98"/>
      <c r="CA303" s="142"/>
      <c r="CB303" s="141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163">
        <f t="shared" si="135"/>
        <v>-26.513226223304255</v>
      </c>
      <c r="CO303" s="161">
        <v>77</v>
      </c>
      <c r="CP303" s="98"/>
      <c r="CQ303" s="98"/>
      <c r="CR303" s="98"/>
      <c r="CS303" s="98"/>
      <c r="CT303" s="98"/>
      <c r="CU303" s="98"/>
      <c r="CV303" s="142"/>
      <c r="CW303" s="168"/>
    </row>
    <row r="304" spans="2:101" x14ac:dyDescent="0.3">
      <c r="B304" s="141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141">
        <f t="shared" si="123"/>
        <v>-10</v>
      </c>
      <c r="N304" s="142">
        <f t="shared" si="125"/>
        <v>-193</v>
      </c>
      <c r="O304" s="98"/>
      <c r="P304" s="98"/>
      <c r="Q304" s="141">
        <f t="shared" si="124"/>
        <v>-80</v>
      </c>
      <c r="R304" s="142">
        <f t="shared" si="126"/>
        <v>-213</v>
      </c>
      <c r="S304" s="98"/>
      <c r="T304" s="98"/>
      <c r="U304" s="98"/>
      <c r="V304" s="98"/>
      <c r="W304" s="98"/>
      <c r="X304" s="98"/>
      <c r="Y304" s="98"/>
      <c r="Z304" s="76">
        <v>287</v>
      </c>
      <c r="AA304" s="79">
        <f t="shared" si="131"/>
        <v>-18.275195988842803</v>
      </c>
      <c r="AB304" s="78">
        <f t="shared" si="128"/>
        <v>-110.32411739017435</v>
      </c>
      <c r="AC304" s="98"/>
      <c r="AD304" s="86">
        <v>296</v>
      </c>
      <c r="AE304" s="89">
        <f t="shared" si="121"/>
        <v>35.069691743126192</v>
      </c>
      <c r="AF304" s="88">
        <f t="shared" si="122"/>
        <v>-71.903523703933359</v>
      </c>
      <c r="AG304" s="98"/>
      <c r="AH304" s="108">
        <v>285</v>
      </c>
      <c r="AI304" s="111">
        <f t="shared" si="129"/>
        <v>-28.16204522630181</v>
      </c>
      <c r="AJ304" s="110">
        <f t="shared" si="130"/>
        <v>-136.25277556232632</v>
      </c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141">
        <f t="shared" si="136"/>
        <v>-105.62357711491939</v>
      </c>
      <c r="AW304" s="142">
        <f t="shared" si="127"/>
        <v>-263.36911421509711</v>
      </c>
      <c r="AX304" s="98"/>
      <c r="AY304" s="98"/>
      <c r="AZ304" s="142"/>
      <c r="BA304" s="142"/>
      <c r="BC304" s="141"/>
      <c r="BD304" s="235">
        <v>279</v>
      </c>
      <c r="BE304" s="238">
        <f t="shared" si="132"/>
        <v>-29.938814803089965</v>
      </c>
      <c r="BF304" s="237">
        <f t="shared" si="133"/>
        <v>-120.14282244524631</v>
      </c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163">
        <f t="shared" si="134"/>
        <v>-26.857553836593922</v>
      </c>
      <c r="BT304" s="161">
        <v>78</v>
      </c>
      <c r="BU304" s="98"/>
      <c r="BV304" s="98"/>
      <c r="BW304" s="98"/>
      <c r="BX304" s="98"/>
      <c r="BY304" s="98"/>
      <c r="BZ304" s="98"/>
      <c r="CA304" s="142"/>
      <c r="CB304" s="141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163">
        <f t="shared" si="135"/>
        <v>-26.857553836593922</v>
      </c>
      <c r="CO304" s="161">
        <v>78</v>
      </c>
      <c r="CP304" s="98"/>
      <c r="CQ304" s="98"/>
      <c r="CR304" s="98"/>
      <c r="CS304" s="98"/>
      <c r="CT304" s="98"/>
      <c r="CU304" s="98"/>
      <c r="CV304" s="142"/>
      <c r="CW304" s="168"/>
    </row>
    <row r="305" spans="2:101" x14ac:dyDescent="0.3">
      <c r="B305" s="141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141">
        <f t="shared" si="123"/>
        <v>-10</v>
      </c>
      <c r="N305" s="142">
        <f t="shared" si="125"/>
        <v>-194</v>
      </c>
      <c r="O305" s="98"/>
      <c r="P305" s="98"/>
      <c r="Q305" s="141">
        <f t="shared" si="124"/>
        <v>-80</v>
      </c>
      <c r="R305" s="142">
        <f t="shared" si="126"/>
        <v>-214</v>
      </c>
      <c r="S305" s="98"/>
      <c r="T305" s="98"/>
      <c r="U305" s="98"/>
      <c r="V305" s="98"/>
      <c r="W305" s="98"/>
      <c r="X305" s="98"/>
      <c r="Y305" s="98"/>
      <c r="Z305" s="76">
        <v>288</v>
      </c>
      <c r="AA305" s="79">
        <f t="shared" si="131"/>
        <v>-17.747379187493969</v>
      </c>
      <c r="AB305" s="78">
        <f t="shared" si="128"/>
        <v>-110.15769739195909</v>
      </c>
      <c r="AC305" s="98"/>
      <c r="AD305" s="86">
        <v>297</v>
      </c>
      <c r="AE305" s="89">
        <f t="shared" si="121"/>
        <v>36.319239979163733</v>
      </c>
      <c r="AF305" s="88">
        <f t="shared" si="122"/>
        <v>-71.28052193506943</v>
      </c>
      <c r="AG305" s="98"/>
      <c r="AH305" s="108">
        <v>286</v>
      </c>
      <c r="AI305" s="111">
        <f t="shared" si="129"/>
        <v>-27.628741982508281</v>
      </c>
      <c r="AJ305" s="110">
        <f t="shared" si="130"/>
        <v>-136.10487748339563</v>
      </c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141">
        <f t="shared" si="136"/>
        <v>-105.62357711491939</v>
      </c>
      <c r="AW305" s="142">
        <f t="shared" si="127"/>
        <v>-264.36911421509711</v>
      </c>
      <c r="AX305" s="98"/>
      <c r="AY305" s="98"/>
      <c r="AZ305" s="142"/>
      <c r="BA305" s="142"/>
      <c r="BC305" s="141"/>
      <c r="BD305" s="235">
        <v>280</v>
      </c>
      <c r="BE305" s="238">
        <f t="shared" si="132"/>
        <v>-29.542564815657084</v>
      </c>
      <c r="BF305" s="237">
        <f t="shared" si="133"/>
        <v>-120.07651293850083</v>
      </c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163">
        <f t="shared" si="134"/>
        <v>-27.201881449883587</v>
      </c>
      <c r="BT305" s="161">
        <v>79</v>
      </c>
      <c r="BU305" s="98"/>
      <c r="BV305" s="98"/>
      <c r="BW305" s="98"/>
      <c r="BX305" s="98"/>
      <c r="BY305" s="98"/>
      <c r="BZ305" s="98"/>
      <c r="CA305" s="142"/>
      <c r="CB305" s="141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163">
        <f t="shared" si="135"/>
        <v>-27.201881449883587</v>
      </c>
      <c r="CO305" s="161">
        <v>79</v>
      </c>
      <c r="CP305" s="98"/>
      <c r="CQ305" s="98"/>
      <c r="CR305" s="98"/>
      <c r="CS305" s="98"/>
      <c r="CT305" s="98"/>
      <c r="CU305" s="98"/>
      <c r="CV305" s="142"/>
      <c r="CW305" s="168"/>
    </row>
    <row r="306" spans="2:101" x14ac:dyDescent="0.3">
      <c r="B306" s="141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141">
        <f t="shared" si="123"/>
        <v>-10</v>
      </c>
      <c r="N306" s="142">
        <f t="shared" si="125"/>
        <v>-195</v>
      </c>
      <c r="O306" s="98"/>
      <c r="P306" s="98"/>
      <c r="Q306" s="141">
        <f t="shared" si="124"/>
        <v>-80</v>
      </c>
      <c r="R306" s="142">
        <f t="shared" si="126"/>
        <v>-215</v>
      </c>
      <c r="S306" s="98"/>
      <c r="T306" s="98"/>
      <c r="U306" s="98"/>
      <c r="V306" s="98"/>
      <c r="W306" s="98"/>
      <c r="X306" s="98"/>
      <c r="Y306" s="98"/>
      <c r="Z306" s="76">
        <v>289</v>
      </c>
      <c r="AA306" s="79">
        <f t="shared" si="131"/>
        <v>-17.222547204648663</v>
      </c>
      <c r="AB306" s="78">
        <f t="shared" si="128"/>
        <v>-109.98209106697406</v>
      </c>
      <c r="AC306" s="98"/>
      <c r="AD306" s="86">
        <v>298</v>
      </c>
      <c r="AE306" s="89">
        <f t="shared" si="121"/>
        <v>37.557725022871232</v>
      </c>
      <c r="AF306" s="88">
        <f t="shared" si="122"/>
        <v>-70.635807428714173</v>
      </c>
      <c r="AG306" s="98"/>
      <c r="AH306" s="108">
        <v>287</v>
      </c>
      <c r="AI306" s="111">
        <f t="shared" si="129"/>
        <v>-27.098101140766687</v>
      </c>
      <c r="AJ306" s="110">
        <f t="shared" si="130"/>
        <v>-135.94769450509375</v>
      </c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141">
        <f t="shared" si="136"/>
        <v>-105.62357711491939</v>
      </c>
      <c r="AW306" s="142">
        <f t="shared" si="127"/>
        <v>-265.36911421509711</v>
      </c>
      <c r="AX306" s="98"/>
      <c r="AY306" s="98"/>
      <c r="AZ306" s="142"/>
      <c r="BA306" s="142"/>
      <c r="BC306" s="141"/>
      <c r="BD306" s="235">
        <v>281</v>
      </c>
      <c r="BE306" s="238">
        <f t="shared" si="132"/>
        <v>-29.147532439478947</v>
      </c>
      <c r="BF306" s="237">
        <f t="shared" si="133"/>
        <v>-120.00329801518293</v>
      </c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163">
        <f t="shared" si="134"/>
        <v>-27.546209063173251</v>
      </c>
      <c r="BT306" s="161">
        <v>80</v>
      </c>
      <c r="BU306" s="98"/>
      <c r="BV306" s="98"/>
      <c r="BW306" s="98"/>
      <c r="BX306" s="98"/>
      <c r="BY306" s="98"/>
      <c r="BZ306" s="98"/>
      <c r="CA306" s="142"/>
      <c r="CB306" s="141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163">
        <f t="shared" si="135"/>
        <v>-27.546209063173251</v>
      </c>
      <c r="CO306" s="161">
        <v>80</v>
      </c>
      <c r="CP306" s="98"/>
      <c r="CQ306" s="98"/>
      <c r="CR306" s="98"/>
      <c r="CS306" s="98"/>
      <c r="CT306" s="98"/>
      <c r="CU306" s="98"/>
      <c r="CV306" s="142"/>
      <c r="CW306" s="168"/>
    </row>
    <row r="307" spans="2:101" x14ac:dyDescent="0.3">
      <c r="B307" s="141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141">
        <f t="shared" si="123"/>
        <v>-10</v>
      </c>
      <c r="N307" s="142">
        <f t="shared" si="125"/>
        <v>-196</v>
      </c>
      <c r="O307" s="98"/>
      <c r="P307" s="98"/>
      <c r="Q307" s="141">
        <f t="shared" si="124"/>
        <v>-80</v>
      </c>
      <c r="R307" s="142">
        <f t="shared" si="126"/>
        <v>-216</v>
      </c>
      <c r="S307" s="98"/>
      <c r="T307" s="98"/>
      <c r="U307" s="98"/>
      <c r="V307" s="98"/>
      <c r="W307" s="98"/>
      <c r="X307" s="98"/>
      <c r="Y307" s="98"/>
      <c r="Z307" s="76">
        <v>290</v>
      </c>
      <c r="AA307" s="79">
        <f t="shared" si="131"/>
        <v>-16.700859909213023</v>
      </c>
      <c r="AB307" s="78">
        <f t="shared" si="128"/>
        <v>-109.79735190660699</v>
      </c>
      <c r="AC307" s="98"/>
      <c r="AD307" s="86">
        <v>299</v>
      </c>
      <c r="AE307" s="89">
        <f t="shared" si="121"/>
        <v>38.784769619706921</v>
      </c>
      <c r="AF307" s="88">
        <f t="shared" si="122"/>
        <v>-69.969576571151691</v>
      </c>
      <c r="AG307" s="98"/>
      <c r="AH307" s="108">
        <v>288</v>
      </c>
      <c r="AI307" s="111">
        <f t="shared" si="129"/>
        <v>-26.570284339417853</v>
      </c>
      <c r="AJ307" s="110">
        <f t="shared" si="130"/>
        <v>-135.78127450687847</v>
      </c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141">
        <f t="shared" si="136"/>
        <v>-105.62357711491939</v>
      </c>
      <c r="AW307" s="142">
        <f t="shared" si="127"/>
        <v>-266.36911421509711</v>
      </c>
      <c r="AX307" s="98"/>
      <c r="AY307" s="98"/>
      <c r="AZ307" s="142"/>
      <c r="BA307" s="142"/>
      <c r="BC307" s="141"/>
      <c r="BD307" s="235">
        <v>282</v>
      </c>
      <c r="BE307" s="238">
        <f t="shared" si="132"/>
        <v>-28.753838005244102</v>
      </c>
      <c r="BF307" s="237">
        <f t="shared" si="133"/>
        <v>-119.92319997726754</v>
      </c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163">
        <f t="shared" si="134"/>
        <v>-27.890536676462919</v>
      </c>
      <c r="BT307" s="161">
        <v>81</v>
      </c>
      <c r="BU307" s="98"/>
      <c r="BV307" s="98"/>
      <c r="BW307" s="98"/>
      <c r="BX307" s="98"/>
      <c r="BY307" s="98"/>
      <c r="BZ307" s="98"/>
      <c r="CA307" s="142"/>
      <c r="CB307" s="141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163">
        <f t="shared" si="135"/>
        <v>-27.890536676462919</v>
      </c>
      <c r="CO307" s="161">
        <v>81</v>
      </c>
      <c r="CP307" s="98"/>
      <c r="CQ307" s="98"/>
      <c r="CR307" s="98"/>
      <c r="CS307" s="98"/>
      <c r="CT307" s="98"/>
      <c r="CU307" s="98"/>
      <c r="CV307" s="142"/>
      <c r="CW307" s="168"/>
    </row>
    <row r="308" spans="2:101" x14ac:dyDescent="0.3">
      <c r="B308" s="141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141">
        <f t="shared" si="123"/>
        <v>-10</v>
      </c>
      <c r="N308" s="142">
        <f t="shared" si="125"/>
        <v>-197</v>
      </c>
      <c r="O308" s="98"/>
      <c r="P308" s="98"/>
      <c r="Q308" s="141">
        <f t="shared" si="124"/>
        <v>-80</v>
      </c>
      <c r="R308" s="142">
        <f t="shared" si="126"/>
        <v>-217</v>
      </c>
      <c r="S308" s="98"/>
      <c r="T308" s="98"/>
      <c r="U308" s="98"/>
      <c r="V308" s="98"/>
      <c r="W308" s="98"/>
      <c r="X308" s="98"/>
      <c r="Y308" s="98"/>
      <c r="Z308" s="76">
        <v>291</v>
      </c>
      <c r="AA308" s="79">
        <f t="shared" si="131"/>
        <v>-16.182476212190934</v>
      </c>
      <c r="AB308" s="78">
        <f t="shared" si="128"/>
        <v>-109.60353618419575</v>
      </c>
      <c r="AC308" s="98"/>
      <c r="AD308" s="86">
        <v>300</v>
      </c>
      <c r="AE308" s="89">
        <f t="shared" si="121"/>
        <v>40.000000000000007</v>
      </c>
      <c r="AF308" s="88">
        <f t="shared" si="122"/>
        <v>-69.282032302755084</v>
      </c>
      <c r="AG308" s="98"/>
      <c r="AH308" s="108">
        <v>289</v>
      </c>
      <c r="AI308" s="111">
        <f t="shared" si="129"/>
        <v>-26.045452356572547</v>
      </c>
      <c r="AJ308" s="110">
        <f t="shared" si="130"/>
        <v>-135.60566818189344</v>
      </c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141">
        <f t="shared" si="136"/>
        <v>-105.62357711491939</v>
      </c>
      <c r="AW308" s="142">
        <f t="shared" si="127"/>
        <v>-267.36911421509711</v>
      </c>
      <c r="AX308" s="98"/>
      <c r="AY308" s="98"/>
      <c r="AZ308" s="142"/>
      <c r="BA308" s="142"/>
      <c r="BC308" s="141"/>
      <c r="BD308" s="235">
        <v>283</v>
      </c>
      <c r="BE308" s="238">
        <f t="shared" si="132"/>
        <v>-28.361601436091</v>
      </c>
      <c r="BF308" s="237">
        <f t="shared" si="133"/>
        <v>-119.83624322339291</v>
      </c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163">
        <f t="shared" si="134"/>
        <v>-28.234864289752583</v>
      </c>
      <c r="BT308" s="161">
        <v>82</v>
      </c>
      <c r="BU308" s="98"/>
      <c r="BV308" s="98"/>
      <c r="BW308" s="98"/>
      <c r="BX308" s="98"/>
      <c r="BY308" s="98"/>
      <c r="BZ308" s="98"/>
      <c r="CA308" s="142"/>
      <c r="CB308" s="141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163">
        <f t="shared" si="135"/>
        <v>-28.234864289752583</v>
      </c>
      <c r="CO308" s="161">
        <v>82</v>
      </c>
      <c r="CP308" s="98"/>
      <c r="CQ308" s="98"/>
      <c r="CR308" s="98"/>
      <c r="CS308" s="98"/>
      <c r="CT308" s="98"/>
      <c r="CU308" s="98"/>
      <c r="CV308" s="142"/>
      <c r="CW308" s="168"/>
    </row>
    <row r="309" spans="2:101" x14ac:dyDescent="0.3">
      <c r="B309" s="141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141">
        <f t="shared" si="123"/>
        <v>-10</v>
      </c>
      <c r="N309" s="142">
        <f t="shared" si="125"/>
        <v>-198</v>
      </c>
      <c r="O309" s="98"/>
      <c r="P309" s="98"/>
      <c r="Q309" s="141">
        <f t="shared" si="124"/>
        <v>-80</v>
      </c>
      <c r="R309" s="142">
        <f t="shared" si="126"/>
        <v>-218</v>
      </c>
      <c r="S309" s="98"/>
      <c r="T309" s="98"/>
      <c r="U309" s="98"/>
      <c r="V309" s="98"/>
      <c r="W309" s="98"/>
      <c r="X309" s="98"/>
      <c r="Y309" s="98"/>
      <c r="Z309" s="76">
        <v>292</v>
      </c>
      <c r="AA309" s="79">
        <f t="shared" si="131"/>
        <v>-15.667554018278183</v>
      </c>
      <c r="AB309" s="78">
        <f t="shared" si="128"/>
        <v>-109.40070293788688</v>
      </c>
      <c r="AC309" s="98"/>
      <c r="AD309" s="86">
        <v>301</v>
      </c>
      <c r="AE309" s="89">
        <f t="shared" si="121"/>
        <v>41.203045992804334</v>
      </c>
      <c r="AF309" s="88">
        <f t="shared" si="122"/>
        <v>-68.57338405616899</v>
      </c>
      <c r="AG309" s="98"/>
      <c r="AH309" s="108">
        <v>290</v>
      </c>
      <c r="AI309" s="111">
        <f t="shared" si="129"/>
        <v>-25.523765061136906</v>
      </c>
      <c r="AJ309" s="110">
        <f t="shared" si="130"/>
        <v>-135.42092902152638</v>
      </c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141">
        <f t="shared" si="136"/>
        <v>-105.62357711491939</v>
      </c>
      <c r="AW309" s="142">
        <f t="shared" si="127"/>
        <v>-268.36911421509711</v>
      </c>
      <c r="AX309" s="98"/>
      <c r="AY309" s="98"/>
      <c r="AZ309" s="142"/>
      <c r="BA309" s="142"/>
      <c r="BC309" s="141"/>
      <c r="BD309" s="235">
        <v>284</v>
      </c>
      <c r="BE309" s="238">
        <f t="shared" si="132"/>
        <v>-27.970942211078331</v>
      </c>
      <c r="BF309" s="237">
        <f t="shared" si="133"/>
        <v>-119.74245424142867</v>
      </c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163">
        <f t="shared" si="134"/>
        <v>-28.579191903042251</v>
      </c>
      <c r="BT309" s="161">
        <v>83</v>
      </c>
      <c r="BU309" s="98"/>
      <c r="BV309" s="98"/>
      <c r="BW309" s="98"/>
      <c r="BX309" s="98"/>
      <c r="BY309" s="98"/>
      <c r="BZ309" s="98"/>
      <c r="CA309" s="142"/>
      <c r="CB309" s="141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163">
        <f t="shared" si="135"/>
        <v>-28.579191903042251</v>
      </c>
      <c r="CO309" s="161">
        <v>83</v>
      </c>
      <c r="CP309" s="98"/>
      <c r="CQ309" s="98"/>
      <c r="CR309" s="98"/>
      <c r="CS309" s="98"/>
      <c r="CT309" s="98"/>
      <c r="CU309" s="98"/>
      <c r="CV309" s="142"/>
      <c r="CW309" s="168"/>
    </row>
    <row r="310" spans="2:101" x14ac:dyDescent="0.3">
      <c r="B310" s="141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141">
        <f t="shared" si="123"/>
        <v>-10</v>
      </c>
      <c r="N310" s="142">
        <f t="shared" si="125"/>
        <v>-199</v>
      </c>
      <c r="O310" s="98"/>
      <c r="P310" s="98"/>
      <c r="Q310" s="141">
        <f t="shared" si="124"/>
        <v>-80</v>
      </c>
      <c r="R310" s="142">
        <f t="shared" si="126"/>
        <v>-219</v>
      </c>
      <c r="S310" s="98"/>
      <c r="T310" s="98"/>
      <c r="U310" s="98"/>
      <c r="V310" s="98"/>
      <c r="W310" s="98"/>
      <c r="X310" s="98"/>
      <c r="Y310" s="98"/>
      <c r="Z310" s="76">
        <v>293</v>
      </c>
      <c r="AA310" s="79">
        <f t="shared" si="131"/>
        <v>-15.156250177763248</v>
      </c>
      <c r="AB310" s="78">
        <f t="shared" si="128"/>
        <v>-109.18891395265214</v>
      </c>
      <c r="AC310" s="98"/>
      <c r="AD310" s="86">
        <v>302</v>
      </c>
      <c r="AE310" s="89">
        <f t="shared" si="121"/>
        <v>42.393541138656374</v>
      </c>
      <c r="AF310" s="88">
        <f t="shared" si="122"/>
        <v>-67.843847692514089</v>
      </c>
      <c r="AG310" s="98"/>
      <c r="AH310" s="108">
        <v>291</v>
      </c>
      <c r="AI310" s="111">
        <f t="shared" si="129"/>
        <v>-25.005381364114818</v>
      </c>
      <c r="AJ310" s="110">
        <f t="shared" si="130"/>
        <v>-135.22711329911513</v>
      </c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141">
        <f t="shared" si="136"/>
        <v>-105.62357711491939</v>
      </c>
      <c r="AW310" s="142">
        <f t="shared" si="127"/>
        <v>-269.36911421509711</v>
      </c>
      <c r="AX310" s="98"/>
      <c r="AY310" s="98"/>
      <c r="AZ310" s="142"/>
      <c r="BA310" s="142"/>
      <c r="BC310" s="141"/>
      <c r="BD310" s="235">
        <v>285</v>
      </c>
      <c r="BE310" s="238">
        <f t="shared" si="132"/>
        <v>-27.581979328790389</v>
      </c>
      <c r="BF310" s="237">
        <f t="shared" si="133"/>
        <v>-119.64186160040727</v>
      </c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163">
        <f t="shared" si="134"/>
        <v>-28.923519516331915</v>
      </c>
      <c r="BT310" s="161">
        <v>84</v>
      </c>
      <c r="BU310" s="98"/>
      <c r="BV310" s="98"/>
      <c r="BW310" s="98"/>
      <c r="BX310" s="98"/>
      <c r="BY310" s="98"/>
      <c r="BZ310" s="98"/>
      <c r="CA310" s="142"/>
      <c r="CB310" s="141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163">
        <f t="shared" si="135"/>
        <v>-28.923519516331915</v>
      </c>
      <c r="CO310" s="161">
        <v>84</v>
      </c>
      <c r="CP310" s="98"/>
      <c r="CQ310" s="98"/>
      <c r="CR310" s="98"/>
      <c r="CS310" s="98"/>
      <c r="CT310" s="98"/>
      <c r="CU310" s="98"/>
      <c r="CV310" s="142"/>
      <c r="CW310" s="168"/>
    </row>
    <row r="311" spans="2:101" x14ac:dyDescent="0.3">
      <c r="B311" s="141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141">
        <f t="shared" si="123"/>
        <v>-10</v>
      </c>
      <c r="N311" s="142">
        <f t="shared" si="125"/>
        <v>-200</v>
      </c>
      <c r="O311" s="98"/>
      <c r="P311" s="98"/>
      <c r="Q311" s="141">
        <f t="shared" si="124"/>
        <v>-80</v>
      </c>
      <c r="R311" s="142">
        <f t="shared" si="126"/>
        <v>-220</v>
      </c>
      <c r="S311" s="98"/>
      <c r="T311" s="98"/>
      <c r="U311" s="98"/>
      <c r="V311" s="98"/>
      <c r="W311" s="98"/>
      <c r="X311" s="98"/>
      <c r="Y311" s="98"/>
      <c r="Z311" s="76">
        <v>294</v>
      </c>
      <c r="AA311" s="79">
        <f t="shared" si="131"/>
        <v>-14.64872043874901</v>
      </c>
      <c r="AB311" s="78">
        <f t="shared" si="128"/>
        <v>-108.96823374146805</v>
      </c>
      <c r="AC311" s="98"/>
      <c r="AD311" s="86">
        <v>303</v>
      </c>
      <c r="AE311" s="89">
        <f t="shared" si="121"/>
        <v>43.571122801202129</v>
      </c>
      <c r="AF311" s="88">
        <f t="shared" si="122"/>
        <v>-67.093645435633945</v>
      </c>
      <c r="AG311" s="98"/>
      <c r="AH311" s="108">
        <v>292</v>
      </c>
      <c r="AI311" s="111">
        <f t="shared" si="129"/>
        <v>-24.490459170202065</v>
      </c>
      <c r="AJ311" s="110">
        <f t="shared" si="130"/>
        <v>-135.02428005280626</v>
      </c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141">
        <f t="shared" si="136"/>
        <v>-105.62357711491939</v>
      </c>
      <c r="AW311" s="142">
        <f t="shared" si="127"/>
        <v>-270.36911421509711</v>
      </c>
      <c r="AX311" s="98"/>
      <c r="AY311" s="98"/>
      <c r="AZ311" s="142"/>
      <c r="BA311" s="142"/>
      <c r="BC311" s="141"/>
      <c r="BD311" s="235">
        <v>286</v>
      </c>
      <c r="BE311" s="238">
        <f t="shared" si="132"/>
        <v>-27.194831271089125</v>
      </c>
      <c r="BF311" s="237">
        <f t="shared" si="133"/>
        <v>-119.5344959418216</v>
      </c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163">
        <f t="shared" si="134"/>
        <v>-29.267847129621583</v>
      </c>
      <c r="BT311" s="161">
        <v>85</v>
      </c>
      <c r="BU311" s="98"/>
      <c r="BV311" s="98"/>
      <c r="BW311" s="98"/>
      <c r="BX311" s="98"/>
      <c r="BY311" s="98"/>
      <c r="BZ311" s="98"/>
      <c r="CA311" s="142"/>
      <c r="CB311" s="141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163">
        <f t="shared" si="135"/>
        <v>-29.267847129621583</v>
      </c>
      <c r="CO311" s="161">
        <v>85</v>
      </c>
      <c r="CP311" s="98"/>
      <c r="CQ311" s="98"/>
      <c r="CR311" s="98"/>
      <c r="CS311" s="98"/>
      <c r="CT311" s="98"/>
      <c r="CU311" s="98"/>
      <c r="CV311" s="142"/>
      <c r="CW311" s="168"/>
    </row>
    <row r="312" spans="2:101" x14ac:dyDescent="0.3">
      <c r="B312" s="141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141">
        <f t="shared" si="123"/>
        <v>-10</v>
      </c>
      <c r="N312" s="142">
        <f t="shared" si="125"/>
        <v>-201</v>
      </c>
      <c r="O312" s="98"/>
      <c r="P312" s="98"/>
      <c r="Q312" s="141">
        <f t="shared" si="124"/>
        <v>-80</v>
      </c>
      <c r="R312" s="142">
        <f t="shared" si="126"/>
        <v>-221</v>
      </c>
      <c r="S312" s="98"/>
      <c r="T312" s="98"/>
      <c r="U312" s="98"/>
      <c r="V312" s="98"/>
      <c r="W312" s="98"/>
      <c r="X312" s="98"/>
      <c r="Y312" s="98"/>
      <c r="Z312" s="76">
        <v>295</v>
      </c>
      <c r="AA312" s="79">
        <f t="shared" si="131"/>
        <v>-14.145119399710572</v>
      </c>
      <c r="AB312" s="78">
        <f t="shared" si="128"/>
        <v>-108.73872952566475</v>
      </c>
      <c r="AC312" s="98"/>
      <c r="AD312" s="86">
        <v>304</v>
      </c>
      <c r="AE312" s="89">
        <f t="shared" si="121"/>
        <v>44.735432277659697</v>
      </c>
      <c r="AF312" s="88">
        <f t="shared" si="122"/>
        <v>-66.323005804403365</v>
      </c>
      <c r="AG312" s="98"/>
      <c r="AH312" s="108">
        <v>293</v>
      </c>
      <c r="AI312" s="111">
        <f t="shared" si="129"/>
        <v>-23.979155329687131</v>
      </c>
      <c r="AJ312" s="110">
        <f t="shared" si="130"/>
        <v>-134.81249106757153</v>
      </c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141">
        <f t="shared" si="136"/>
        <v>-105.62357711491939</v>
      </c>
      <c r="AW312" s="142">
        <f t="shared" si="127"/>
        <v>-271.36911421509711</v>
      </c>
      <c r="AX312" s="98"/>
      <c r="AY312" s="98"/>
      <c r="AZ312" s="142"/>
      <c r="BA312" s="142"/>
      <c r="BC312" s="141"/>
      <c r="BD312" s="235">
        <v>287</v>
      </c>
      <c r="BE312" s="238">
        <f t="shared" si="132"/>
        <v>-26.809615967023291</v>
      </c>
      <c r="BF312" s="237">
        <f t="shared" si="133"/>
        <v>-119.42038997029138</v>
      </c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163">
        <f t="shared" si="134"/>
        <v>-29.612174742911247</v>
      </c>
      <c r="BT312" s="161">
        <v>86</v>
      </c>
      <c r="BU312" s="98"/>
      <c r="BV312" s="98"/>
      <c r="BW312" s="98"/>
      <c r="BX312" s="98"/>
      <c r="BY312" s="98"/>
      <c r="BZ312" s="98"/>
      <c r="CA312" s="142"/>
      <c r="CB312" s="141"/>
      <c r="CC312" s="98"/>
      <c r="CD312" s="98"/>
      <c r="CE312" s="98"/>
      <c r="CF312" s="98"/>
      <c r="CG312" s="98"/>
      <c r="CH312" s="98"/>
      <c r="CI312" s="98"/>
      <c r="CJ312" s="98"/>
      <c r="CK312" s="98"/>
      <c r="CL312" s="98"/>
      <c r="CM312" s="98"/>
      <c r="CN312" s="163">
        <f t="shared" si="135"/>
        <v>-29.612174742911247</v>
      </c>
      <c r="CO312" s="161">
        <v>86</v>
      </c>
      <c r="CP312" s="98"/>
      <c r="CQ312" s="98"/>
      <c r="CR312" s="98"/>
      <c r="CS312" s="98"/>
      <c r="CT312" s="98"/>
      <c r="CU312" s="98"/>
      <c r="CV312" s="142"/>
      <c r="CW312" s="168"/>
    </row>
    <row r="313" spans="2:101" x14ac:dyDescent="0.3">
      <c r="B313" s="141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141">
        <f t="shared" si="123"/>
        <v>-10</v>
      </c>
      <c r="N313" s="142">
        <f t="shared" si="125"/>
        <v>-202</v>
      </c>
      <c r="O313" s="98"/>
      <c r="P313" s="98"/>
      <c r="Q313" s="141">
        <f t="shared" si="124"/>
        <v>-80</v>
      </c>
      <c r="R313" s="142">
        <f t="shared" si="126"/>
        <v>-222</v>
      </c>
      <c r="S313" s="98"/>
      <c r="T313" s="98"/>
      <c r="U313" s="98"/>
      <c r="V313" s="98"/>
      <c r="W313" s="98"/>
      <c r="X313" s="98"/>
      <c r="Y313" s="98"/>
      <c r="Z313" s="76">
        <v>296</v>
      </c>
      <c r="AA313" s="79">
        <f t="shared" si="131"/>
        <v>-13.645600462402896</v>
      </c>
      <c r="AB313" s="78">
        <f t="shared" si="128"/>
        <v>-108.5004712144496</v>
      </c>
      <c r="AC313" s="98"/>
      <c r="AD313" s="86">
        <v>305</v>
      </c>
      <c r="AE313" s="89">
        <f t="shared" si="121"/>
        <v>45.886114908083684</v>
      </c>
      <c r="AF313" s="88">
        <f t="shared" si="122"/>
        <v>-65.532163543119339</v>
      </c>
      <c r="AG313" s="98"/>
      <c r="AH313" s="108">
        <v>294</v>
      </c>
      <c r="AI313" s="111">
        <f t="shared" si="129"/>
        <v>-23.471625590672893</v>
      </c>
      <c r="AJ313" s="110">
        <f t="shared" si="130"/>
        <v>-134.59181085638744</v>
      </c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141">
        <f t="shared" si="136"/>
        <v>-105.62357711491939</v>
      </c>
      <c r="AW313" s="142">
        <f t="shared" si="127"/>
        <v>-272.36911421509711</v>
      </c>
      <c r="AX313" s="98"/>
      <c r="AY313" s="98"/>
      <c r="AZ313" s="142"/>
      <c r="BA313" s="142"/>
      <c r="BC313" s="141"/>
      <c r="BD313" s="235">
        <v>288</v>
      </c>
      <c r="BE313" s="238">
        <f t="shared" si="132"/>
        <v>-26.426450756906164</v>
      </c>
      <c r="BF313" s="237">
        <f t="shared" si="133"/>
        <v>-119.29957844360089</v>
      </c>
      <c r="BG313" s="98"/>
      <c r="BH313" s="98"/>
      <c r="BI313" s="98"/>
      <c r="BJ313" s="98"/>
      <c r="BK313" s="98"/>
      <c r="BL313" s="98"/>
      <c r="BM313" s="98"/>
      <c r="BN313" s="98"/>
      <c r="BO313" s="98"/>
      <c r="BP313" s="98"/>
      <c r="BQ313" s="98"/>
      <c r="BR313" s="98"/>
      <c r="BS313" s="163">
        <f t="shared" si="134"/>
        <v>-29.956502356200911</v>
      </c>
      <c r="BT313" s="161">
        <v>87</v>
      </c>
      <c r="BU313" s="98"/>
      <c r="BV313" s="98"/>
      <c r="BW313" s="98"/>
      <c r="BX313" s="98"/>
      <c r="BY313" s="98"/>
      <c r="BZ313" s="98"/>
      <c r="CA313" s="142"/>
      <c r="CB313" s="141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163">
        <f t="shared" si="135"/>
        <v>-29.956502356200911</v>
      </c>
      <c r="CO313" s="161">
        <v>87</v>
      </c>
      <c r="CP313" s="98"/>
      <c r="CQ313" s="98"/>
      <c r="CR313" s="98"/>
      <c r="CS313" s="98"/>
      <c r="CT313" s="98"/>
      <c r="CU313" s="98"/>
      <c r="CV313" s="142"/>
      <c r="CW313" s="168"/>
    </row>
    <row r="314" spans="2:101" x14ac:dyDescent="0.3">
      <c r="B314" s="141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141">
        <f t="shared" si="123"/>
        <v>-10</v>
      </c>
      <c r="N314" s="142">
        <f t="shared" si="125"/>
        <v>-203</v>
      </c>
      <c r="O314" s="98"/>
      <c r="P314" s="98"/>
      <c r="Q314" s="141">
        <f t="shared" si="124"/>
        <v>-80</v>
      </c>
      <c r="R314" s="142">
        <f t="shared" si="126"/>
        <v>-223</v>
      </c>
      <c r="S314" s="98"/>
      <c r="T314" s="98"/>
      <c r="U314" s="98"/>
      <c r="V314" s="98"/>
      <c r="W314" s="98"/>
      <c r="X314" s="98"/>
      <c r="Y314" s="98"/>
      <c r="Z314" s="76">
        <v>297</v>
      </c>
      <c r="AA314" s="79">
        <f t="shared" si="131"/>
        <v>-13.150315785133236</v>
      </c>
      <c r="AB314" s="78">
        <f t="shared" si="128"/>
        <v>-108.25353138361227</v>
      </c>
      <c r="AC314" s="98"/>
      <c r="AD314" s="86">
        <v>306</v>
      </c>
      <c r="AE314" s="89">
        <f t="shared" si="121"/>
        <v>47.022820183397833</v>
      </c>
      <c r="AF314" s="88">
        <f t="shared" si="122"/>
        <v>-64.72135954999581</v>
      </c>
      <c r="AG314" s="98"/>
      <c r="AH314" s="108">
        <v>295</v>
      </c>
      <c r="AI314" s="111">
        <f t="shared" si="129"/>
        <v>-22.968024551634457</v>
      </c>
      <c r="AJ314" s="110">
        <f t="shared" si="130"/>
        <v>-134.36230664058414</v>
      </c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141">
        <f t="shared" si="136"/>
        <v>-105.62357711491939</v>
      </c>
      <c r="AW314" s="142">
        <f t="shared" si="127"/>
        <v>-273.36911421509711</v>
      </c>
      <c r="AX314" s="98"/>
      <c r="AY314" s="98"/>
      <c r="AZ314" s="142"/>
      <c r="BA314" s="142"/>
      <c r="BC314" s="141"/>
      <c r="BD314" s="235">
        <v>289</v>
      </c>
      <c r="BE314" s="238">
        <f t="shared" si="132"/>
        <v>-26.04545235657255</v>
      </c>
      <c r="BF314" s="237">
        <f t="shared" si="133"/>
        <v>-119.1720981621115</v>
      </c>
      <c r="BG314" s="98"/>
      <c r="BH314" s="98"/>
      <c r="BI314" s="98"/>
      <c r="BJ314" s="98"/>
      <c r="BK314" s="98"/>
      <c r="BL314" s="98"/>
      <c r="BM314" s="98"/>
      <c r="BN314" s="98"/>
      <c r="BO314" s="98"/>
      <c r="BP314" s="98"/>
      <c r="BQ314" s="98"/>
      <c r="BR314" s="98"/>
      <c r="BS314" s="163">
        <f t="shared" si="134"/>
        <v>-30.300829969490579</v>
      </c>
      <c r="BT314" s="161">
        <v>88</v>
      </c>
      <c r="BU314" s="98"/>
      <c r="BV314" s="98"/>
      <c r="BW314" s="98"/>
      <c r="BX314" s="98"/>
      <c r="BY314" s="98"/>
      <c r="BZ314" s="98"/>
      <c r="CA314" s="142"/>
      <c r="CB314" s="141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163">
        <f t="shared" si="135"/>
        <v>-30.300829969490579</v>
      </c>
      <c r="CO314" s="161">
        <v>88</v>
      </c>
      <c r="CP314" s="98"/>
      <c r="CQ314" s="98"/>
      <c r="CR314" s="98"/>
      <c r="CS314" s="98"/>
      <c r="CT314" s="98"/>
      <c r="CU314" s="98"/>
      <c r="CV314" s="142"/>
      <c r="CW314" s="168"/>
    </row>
    <row r="315" spans="2:101" x14ac:dyDescent="0.3">
      <c r="B315" s="141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141">
        <f t="shared" si="123"/>
        <v>-10</v>
      </c>
      <c r="N315" s="142">
        <f t="shared" si="125"/>
        <v>-204</v>
      </c>
      <c r="O315" s="98"/>
      <c r="P315" s="98"/>
      <c r="Q315" s="141">
        <f t="shared" si="124"/>
        <v>-80</v>
      </c>
      <c r="R315" s="142">
        <f t="shared" si="126"/>
        <v>-224</v>
      </c>
      <c r="S315" s="98"/>
      <c r="T315" s="98"/>
      <c r="U315" s="98"/>
      <c r="V315" s="98"/>
      <c r="W315" s="98"/>
      <c r="X315" s="98"/>
      <c r="Y315" s="98"/>
      <c r="Z315" s="76">
        <v>298</v>
      </c>
      <c r="AA315" s="79">
        <f t="shared" si="131"/>
        <v>-12.659416236412214</v>
      </c>
      <c r="AB315" s="78">
        <f t="shared" si="128"/>
        <v>-107.99798525341738</v>
      </c>
      <c r="AC315" s="98"/>
      <c r="AD315" s="86">
        <v>307</v>
      </c>
      <c r="AE315" s="89">
        <f t="shared" si="121"/>
        <v>48.145201852163837</v>
      </c>
      <c r="AF315" s="88">
        <f t="shared" si="122"/>
        <v>-63.890840803783448</v>
      </c>
      <c r="AG315" s="98"/>
      <c r="AH315" s="108">
        <v>296</v>
      </c>
      <c r="AI315" s="111">
        <f t="shared" si="129"/>
        <v>-22.46850561432678</v>
      </c>
      <c r="AJ315" s="110">
        <f t="shared" si="130"/>
        <v>-134.12404832936897</v>
      </c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141">
        <f t="shared" si="136"/>
        <v>-105.62357711491939</v>
      </c>
      <c r="AW315" s="142">
        <f t="shared" si="127"/>
        <v>-274.36911421509711</v>
      </c>
      <c r="AX315" s="98"/>
      <c r="AY315" s="98"/>
      <c r="AZ315" s="142"/>
      <c r="BA315" s="142"/>
      <c r="BC315" s="141"/>
      <c r="BD315" s="235">
        <v>290</v>
      </c>
      <c r="BE315" s="238">
        <f t="shared" si="132"/>
        <v>-25.666736821826007</v>
      </c>
      <c r="BF315" s="237">
        <f t="shared" si="133"/>
        <v>-119.03798795755185</v>
      </c>
      <c r="BG315" s="98"/>
      <c r="BH315" s="98"/>
      <c r="BI315" s="98"/>
      <c r="BJ315" s="98"/>
      <c r="BK315" s="98"/>
      <c r="BL315" s="98"/>
      <c r="BM315" s="98"/>
      <c r="BN315" s="98"/>
      <c r="BO315" s="98"/>
      <c r="BP315" s="98"/>
      <c r="BQ315" s="98"/>
      <c r="BR315" s="98"/>
      <c r="BS315" s="163">
        <f t="shared" si="134"/>
        <v>-30.645157582780243</v>
      </c>
      <c r="BT315" s="161">
        <v>89</v>
      </c>
      <c r="BU315" s="98"/>
      <c r="BV315" s="98"/>
      <c r="BW315" s="98"/>
      <c r="BX315" s="98"/>
      <c r="BY315" s="98"/>
      <c r="BZ315" s="98"/>
      <c r="CA315" s="142"/>
      <c r="CB315" s="141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163">
        <f t="shared" si="135"/>
        <v>-30.645157582780243</v>
      </c>
      <c r="CO315" s="161">
        <v>89</v>
      </c>
      <c r="CP315" s="98"/>
      <c r="CQ315" s="98"/>
      <c r="CR315" s="98"/>
      <c r="CS315" s="98"/>
      <c r="CT315" s="98"/>
      <c r="CU315" s="98"/>
      <c r="CV315" s="142"/>
      <c r="CW315" s="168"/>
    </row>
    <row r="316" spans="2:101" x14ac:dyDescent="0.3">
      <c r="B316" s="141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141">
        <f t="shared" si="123"/>
        <v>-10</v>
      </c>
      <c r="N316" s="142">
        <f t="shared" si="125"/>
        <v>-205</v>
      </c>
      <c r="O316" s="98"/>
      <c r="P316" s="98"/>
      <c r="Q316" s="141">
        <f t="shared" si="124"/>
        <v>-80</v>
      </c>
      <c r="R316" s="142">
        <f t="shared" si="126"/>
        <v>-225</v>
      </c>
      <c r="S316" s="98"/>
      <c r="T316" s="98"/>
      <c r="U316" s="98"/>
      <c r="V316" s="98"/>
      <c r="W316" s="98"/>
      <c r="X316" s="98"/>
      <c r="Y316" s="98"/>
      <c r="Z316" s="76">
        <v>299</v>
      </c>
      <c r="AA316" s="79">
        <f t="shared" si="131"/>
        <v>-12.173051348997825</v>
      </c>
      <c r="AB316" s="78">
        <f t="shared" si="128"/>
        <v>-107.73391066569174</v>
      </c>
      <c r="AC316" s="98"/>
      <c r="AD316" s="86">
        <v>308</v>
      </c>
      <c r="AE316" s="89">
        <f t="shared" si="121"/>
        <v>49.252918026052683</v>
      </c>
      <c r="AF316" s="88">
        <f t="shared" si="122"/>
        <v>-63.040860288537743</v>
      </c>
      <c r="AG316" s="98"/>
      <c r="AH316" s="108">
        <v>297</v>
      </c>
      <c r="AI316" s="111">
        <f t="shared" si="129"/>
        <v>-21.973220937057121</v>
      </c>
      <c r="AJ316" s="110">
        <f t="shared" si="130"/>
        <v>-133.87710849853164</v>
      </c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141">
        <f t="shared" si="136"/>
        <v>-105.62357711491939</v>
      </c>
      <c r="AW316" s="142">
        <f t="shared" si="127"/>
        <v>-275.36911421509711</v>
      </c>
      <c r="AX316" s="98"/>
      <c r="AY316" s="98"/>
      <c r="AZ316" s="142"/>
      <c r="BA316" s="142"/>
      <c r="BC316" s="141"/>
      <c r="BD316" s="235">
        <v>291</v>
      </c>
      <c r="BE316" s="238">
        <f t="shared" si="132"/>
        <v>-25.290419513087116</v>
      </c>
      <c r="BF316" s="237">
        <f t="shared" si="133"/>
        <v>-118.89728868118942</v>
      </c>
      <c r="BG316" s="98"/>
      <c r="BH316" s="98"/>
      <c r="BI316" s="98"/>
      <c r="BJ316" s="98"/>
      <c r="BK316" s="98"/>
      <c r="BL316" s="98"/>
      <c r="BM316" s="98"/>
      <c r="BN316" s="98"/>
      <c r="BO316" s="98"/>
      <c r="BP316" s="98"/>
      <c r="BQ316" s="98"/>
      <c r="BR316" s="98"/>
      <c r="BS316" s="163">
        <f t="shared" si="134"/>
        <v>-30.989485196069911</v>
      </c>
      <c r="BT316" s="161">
        <v>90</v>
      </c>
      <c r="BU316" s="98"/>
      <c r="BV316" s="98"/>
      <c r="BW316" s="98"/>
      <c r="BX316" s="98"/>
      <c r="BY316" s="98"/>
      <c r="BZ316" s="98"/>
      <c r="CA316" s="142"/>
      <c r="CB316" s="141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163">
        <f t="shared" si="135"/>
        <v>-30.989485196069911</v>
      </c>
      <c r="CO316" s="161">
        <v>90</v>
      </c>
      <c r="CP316" s="98"/>
      <c r="CQ316" s="98"/>
      <c r="CR316" s="98"/>
      <c r="CS316" s="98"/>
      <c r="CT316" s="98"/>
      <c r="CU316" s="98"/>
      <c r="CV316" s="142"/>
      <c r="CW316" s="168"/>
    </row>
    <row r="317" spans="2:101" x14ac:dyDescent="0.3">
      <c r="B317" s="141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141">
        <f t="shared" si="123"/>
        <v>-10</v>
      </c>
      <c r="N317" s="142">
        <f t="shared" si="125"/>
        <v>-206</v>
      </c>
      <c r="O317" s="98"/>
      <c r="P317" s="98"/>
      <c r="Q317" s="141">
        <f t="shared" si="124"/>
        <v>-80</v>
      </c>
      <c r="R317" s="142">
        <f t="shared" si="126"/>
        <v>-226</v>
      </c>
      <c r="S317" s="98"/>
      <c r="T317" s="98"/>
      <c r="U317" s="98"/>
      <c r="V317" s="98"/>
      <c r="W317" s="98"/>
      <c r="X317" s="98"/>
      <c r="Y317" s="98"/>
      <c r="Z317" s="76">
        <v>300</v>
      </c>
      <c r="AA317" s="79">
        <f t="shared" si="131"/>
        <v>-11.691369274346272</v>
      </c>
      <c r="AB317" s="78">
        <f t="shared" si="128"/>
        <v>-107.46138806011288</v>
      </c>
      <c r="AC317" s="98"/>
      <c r="AD317" s="86">
        <v>309</v>
      </c>
      <c r="AE317" s="89">
        <f t="shared" si="121"/>
        <v>50.345631283987004</v>
      </c>
      <c r="AF317" s="88">
        <f t="shared" si="122"/>
        <v>-62.171676916557665</v>
      </c>
      <c r="AG317" s="98"/>
      <c r="AH317" s="108">
        <v>298</v>
      </c>
      <c r="AI317" s="111">
        <f t="shared" si="129"/>
        <v>-21.482321388336096</v>
      </c>
      <c r="AJ317" s="110">
        <f t="shared" si="130"/>
        <v>-133.62156236833678</v>
      </c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141">
        <f t="shared" si="136"/>
        <v>-105.62357711491939</v>
      </c>
      <c r="AW317" s="142">
        <f t="shared" si="127"/>
        <v>-276.36911421509711</v>
      </c>
      <c r="AX317" s="98"/>
      <c r="AY317" s="98"/>
      <c r="AZ317" s="142"/>
      <c r="BA317" s="142"/>
      <c r="BC317" s="141"/>
      <c r="BD317" s="235">
        <v>292</v>
      </c>
      <c r="BE317" s="238">
        <f t="shared" si="132"/>
        <v>-24.916615060253573</v>
      </c>
      <c r="BF317" s="237">
        <f t="shared" si="133"/>
        <v>-118.75004319138678</v>
      </c>
      <c r="BG317" s="98"/>
      <c r="BH317" s="98"/>
      <c r="BI317" s="98"/>
      <c r="BJ317" s="98"/>
      <c r="BK317" s="98"/>
      <c r="BL317" s="98"/>
      <c r="BM317" s="98"/>
      <c r="BN317" s="98"/>
      <c r="BO317" s="98"/>
      <c r="BP317" s="98"/>
      <c r="BQ317" s="98"/>
      <c r="BR317" s="98"/>
      <c r="BS317" s="163">
        <f t="shared" si="134"/>
        <v>-31.333812809359575</v>
      </c>
      <c r="BT317" s="161">
        <v>91</v>
      </c>
      <c r="BU317" s="98"/>
      <c r="BV317" s="98"/>
      <c r="BW317" s="98"/>
      <c r="BX317" s="98"/>
      <c r="BY317" s="98"/>
      <c r="BZ317" s="98"/>
      <c r="CA317" s="142"/>
      <c r="CB317" s="141"/>
      <c r="CC317" s="98"/>
      <c r="CD317" s="98"/>
      <c r="CE317" s="98"/>
      <c r="CF317" s="98"/>
      <c r="CG317" s="98"/>
      <c r="CH317" s="98"/>
      <c r="CI317" s="98"/>
      <c r="CJ317" s="98"/>
      <c r="CK317" s="98"/>
      <c r="CL317" s="98"/>
      <c r="CM317" s="98"/>
      <c r="CN317" s="163">
        <f t="shared" si="135"/>
        <v>-31.333812809359575</v>
      </c>
      <c r="CO317" s="161">
        <v>91</v>
      </c>
      <c r="CP317" s="98"/>
      <c r="CQ317" s="98"/>
      <c r="CR317" s="98"/>
      <c r="CS317" s="98"/>
      <c r="CT317" s="98"/>
      <c r="CU317" s="98"/>
      <c r="CV317" s="142"/>
      <c r="CW317" s="168"/>
    </row>
    <row r="318" spans="2:101" x14ac:dyDescent="0.3">
      <c r="B318" s="141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141">
        <f t="shared" si="123"/>
        <v>-10</v>
      </c>
      <c r="N318" s="142">
        <f t="shared" si="125"/>
        <v>-207</v>
      </c>
      <c r="O318" s="98"/>
      <c r="P318" s="98"/>
      <c r="Q318" s="141">
        <f t="shared" si="124"/>
        <v>-80</v>
      </c>
      <c r="R318" s="142">
        <f t="shared" si="126"/>
        <v>-227</v>
      </c>
      <c r="S318" s="98"/>
      <c r="T318" s="98"/>
      <c r="U318" s="98"/>
      <c r="V318" s="98"/>
      <c r="W318" s="98"/>
      <c r="X318" s="98"/>
      <c r="Y318" s="98"/>
      <c r="Z318" s="76">
        <v>301</v>
      </c>
      <c r="AA318" s="79">
        <f t="shared" si="131"/>
        <v>-11.214516737483702</v>
      </c>
      <c r="AB318" s="78">
        <f t="shared" si="128"/>
        <v>-107.18050044970649</v>
      </c>
      <c r="AC318" s="98"/>
      <c r="AD318" s="86">
        <v>310</v>
      </c>
      <c r="AE318" s="89">
        <f t="shared" si="121"/>
        <v>51.42300877492314</v>
      </c>
      <c r="AF318" s="88">
        <f t="shared" si="122"/>
        <v>-61.283555449518246</v>
      </c>
      <c r="AG318" s="98"/>
      <c r="AH318" s="108">
        <v>299</v>
      </c>
      <c r="AI318" s="111">
        <f t="shared" si="129"/>
        <v>-20.995956500921707</v>
      </c>
      <c r="AJ318" s="110">
        <f t="shared" si="130"/>
        <v>-133.35748778061111</v>
      </c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141">
        <f t="shared" si="136"/>
        <v>-105.62357711491939</v>
      </c>
      <c r="AW318" s="142">
        <f t="shared" si="127"/>
        <v>-277.36911421509711</v>
      </c>
      <c r="AX318" s="98"/>
      <c r="AY318" s="98"/>
      <c r="AZ318" s="142"/>
      <c r="BA318" s="142"/>
      <c r="BC318" s="141"/>
      <c r="BD318" s="235">
        <v>293</v>
      </c>
      <c r="BE318" s="238">
        <f t="shared" si="132"/>
        <v>-24.545437327782871</v>
      </c>
      <c r="BF318" s="237">
        <f t="shared" si="133"/>
        <v>-118.59629634054653</v>
      </c>
      <c r="BG318" s="98"/>
      <c r="BH318" s="98"/>
      <c r="BI318" s="98"/>
      <c r="BJ318" s="98"/>
      <c r="BK318" s="98"/>
      <c r="BL318" s="98"/>
      <c r="BM318" s="98"/>
      <c r="BN318" s="98"/>
      <c r="BO318" s="98"/>
      <c r="BP318" s="98"/>
      <c r="BQ318" s="98"/>
      <c r="BR318" s="98"/>
      <c r="BS318" s="163">
        <f t="shared" si="134"/>
        <v>-31.678140422649239</v>
      </c>
      <c r="BT318" s="161">
        <v>92</v>
      </c>
      <c r="BU318" s="98"/>
      <c r="BV318" s="98"/>
      <c r="BW318" s="98"/>
      <c r="BX318" s="98"/>
      <c r="BY318" s="98"/>
      <c r="BZ318" s="98"/>
      <c r="CA318" s="142"/>
      <c r="CB318" s="141"/>
      <c r="CC318" s="98"/>
      <c r="CD318" s="98"/>
      <c r="CE318" s="98"/>
      <c r="CF318" s="98"/>
      <c r="CG318" s="98"/>
      <c r="CH318" s="98"/>
      <c r="CI318" s="98"/>
      <c r="CJ318" s="98"/>
      <c r="CK318" s="98"/>
      <c r="CL318" s="98"/>
      <c r="CM318" s="98"/>
      <c r="CN318" s="163">
        <f t="shared" si="135"/>
        <v>-31.678140422649239</v>
      </c>
      <c r="CO318" s="161">
        <v>92</v>
      </c>
      <c r="CP318" s="98"/>
      <c r="CQ318" s="98"/>
      <c r="CR318" s="98"/>
      <c r="CS318" s="98"/>
      <c r="CT318" s="98"/>
      <c r="CU318" s="98"/>
      <c r="CV318" s="142"/>
      <c r="CW318" s="168"/>
    </row>
    <row r="319" spans="2:101" x14ac:dyDescent="0.3">
      <c r="B319" s="141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141">
        <f t="shared" si="123"/>
        <v>-10</v>
      </c>
      <c r="N319" s="142">
        <f t="shared" si="125"/>
        <v>-208</v>
      </c>
      <c r="O319" s="98"/>
      <c r="P319" s="98"/>
      <c r="Q319" s="141">
        <f t="shared" si="124"/>
        <v>-80</v>
      </c>
      <c r="R319" s="142">
        <f t="shared" si="126"/>
        <v>-228</v>
      </c>
      <c r="S319" s="98"/>
      <c r="T319" s="98"/>
      <c r="U319" s="98"/>
      <c r="V319" s="98"/>
      <c r="W319" s="98"/>
      <c r="X319" s="98"/>
      <c r="Y319" s="98"/>
      <c r="Z319" s="76">
        <v>302</v>
      </c>
      <c r="AA319" s="79">
        <f t="shared" si="131"/>
        <v>-10.742638992312195</v>
      </c>
      <c r="AB319" s="78">
        <f t="shared" si="128"/>
        <v>-106.8913333955597</v>
      </c>
      <c r="AC319" s="98"/>
      <c r="AD319" s="86">
        <v>311</v>
      </c>
      <c r="AE319" s="89">
        <f t="shared" si="121"/>
        <v>52.484722319240561</v>
      </c>
      <c r="AF319" s="88">
        <f t="shared" si="122"/>
        <v>-60.376766417821777</v>
      </c>
      <c r="AG319" s="98"/>
      <c r="AH319" s="108">
        <v>300</v>
      </c>
      <c r="AI319" s="111">
        <f t="shared" si="129"/>
        <v>-20.514274426270156</v>
      </c>
      <c r="AJ319" s="110">
        <f t="shared" si="130"/>
        <v>-133.08496517503227</v>
      </c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141">
        <f t="shared" si="136"/>
        <v>-105.62357711491939</v>
      </c>
      <c r="AW319" s="142">
        <f t="shared" si="127"/>
        <v>-278.36911421509711</v>
      </c>
      <c r="AX319" s="98"/>
      <c r="AY319" s="98"/>
      <c r="AZ319" s="142"/>
      <c r="BA319" s="142"/>
      <c r="BC319" s="141"/>
      <c r="BD319" s="235">
        <v>294</v>
      </c>
      <c r="BE319" s="238">
        <f t="shared" si="132"/>
        <v>-24.176999380007956</v>
      </c>
      <c r="BF319" s="237">
        <f t="shared" si="133"/>
        <v>-118.43609496144879</v>
      </c>
      <c r="BG319" s="98"/>
      <c r="BH319" s="98"/>
      <c r="BI319" s="98"/>
      <c r="BJ319" s="98"/>
      <c r="BK319" s="98"/>
      <c r="BL319" s="98"/>
      <c r="BM319" s="98"/>
      <c r="BN319" s="98"/>
      <c r="BO319" s="98"/>
      <c r="BP319" s="98"/>
      <c r="BQ319" s="98"/>
      <c r="BR319" s="98"/>
      <c r="BS319" s="163">
        <f t="shared" si="134"/>
        <v>-32.022468035938907</v>
      </c>
      <c r="BT319" s="161">
        <v>93</v>
      </c>
      <c r="BU319" s="98"/>
      <c r="BV319" s="98"/>
      <c r="BW319" s="98"/>
      <c r="BX319" s="98"/>
      <c r="BY319" s="98"/>
      <c r="BZ319" s="98"/>
      <c r="CA319" s="142"/>
      <c r="CB319" s="141"/>
      <c r="CC319" s="98"/>
      <c r="CD319" s="98"/>
      <c r="CE319" s="98"/>
      <c r="CF319" s="98"/>
      <c r="CG319" s="98"/>
      <c r="CH319" s="98"/>
      <c r="CI319" s="98"/>
      <c r="CJ319" s="98"/>
      <c r="CK319" s="98"/>
      <c r="CL319" s="98"/>
      <c r="CM319" s="98"/>
      <c r="CN319" s="163">
        <f t="shared" si="135"/>
        <v>-32.022468035938907</v>
      </c>
      <c r="CO319" s="161">
        <v>93</v>
      </c>
      <c r="CP319" s="98"/>
      <c r="CQ319" s="98"/>
      <c r="CR319" s="98"/>
      <c r="CS319" s="98"/>
      <c r="CT319" s="98"/>
      <c r="CU319" s="98"/>
      <c r="CV319" s="142"/>
      <c r="CW319" s="168"/>
    </row>
    <row r="320" spans="2:101" x14ac:dyDescent="0.3">
      <c r="B320" s="141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141">
        <f t="shared" si="123"/>
        <v>-10</v>
      </c>
      <c r="N320" s="142">
        <f t="shared" si="125"/>
        <v>-209</v>
      </c>
      <c r="O320" s="98"/>
      <c r="P320" s="98"/>
      <c r="Q320" s="141">
        <f t="shared" si="124"/>
        <v>-80</v>
      </c>
      <c r="R320" s="142">
        <f t="shared" si="126"/>
        <v>-229</v>
      </c>
      <c r="S320" s="98"/>
      <c r="T320" s="98"/>
      <c r="U320" s="98"/>
      <c r="V320" s="98"/>
      <c r="W320" s="98"/>
      <c r="X320" s="98"/>
      <c r="Y320" s="98"/>
      <c r="Z320" s="76">
        <v>303</v>
      </c>
      <c r="AA320" s="79">
        <f t="shared" si="131"/>
        <v>-10.275879777364107</v>
      </c>
      <c r="AB320" s="78">
        <f t="shared" si="128"/>
        <v>-106.59397498075842</v>
      </c>
      <c r="AC320" s="98"/>
      <c r="AD320" s="86">
        <v>312</v>
      </c>
      <c r="AE320" s="89">
        <f t="shared" si="121"/>
        <v>53.530448508708623</v>
      </c>
      <c r="AF320" s="88">
        <f t="shared" si="122"/>
        <v>-59.451586038191564</v>
      </c>
      <c r="AG320" s="98"/>
      <c r="AH320" s="108">
        <v>301</v>
      </c>
      <c r="AI320" s="111">
        <f t="shared" si="129"/>
        <v>-20.037421889407586</v>
      </c>
      <c r="AJ320" s="110">
        <f t="shared" si="130"/>
        <v>-132.80407756462586</v>
      </c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141">
        <f t="shared" si="136"/>
        <v>-105.62357711491939</v>
      </c>
      <c r="AW320" s="142">
        <f t="shared" si="127"/>
        <v>-279.36911421509711</v>
      </c>
      <c r="AX320" s="98"/>
      <c r="AY320" s="98"/>
      <c r="AZ320" s="142"/>
      <c r="BA320" s="142"/>
      <c r="BC320" s="141"/>
      <c r="BD320" s="235">
        <v>295</v>
      </c>
      <c r="BE320" s="238">
        <f t="shared" si="132"/>
        <v>-23.811413446696907</v>
      </c>
      <c r="BF320" s="237">
        <f t="shared" si="133"/>
        <v>-118.26948785298555</v>
      </c>
      <c r="BG320" s="98"/>
      <c r="BH320" s="98"/>
      <c r="BI320" s="98"/>
      <c r="BJ320" s="98"/>
      <c r="BK320" s="98"/>
      <c r="BL320" s="98"/>
      <c r="BM320" s="98"/>
      <c r="BN320" s="98"/>
      <c r="BO320" s="98"/>
      <c r="BP320" s="98"/>
      <c r="BQ320" s="98"/>
      <c r="BR320" s="98"/>
      <c r="BS320" s="163">
        <f t="shared" si="134"/>
        <v>-32.366795649228571</v>
      </c>
      <c r="BT320" s="161">
        <v>94</v>
      </c>
      <c r="BU320" s="98"/>
      <c r="BV320" s="98"/>
      <c r="BW320" s="98"/>
      <c r="BX320" s="98"/>
      <c r="BY320" s="98"/>
      <c r="BZ320" s="98"/>
      <c r="CA320" s="142"/>
      <c r="CB320" s="141"/>
      <c r="CC320" s="98"/>
      <c r="CD320" s="98"/>
      <c r="CE320" s="98"/>
      <c r="CF320" s="98"/>
      <c r="CG320" s="98"/>
      <c r="CH320" s="98"/>
      <c r="CI320" s="98"/>
      <c r="CJ320" s="98"/>
      <c r="CK320" s="98"/>
      <c r="CL320" s="98"/>
      <c r="CM320" s="98"/>
      <c r="CN320" s="163">
        <f t="shared" si="135"/>
        <v>-32.366795649228571</v>
      </c>
      <c r="CO320" s="161">
        <v>94</v>
      </c>
      <c r="CP320" s="98"/>
      <c r="CQ320" s="98"/>
      <c r="CR320" s="98"/>
      <c r="CS320" s="98"/>
      <c r="CT320" s="98"/>
      <c r="CU320" s="98"/>
      <c r="CV320" s="142"/>
      <c r="CW320" s="168"/>
    </row>
    <row r="321" spans="2:101" x14ac:dyDescent="0.3">
      <c r="B321" s="141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141">
        <f t="shared" si="123"/>
        <v>-10</v>
      </c>
      <c r="N321" s="142">
        <f t="shared" si="125"/>
        <v>-210</v>
      </c>
      <c r="O321" s="98"/>
      <c r="P321" s="98"/>
      <c r="Q321" s="141">
        <f t="shared" si="124"/>
        <v>-80</v>
      </c>
      <c r="R321" s="142">
        <f t="shared" si="126"/>
        <v>-230</v>
      </c>
      <c r="S321" s="98"/>
      <c r="T321" s="98"/>
      <c r="U321" s="98"/>
      <c r="V321" s="98"/>
      <c r="W321" s="98"/>
      <c r="X321" s="98"/>
      <c r="Y321" s="98"/>
      <c r="Z321" s="76">
        <v>304</v>
      </c>
      <c r="AA321" s="79">
        <f t="shared" si="131"/>
        <v>-9.8143812720179149</v>
      </c>
      <c r="AB321" s="78">
        <f t="shared" si="128"/>
        <v>-106.28851578355638</v>
      </c>
      <c r="AC321" s="98"/>
      <c r="AD321" s="86">
        <v>313</v>
      </c>
      <c r="AE321" s="89">
        <f t="shared" si="121"/>
        <v>54.559868804999844</v>
      </c>
      <c r="AF321" s="88">
        <f t="shared" si="122"/>
        <v>-58.508296129533683</v>
      </c>
      <c r="AG321" s="98"/>
      <c r="AH321" s="108">
        <v>302</v>
      </c>
      <c r="AI321" s="111">
        <f t="shared" si="129"/>
        <v>-19.565544144236078</v>
      </c>
      <c r="AJ321" s="110">
        <f t="shared" si="130"/>
        <v>-132.51491051047907</v>
      </c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141">
        <f t="shared" si="136"/>
        <v>-105.62357711491939</v>
      </c>
      <c r="AW321" s="142">
        <f t="shared" si="127"/>
        <v>-280.36911421509711</v>
      </c>
      <c r="AX321" s="98"/>
      <c r="AY321" s="98"/>
      <c r="AZ321" s="142"/>
      <c r="BA321" s="142"/>
      <c r="BC321" s="141"/>
      <c r="BD321" s="235">
        <v>296</v>
      </c>
      <c r="BE321" s="238">
        <f t="shared" si="132"/>
        <v>-23.448790888866498</v>
      </c>
      <c r="BF321" s="237">
        <f t="shared" si="133"/>
        <v>-118.09652576529602</v>
      </c>
      <c r="BG321" s="98"/>
      <c r="BH321" s="98"/>
      <c r="BI321" s="98"/>
      <c r="BJ321" s="98"/>
      <c r="BK321" s="98"/>
      <c r="BL321" s="98"/>
      <c r="BM321" s="98"/>
      <c r="BN321" s="98"/>
      <c r="BO321" s="98"/>
      <c r="BP321" s="98"/>
      <c r="BQ321" s="98"/>
      <c r="BR321" s="98"/>
      <c r="BS321" s="163">
        <f t="shared" si="134"/>
        <v>-32.711123262518235</v>
      </c>
      <c r="BT321" s="161">
        <v>95</v>
      </c>
      <c r="BU321" s="98"/>
      <c r="BV321" s="98"/>
      <c r="BW321" s="98"/>
      <c r="BX321" s="98"/>
      <c r="BY321" s="98"/>
      <c r="BZ321" s="98"/>
      <c r="CA321" s="142"/>
      <c r="CB321" s="141"/>
      <c r="CC321" s="98"/>
      <c r="CD321" s="98"/>
      <c r="CE321" s="98"/>
      <c r="CF321" s="98"/>
      <c r="CG321" s="98"/>
      <c r="CH321" s="98"/>
      <c r="CI321" s="98"/>
      <c r="CJ321" s="98"/>
      <c r="CK321" s="98"/>
      <c r="CL321" s="98"/>
      <c r="CM321" s="98"/>
      <c r="CN321" s="163">
        <f t="shared" si="135"/>
        <v>-32.711123262518235</v>
      </c>
      <c r="CO321" s="161">
        <v>95</v>
      </c>
      <c r="CP321" s="98"/>
      <c r="CQ321" s="98"/>
      <c r="CR321" s="98"/>
      <c r="CS321" s="98"/>
      <c r="CT321" s="98"/>
      <c r="CU321" s="98"/>
      <c r="CV321" s="142"/>
      <c r="CW321" s="168"/>
    </row>
    <row r="322" spans="2:101" x14ac:dyDescent="0.3">
      <c r="B322" s="141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141">
        <f t="shared" si="123"/>
        <v>-10</v>
      </c>
      <c r="N322" s="142">
        <f t="shared" si="125"/>
        <v>-211</v>
      </c>
      <c r="O322" s="98"/>
      <c r="P322" s="98"/>
      <c r="Q322" s="141">
        <f t="shared" si="124"/>
        <v>-80</v>
      </c>
      <c r="R322" s="142">
        <f t="shared" si="126"/>
        <v>-231</v>
      </c>
      <c r="S322" s="98"/>
      <c r="T322" s="98"/>
      <c r="U322" s="98"/>
      <c r="V322" s="98"/>
      <c r="W322" s="98"/>
      <c r="X322" s="98"/>
      <c r="Y322" s="98"/>
      <c r="Z322" s="76">
        <v>305</v>
      </c>
      <c r="AA322" s="79">
        <f t="shared" si="131"/>
        <v>-9.3582840531889602</v>
      </c>
      <c r="AB322" s="78">
        <f t="shared" si="128"/>
        <v>-105.97504884978409</v>
      </c>
      <c r="AC322" s="98"/>
      <c r="AD322" s="86">
        <v>314</v>
      </c>
      <c r="AE322" s="89">
        <f t="shared" si="121"/>
        <v>55.572669636719723</v>
      </c>
      <c r="AF322" s="88">
        <f t="shared" si="122"/>
        <v>-57.547184027092143</v>
      </c>
      <c r="AG322" s="98"/>
      <c r="AH322" s="108">
        <v>303</v>
      </c>
      <c r="AI322" s="111">
        <f t="shared" si="129"/>
        <v>-19.098784929287991</v>
      </c>
      <c r="AJ322" s="110">
        <f t="shared" si="130"/>
        <v>-132.2175520956778</v>
      </c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141">
        <f t="shared" si="136"/>
        <v>-105.62357711491939</v>
      </c>
      <c r="AW322" s="142">
        <f t="shared" si="127"/>
        <v>-281.36911421509711</v>
      </c>
      <c r="AX322" s="98"/>
      <c r="AY322" s="98"/>
      <c r="AZ322" s="142"/>
      <c r="BA322" s="142"/>
      <c r="BC322" s="141"/>
      <c r="BD322" s="235">
        <v>297</v>
      </c>
      <c r="BE322" s="238">
        <f t="shared" si="132"/>
        <v>-23.089242164860643</v>
      </c>
      <c r="BF322" s="237">
        <f t="shared" si="133"/>
        <v>-117.91726138430762</v>
      </c>
      <c r="BG322" s="98"/>
      <c r="BH322" s="98"/>
      <c r="BI322" s="98"/>
      <c r="BJ322" s="98"/>
      <c r="BK322" s="98"/>
      <c r="BL322" s="98"/>
      <c r="BM322" s="98"/>
      <c r="BN322" s="98"/>
      <c r="BO322" s="98"/>
      <c r="BP322" s="98"/>
      <c r="BQ322" s="98"/>
      <c r="BR322" s="98"/>
      <c r="BS322" s="163">
        <f t="shared" si="134"/>
        <v>-33.055450875807907</v>
      </c>
      <c r="BT322" s="161">
        <v>96</v>
      </c>
      <c r="BU322" s="98"/>
      <c r="BV322" s="98"/>
      <c r="BW322" s="98"/>
      <c r="BX322" s="98"/>
      <c r="BY322" s="98"/>
      <c r="BZ322" s="98"/>
      <c r="CA322" s="142"/>
      <c r="CB322" s="141"/>
      <c r="CC322" s="98"/>
      <c r="CD322" s="98"/>
      <c r="CE322" s="98"/>
      <c r="CF322" s="98"/>
      <c r="CG322" s="98"/>
      <c r="CH322" s="98"/>
      <c r="CI322" s="98"/>
      <c r="CJ322" s="98"/>
      <c r="CK322" s="98"/>
      <c r="CL322" s="98"/>
      <c r="CM322" s="98"/>
      <c r="CN322" s="163">
        <f t="shared" si="135"/>
        <v>-33.055450875807907</v>
      </c>
      <c r="CO322" s="161">
        <v>96</v>
      </c>
      <c r="CP322" s="98"/>
      <c r="CQ322" s="98"/>
      <c r="CR322" s="98"/>
      <c r="CS322" s="98"/>
      <c r="CT322" s="98"/>
      <c r="CU322" s="98"/>
      <c r="CV322" s="142"/>
      <c r="CW322" s="168"/>
    </row>
    <row r="323" spans="2:101" x14ac:dyDescent="0.3">
      <c r="B323" s="141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141">
        <f t="shared" si="123"/>
        <v>-10</v>
      </c>
      <c r="N323" s="142">
        <f t="shared" si="125"/>
        <v>-212</v>
      </c>
      <c r="O323" s="98"/>
      <c r="P323" s="98"/>
      <c r="Q323" s="141">
        <f t="shared" si="124"/>
        <v>-80</v>
      </c>
      <c r="R323" s="142">
        <f t="shared" si="126"/>
        <v>-232</v>
      </c>
      <c r="S323" s="98"/>
      <c r="T323" s="98"/>
      <c r="U323" s="98"/>
      <c r="V323" s="98"/>
      <c r="W323" s="98"/>
      <c r="X323" s="98"/>
      <c r="Y323" s="98"/>
      <c r="Z323" s="76">
        <v>306</v>
      </c>
      <c r="AA323" s="79">
        <f t="shared" si="131"/>
        <v>-8.9077270525084522</v>
      </c>
      <c r="AB323" s="78">
        <f t="shared" si="128"/>
        <v>-105.65366966450621</v>
      </c>
      <c r="AC323" s="98"/>
      <c r="AD323" s="86">
        <v>315</v>
      </c>
      <c r="AE323" s="89">
        <f t="shared" si="121"/>
        <v>56.56854249492379</v>
      </c>
      <c r="AF323" s="88">
        <f t="shared" si="122"/>
        <v>-56.568542494923818</v>
      </c>
      <c r="AG323" s="98"/>
      <c r="AH323" s="108">
        <v>304</v>
      </c>
      <c r="AI323" s="111">
        <f t="shared" si="129"/>
        <v>-18.637286423941799</v>
      </c>
      <c r="AJ323" s="110">
        <f t="shared" si="130"/>
        <v>-131.91209289847575</v>
      </c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141">
        <f t="shared" si="136"/>
        <v>-105.62357711491939</v>
      </c>
      <c r="AW323" s="142">
        <f t="shared" si="127"/>
        <v>-282.36911421509711</v>
      </c>
      <c r="AX323" s="98"/>
      <c r="AY323" s="98"/>
      <c r="AZ323" s="142"/>
      <c r="BA323" s="142"/>
      <c r="BC323" s="141"/>
      <c r="BD323" s="235">
        <v>298</v>
      </c>
      <c r="BE323" s="238">
        <f t="shared" si="132"/>
        <v>-22.732876796703707</v>
      </c>
      <c r="BF323" s="237">
        <f t="shared" si="133"/>
        <v>-117.73174931568738</v>
      </c>
      <c r="BG323" s="98"/>
      <c r="BH323" s="98"/>
      <c r="BI323" s="98"/>
      <c r="BJ323" s="98"/>
      <c r="BK323" s="98"/>
      <c r="BL323" s="98"/>
      <c r="BM323" s="98"/>
      <c r="BN323" s="98"/>
      <c r="BO323" s="98"/>
      <c r="BP323" s="98"/>
      <c r="BQ323" s="98"/>
      <c r="BR323" s="98"/>
      <c r="BS323" s="163">
        <f t="shared" si="134"/>
        <v>-33.399778489097571</v>
      </c>
      <c r="BT323" s="161">
        <v>97</v>
      </c>
      <c r="BU323" s="98"/>
      <c r="BV323" s="98"/>
      <c r="BW323" s="98"/>
      <c r="BX323" s="98"/>
      <c r="BY323" s="98"/>
      <c r="BZ323" s="98"/>
      <c r="CA323" s="142"/>
      <c r="CB323" s="141"/>
      <c r="CC323" s="98"/>
      <c r="CD323" s="98"/>
      <c r="CE323" s="98"/>
      <c r="CF323" s="98"/>
      <c r="CG323" s="98"/>
      <c r="CH323" s="98"/>
      <c r="CI323" s="98"/>
      <c r="CJ323" s="98"/>
      <c r="CK323" s="98"/>
      <c r="CL323" s="98"/>
      <c r="CM323" s="98"/>
      <c r="CN323" s="163">
        <f t="shared" si="135"/>
        <v>-33.399778489097571</v>
      </c>
      <c r="CO323" s="161">
        <v>97</v>
      </c>
      <c r="CP323" s="98"/>
      <c r="CQ323" s="98"/>
      <c r="CR323" s="98"/>
      <c r="CS323" s="98"/>
      <c r="CT323" s="98"/>
      <c r="CU323" s="98"/>
      <c r="CV323" s="142"/>
      <c r="CW323" s="168"/>
    </row>
    <row r="324" spans="2:101" x14ac:dyDescent="0.3">
      <c r="B324" s="141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141">
        <f t="shared" si="123"/>
        <v>-10</v>
      </c>
      <c r="N324" s="142">
        <f t="shared" si="125"/>
        <v>-213</v>
      </c>
      <c r="O324" s="98"/>
      <c r="P324" s="98"/>
      <c r="Q324" s="141">
        <f t="shared" si="124"/>
        <v>-80</v>
      </c>
      <c r="R324" s="142">
        <f t="shared" si="126"/>
        <v>-233</v>
      </c>
      <c r="S324" s="98"/>
      <c r="T324" s="98"/>
      <c r="U324" s="98"/>
      <c r="V324" s="98"/>
      <c r="W324" s="98"/>
      <c r="X324" s="98"/>
      <c r="Y324" s="98"/>
      <c r="Z324" s="76">
        <v>307</v>
      </c>
      <c r="AA324" s="79">
        <f t="shared" si="131"/>
        <v>-8.4628475140034212</v>
      </c>
      <c r="AB324" s="78">
        <f t="shared" si="128"/>
        <v>-105.32447612293585</v>
      </c>
      <c r="AC324" s="98"/>
      <c r="AD324" s="86">
        <v>316</v>
      </c>
      <c r="AE324" s="89">
        <f t="shared" si="121"/>
        <v>57.547184027092072</v>
      </c>
      <c r="AF324" s="88">
        <f t="shared" si="122"/>
        <v>-55.572669636719809</v>
      </c>
      <c r="AG324" s="98"/>
      <c r="AH324" s="108">
        <v>305</v>
      </c>
      <c r="AI324" s="111">
        <f t="shared" si="129"/>
        <v>-18.181189205112844</v>
      </c>
      <c r="AJ324" s="110">
        <f t="shared" si="130"/>
        <v>-131.59862596470347</v>
      </c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141">
        <f t="shared" si="136"/>
        <v>-105.62357711491939</v>
      </c>
      <c r="AW324" s="142">
        <f t="shared" si="127"/>
        <v>-283.36911421509711</v>
      </c>
      <c r="AX324" s="98"/>
      <c r="AY324" s="98"/>
      <c r="AZ324" s="142"/>
      <c r="BA324" s="142"/>
      <c r="BC324" s="141"/>
      <c r="BD324" s="235">
        <v>299</v>
      </c>
      <c r="BE324" s="238">
        <f t="shared" si="132"/>
        <v>-22.37980333673902</v>
      </c>
      <c r="BF324" s="237">
        <f t="shared" si="133"/>
        <v>-117.54004606820848</v>
      </c>
      <c r="BG324" s="98"/>
      <c r="BH324" s="98"/>
      <c r="BI324" s="98"/>
      <c r="BJ324" s="98"/>
      <c r="BK324" s="98"/>
      <c r="BL324" s="98"/>
      <c r="BM324" s="98"/>
      <c r="BN324" s="98"/>
      <c r="BO324" s="98"/>
      <c r="BP324" s="98"/>
      <c r="BQ324" s="98"/>
      <c r="BR324" s="98"/>
      <c r="BS324" s="163">
        <f t="shared" si="134"/>
        <v>-33.744106102387235</v>
      </c>
      <c r="BT324" s="161">
        <v>98</v>
      </c>
      <c r="BU324" s="98"/>
      <c r="BV324" s="98"/>
      <c r="BW324" s="98"/>
      <c r="BX324" s="98"/>
      <c r="BY324" s="98"/>
      <c r="BZ324" s="98"/>
      <c r="CA324" s="142"/>
      <c r="CB324" s="141"/>
      <c r="CC324" s="98"/>
      <c r="CD324" s="98"/>
      <c r="CE324" s="98"/>
      <c r="CF324" s="98"/>
      <c r="CG324" s="98"/>
      <c r="CH324" s="98"/>
      <c r="CI324" s="98"/>
      <c r="CJ324" s="98"/>
      <c r="CK324" s="98"/>
      <c r="CL324" s="98"/>
      <c r="CM324" s="98"/>
      <c r="CN324" s="163">
        <f t="shared" si="135"/>
        <v>-33.744106102387235</v>
      </c>
      <c r="CO324" s="161">
        <v>98</v>
      </c>
      <c r="CP324" s="98"/>
      <c r="CQ324" s="98"/>
      <c r="CR324" s="98"/>
      <c r="CS324" s="98"/>
      <c r="CT324" s="98"/>
      <c r="CU324" s="98"/>
      <c r="CV324" s="142"/>
      <c r="CW324" s="168"/>
    </row>
    <row r="325" spans="2:101" x14ac:dyDescent="0.3">
      <c r="B325" s="141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141">
        <f t="shared" si="123"/>
        <v>-10</v>
      </c>
      <c r="N325" s="142">
        <f t="shared" si="125"/>
        <v>-214</v>
      </c>
      <c r="O325" s="98"/>
      <c r="P325" s="98"/>
      <c r="Q325" s="141">
        <f t="shared" si="124"/>
        <v>-80</v>
      </c>
      <c r="R325" s="142">
        <f t="shared" si="126"/>
        <v>-234</v>
      </c>
      <c r="S325" s="98"/>
      <c r="T325" s="98"/>
      <c r="U325" s="98"/>
      <c r="V325" s="98"/>
      <c r="W325" s="98"/>
      <c r="X325" s="98"/>
      <c r="Y325" s="98"/>
      <c r="Z325" s="76">
        <v>308</v>
      </c>
      <c r="AA325" s="79">
        <f t="shared" si="131"/>
        <v>-8.0237809522909203</v>
      </c>
      <c r="AB325" s="78">
        <f t="shared" si="128"/>
        <v>-104.98756850061471</v>
      </c>
      <c r="AC325" s="98"/>
      <c r="AD325" s="86">
        <v>317</v>
      </c>
      <c r="AE325" s="89">
        <f t="shared" si="121"/>
        <v>58.508296129533655</v>
      </c>
      <c r="AF325" s="88">
        <f t="shared" si="122"/>
        <v>-54.559868804999859</v>
      </c>
      <c r="AG325" s="98"/>
      <c r="AH325" s="108">
        <v>306</v>
      </c>
      <c r="AI325" s="111">
        <f t="shared" si="129"/>
        <v>-17.730632204432336</v>
      </c>
      <c r="AJ325" s="110">
        <f t="shared" si="130"/>
        <v>-131.27724677942558</v>
      </c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141">
        <f t="shared" si="136"/>
        <v>-105.62357711491939</v>
      </c>
      <c r="AW325" s="142">
        <f t="shared" si="127"/>
        <v>-284.36911421509711</v>
      </c>
      <c r="AX325" s="98"/>
      <c r="AY325" s="98"/>
      <c r="AZ325" s="142"/>
      <c r="BA325" s="142"/>
      <c r="BC325" s="141"/>
      <c r="BD325" s="235">
        <v>300</v>
      </c>
      <c r="BE325" s="238">
        <f t="shared" si="132"/>
        <v>-22.030129334562766</v>
      </c>
      <c r="BF325" s="237">
        <f t="shared" si="133"/>
        <v>-117.3422100365372</v>
      </c>
      <c r="BG325" s="98"/>
      <c r="BH325" s="98"/>
      <c r="BI325" s="98"/>
      <c r="BJ325" s="98"/>
      <c r="BK325" s="98"/>
      <c r="BL325" s="98"/>
      <c r="BM325" s="98"/>
      <c r="BN325" s="98"/>
      <c r="BO325" s="98"/>
      <c r="BP325" s="98"/>
      <c r="BQ325" s="98"/>
      <c r="BR325" s="98"/>
      <c r="BS325" s="163">
        <f t="shared" si="134"/>
        <v>-34.088433715676899</v>
      </c>
      <c r="BT325" s="161">
        <v>99</v>
      </c>
      <c r="BU325" s="98"/>
      <c r="BV325" s="98"/>
      <c r="BW325" s="98"/>
      <c r="BX325" s="98"/>
      <c r="BY325" s="98"/>
      <c r="BZ325" s="98"/>
      <c r="CA325" s="142"/>
      <c r="CB325" s="141"/>
      <c r="CC325" s="98"/>
      <c r="CD325" s="98"/>
      <c r="CE325" s="98"/>
      <c r="CF325" s="98"/>
      <c r="CG325" s="98"/>
      <c r="CH325" s="98"/>
      <c r="CI325" s="98"/>
      <c r="CJ325" s="98"/>
      <c r="CK325" s="98"/>
      <c r="CL325" s="98"/>
      <c r="CM325" s="98"/>
      <c r="CN325" s="163">
        <f t="shared" si="135"/>
        <v>-34.088433715676899</v>
      </c>
      <c r="CO325" s="161">
        <v>99</v>
      </c>
      <c r="CP325" s="98"/>
      <c r="CQ325" s="98"/>
      <c r="CR325" s="98"/>
      <c r="CS325" s="98"/>
      <c r="CT325" s="98"/>
      <c r="CU325" s="98"/>
      <c r="CV325" s="142"/>
      <c r="CW325" s="168"/>
    </row>
    <row r="326" spans="2:101" x14ac:dyDescent="0.3">
      <c r="B326" s="141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141">
        <f t="shared" si="123"/>
        <v>-10</v>
      </c>
      <c r="N326" s="142">
        <f t="shared" si="125"/>
        <v>-215</v>
      </c>
      <c r="O326" s="98"/>
      <c r="P326" s="98"/>
      <c r="Q326" s="141">
        <f t="shared" si="124"/>
        <v>-80</v>
      </c>
      <c r="R326" s="142">
        <f t="shared" si="126"/>
        <v>-235</v>
      </c>
      <c r="S326" s="98"/>
      <c r="T326" s="98"/>
      <c r="U326" s="98"/>
      <c r="V326" s="98"/>
      <c r="W326" s="98"/>
      <c r="X326" s="98"/>
      <c r="Y326" s="98"/>
      <c r="Z326" s="76">
        <v>309</v>
      </c>
      <c r="AA326" s="79">
        <f t="shared" si="131"/>
        <v>-7.5906611112990277</v>
      </c>
      <c r="AB326" s="78">
        <f t="shared" si="128"/>
        <v>-104.6430494228683</v>
      </c>
      <c r="AC326" s="98"/>
      <c r="AD326" s="86">
        <v>318</v>
      </c>
      <c r="AE326" s="89">
        <f t="shared" si="121"/>
        <v>59.451586038191536</v>
      </c>
      <c r="AF326" s="88">
        <f t="shared" si="122"/>
        <v>-53.530448508708652</v>
      </c>
      <c r="AG326" s="98"/>
      <c r="AH326" s="108">
        <v>307</v>
      </c>
      <c r="AI326" s="111">
        <f t="shared" si="129"/>
        <v>-17.285752665927305</v>
      </c>
      <c r="AJ326" s="110">
        <f t="shared" si="130"/>
        <v>-130.94805323785522</v>
      </c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141">
        <f t="shared" si="136"/>
        <v>-105.62357711491939</v>
      </c>
      <c r="AW326" s="142">
        <f t="shared" si="127"/>
        <v>-285.36911421509711</v>
      </c>
      <c r="AX326" s="98"/>
      <c r="AY326" s="98"/>
      <c r="AZ326" s="142"/>
      <c r="BA326" s="142"/>
      <c r="BC326" s="141"/>
      <c r="BD326" s="235">
        <v>301</v>
      </c>
      <c r="BE326" s="238">
        <f t="shared" si="132"/>
        <v>-21.683961304263406</v>
      </c>
      <c r="BF326" s="237">
        <f t="shared" si="133"/>
        <v>-117.13830148344523</v>
      </c>
      <c r="BG326" s="98"/>
      <c r="BH326" s="98"/>
      <c r="BI326" s="98"/>
      <c r="BJ326" s="98"/>
      <c r="BK326" s="98"/>
      <c r="BL326" s="98"/>
      <c r="BM326" s="98"/>
      <c r="BN326" s="98"/>
      <c r="BO326" s="98"/>
      <c r="BP326" s="98"/>
      <c r="BQ326" s="98"/>
      <c r="BR326" s="98"/>
      <c r="BS326" s="163">
        <f t="shared" si="134"/>
        <v>-34.432761328966563</v>
      </c>
      <c r="BT326" s="161">
        <v>100</v>
      </c>
      <c r="BU326" s="98"/>
      <c r="BV326" s="98"/>
      <c r="BW326" s="98"/>
      <c r="BX326" s="98"/>
      <c r="BY326" s="98"/>
      <c r="BZ326" s="98"/>
      <c r="CA326" s="142"/>
      <c r="CB326" s="141"/>
      <c r="CC326" s="98"/>
      <c r="CD326" s="98"/>
      <c r="CE326" s="98"/>
      <c r="CF326" s="98"/>
      <c r="CG326" s="98"/>
      <c r="CH326" s="98"/>
      <c r="CI326" s="98"/>
      <c r="CJ326" s="98"/>
      <c r="CK326" s="98"/>
      <c r="CL326" s="98"/>
      <c r="CM326" s="98"/>
      <c r="CN326" s="163">
        <f t="shared" si="135"/>
        <v>-34.432761328966563</v>
      </c>
      <c r="CO326" s="161">
        <v>100</v>
      </c>
      <c r="CP326" s="98"/>
      <c r="CQ326" s="98"/>
      <c r="CR326" s="98"/>
      <c r="CS326" s="98"/>
      <c r="CT326" s="98"/>
      <c r="CU326" s="98"/>
      <c r="CV326" s="142"/>
      <c r="CW326" s="168"/>
    </row>
    <row r="327" spans="2:101" x14ac:dyDescent="0.3">
      <c r="B327" s="141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141">
        <f t="shared" si="123"/>
        <v>-10</v>
      </c>
      <c r="N327" s="142">
        <f t="shared" si="125"/>
        <v>-216</v>
      </c>
      <c r="O327" s="98"/>
      <c r="P327" s="98"/>
      <c r="Q327" s="141">
        <f t="shared" si="124"/>
        <v>-80</v>
      </c>
      <c r="R327" s="142">
        <f t="shared" si="126"/>
        <v>-236</v>
      </c>
      <c r="S327" s="98"/>
      <c r="T327" s="98"/>
      <c r="U327" s="98"/>
      <c r="V327" s="98"/>
      <c r="W327" s="98"/>
      <c r="X327" s="98"/>
      <c r="Y327" s="98"/>
      <c r="Z327" s="76">
        <v>310</v>
      </c>
      <c r="AA327" s="79">
        <f t="shared" si="131"/>
        <v>-7.1636199235270048</v>
      </c>
      <c r="AB327" s="78">
        <f t="shared" si="128"/>
        <v>-104.29102383354511</v>
      </c>
      <c r="AC327" s="98"/>
      <c r="AD327" s="86">
        <v>319</v>
      </c>
      <c r="AE327" s="89">
        <f t="shared" si="121"/>
        <v>60.376766417821756</v>
      </c>
      <c r="AF327" s="88">
        <f t="shared" si="122"/>
        <v>-52.484722319240589</v>
      </c>
      <c r="AG327" s="98"/>
      <c r="AH327" s="108">
        <v>308</v>
      </c>
      <c r="AI327" s="111">
        <f t="shared" si="129"/>
        <v>-16.846686104214804</v>
      </c>
      <c r="AJ327" s="110">
        <f t="shared" si="130"/>
        <v>-130.6111456155341</v>
      </c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141">
        <f t="shared" si="136"/>
        <v>-105.62357711491939</v>
      </c>
      <c r="AW327" s="142">
        <f t="shared" si="127"/>
        <v>-286.36911421509711</v>
      </c>
      <c r="AX327" s="98"/>
      <c r="AY327" s="98"/>
      <c r="AZ327" s="142"/>
      <c r="BA327" s="142"/>
      <c r="BC327" s="141"/>
      <c r="BD327" s="235">
        <v>302</v>
      </c>
      <c r="BE327" s="238">
        <f t="shared" si="132"/>
        <v>-21.341404691976368</v>
      </c>
      <c r="BF327" s="237">
        <f t="shared" si="133"/>
        <v>-116.92838252145319</v>
      </c>
      <c r="BG327" s="98"/>
      <c r="BH327" s="98"/>
      <c r="BI327" s="98"/>
      <c r="BJ327" s="98"/>
      <c r="BK327" s="98"/>
      <c r="BL327" s="98"/>
      <c r="BM327" s="98"/>
      <c r="BN327" s="98"/>
      <c r="BO327" s="98"/>
      <c r="BP327" s="98"/>
      <c r="BQ327" s="98"/>
      <c r="BR327" s="98"/>
      <c r="BS327" s="163">
        <f t="shared" si="134"/>
        <v>-34.777088942256235</v>
      </c>
      <c r="BT327" s="161">
        <v>101</v>
      </c>
      <c r="BU327" s="98"/>
      <c r="BV327" s="98"/>
      <c r="BW327" s="98"/>
      <c r="BX327" s="98"/>
      <c r="BY327" s="98"/>
      <c r="BZ327" s="98"/>
      <c r="CA327" s="142"/>
      <c r="CB327" s="141"/>
      <c r="CC327" s="98"/>
      <c r="CD327" s="98"/>
      <c r="CE327" s="98"/>
      <c r="CF327" s="98"/>
      <c r="CG327" s="98"/>
      <c r="CH327" s="98"/>
      <c r="CI327" s="98"/>
      <c r="CJ327" s="98"/>
      <c r="CK327" s="98"/>
      <c r="CL327" s="98"/>
      <c r="CM327" s="98"/>
      <c r="CN327" s="163">
        <f t="shared" si="135"/>
        <v>-34.777088942256235</v>
      </c>
      <c r="CO327" s="161">
        <v>101</v>
      </c>
      <c r="CP327" s="98"/>
      <c r="CQ327" s="98"/>
      <c r="CR327" s="98"/>
      <c r="CS327" s="98"/>
      <c r="CT327" s="98"/>
      <c r="CU327" s="98"/>
      <c r="CV327" s="142"/>
      <c r="CW327" s="168"/>
    </row>
    <row r="328" spans="2:101" x14ac:dyDescent="0.3">
      <c r="B328" s="141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141">
        <f t="shared" si="123"/>
        <v>-10</v>
      </c>
      <c r="N328" s="142">
        <f t="shared" si="125"/>
        <v>-217</v>
      </c>
      <c r="O328" s="98"/>
      <c r="P328" s="98"/>
      <c r="Q328" s="141">
        <f t="shared" si="124"/>
        <v>-80</v>
      </c>
      <c r="R328" s="142">
        <f t="shared" si="126"/>
        <v>-237</v>
      </c>
      <c r="S328" s="98"/>
      <c r="T328" s="98"/>
      <c r="U328" s="98"/>
      <c r="V328" s="98"/>
      <c r="W328" s="98"/>
      <c r="X328" s="98"/>
      <c r="Y328" s="98"/>
      <c r="Z328" s="76">
        <v>311</v>
      </c>
      <c r="AA328" s="79">
        <f t="shared" si="131"/>
        <v>-6.7427874698574968</v>
      </c>
      <c r="AB328" s="78">
        <f t="shared" si="128"/>
        <v>-103.93159896304978</v>
      </c>
      <c r="AC328" s="98"/>
      <c r="AD328" s="86">
        <v>320</v>
      </c>
      <c r="AE328" s="89">
        <f t="shared" si="121"/>
        <v>61.283555449518225</v>
      </c>
      <c r="AF328" s="88">
        <f t="shared" si="122"/>
        <v>-51.423008774923169</v>
      </c>
      <c r="AG328" s="98"/>
      <c r="AH328" s="108">
        <v>309</v>
      </c>
      <c r="AI328" s="111">
        <f t="shared" si="129"/>
        <v>-16.413566263222911</v>
      </c>
      <c r="AJ328" s="110">
        <f t="shared" si="130"/>
        <v>-130.26662653778769</v>
      </c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141">
        <f t="shared" si="136"/>
        <v>-105.62357711491939</v>
      </c>
      <c r="AW328" s="142">
        <f t="shared" si="127"/>
        <v>-287.36911421509711</v>
      </c>
      <c r="AX328" s="98"/>
      <c r="AY328" s="98"/>
      <c r="AZ328" s="142"/>
      <c r="BA328" s="142"/>
      <c r="BC328" s="141"/>
      <c r="BD328" s="235">
        <v>303</v>
      </c>
      <c r="BE328" s="238">
        <f t="shared" si="132"/>
        <v>-21.002563843764168</v>
      </c>
      <c r="BF328" s="237">
        <f t="shared" si="133"/>
        <v>-116.71251709391041</v>
      </c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8"/>
      <c r="BS328" s="163">
        <f t="shared" si="134"/>
        <v>-35.121416555545899</v>
      </c>
      <c r="BT328" s="161">
        <v>102</v>
      </c>
      <c r="BU328" s="98"/>
      <c r="BV328" s="98"/>
      <c r="BW328" s="98"/>
      <c r="BX328" s="98"/>
      <c r="BY328" s="98"/>
      <c r="BZ328" s="98"/>
      <c r="CA328" s="142"/>
      <c r="CB328" s="141"/>
      <c r="CC328" s="98"/>
      <c r="CD328" s="98"/>
      <c r="CE328" s="98"/>
      <c r="CF328" s="98"/>
      <c r="CG328" s="98"/>
      <c r="CH328" s="98"/>
      <c r="CI328" s="98"/>
      <c r="CJ328" s="98"/>
      <c r="CK328" s="98"/>
      <c r="CL328" s="98"/>
      <c r="CM328" s="98"/>
      <c r="CN328" s="163">
        <f t="shared" si="135"/>
        <v>-35.121416555545899</v>
      </c>
      <c r="CO328" s="161">
        <v>102</v>
      </c>
      <c r="CP328" s="98"/>
      <c r="CQ328" s="98"/>
      <c r="CR328" s="98"/>
      <c r="CS328" s="98"/>
      <c r="CT328" s="98"/>
      <c r="CU328" s="98"/>
      <c r="CV328" s="142"/>
      <c r="CW328" s="168"/>
    </row>
    <row r="329" spans="2:101" x14ac:dyDescent="0.3">
      <c r="B329" s="141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141">
        <f t="shared" si="123"/>
        <v>-10</v>
      </c>
      <c r="N329" s="142">
        <f t="shared" si="125"/>
        <v>-218</v>
      </c>
      <c r="O329" s="98"/>
      <c r="P329" s="98"/>
      <c r="Q329" s="141">
        <f t="shared" si="124"/>
        <v>-80</v>
      </c>
      <c r="R329" s="142">
        <f t="shared" si="126"/>
        <v>-238</v>
      </c>
      <c r="S329" s="98"/>
      <c r="T329" s="98"/>
      <c r="U329" s="98"/>
      <c r="V329" s="98"/>
      <c r="W329" s="98"/>
      <c r="X329" s="98"/>
      <c r="Y329" s="98"/>
      <c r="Z329" s="76">
        <v>312</v>
      </c>
      <c r="AA329" s="79">
        <f t="shared" si="131"/>
        <v>-6.3282919399325834</v>
      </c>
      <c r="AB329" s="78">
        <f t="shared" si="128"/>
        <v>-103.5648842956797</v>
      </c>
      <c r="AC329" s="98"/>
      <c r="AD329" s="86">
        <v>321</v>
      </c>
      <c r="AE329" s="89">
        <f t="shared" ref="AE329:AE368" si="137">$AF$2*COS($AD329*PI()/180)+$AF$3</f>
        <v>62.171676916557644</v>
      </c>
      <c r="AF329" s="88">
        <f t="shared" ref="AF329:AF368" si="138">$AF$2*SIN($AD329*PI()/180)+$AF$4</f>
        <v>-50.345631283987025</v>
      </c>
      <c r="AG329" s="98"/>
      <c r="AH329" s="108">
        <v>310</v>
      </c>
      <c r="AI329" s="111">
        <f t="shared" si="129"/>
        <v>-15.986525075450889</v>
      </c>
      <c r="AJ329" s="110">
        <f t="shared" si="130"/>
        <v>-129.91460094846451</v>
      </c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141">
        <f t="shared" si="136"/>
        <v>-105.62357711491939</v>
      </c>
      <c r="AW329" s="142">
        <f t="shared" si="127"/>
        <v>-288.36911421509711</v>
      </c>
      <c r="AX329" s="98"/>
      <c r="AY329" s="98"/>
      <c r="AZ329" s="142"/>
      <c r="BA329" s="142"/>
      <c r="BC329" s="141"/>
      <c r="BD329" s="235">
        <v>304</v>
      </c>
      <c r="BE329" s="238">
        <f t="shared" si="132"/>
        <v>-20.667541973831597</v>
      </c>
      <c r="BF329" s="237">
        <f t="shared" si="133"/>
        <v>-116.49077095551726</v>
      </c>
      <c r="BG329" s="98"/>
      <c r="BH329" s="98"/>
      <c r="BI329" s="98"/>
      <c r="BJ329" s="98"/>
      <c r="BK329" s="98"/>
      <c r="BL329" s="98"/>
      <c r="BM329" s="98"/>
      <c r="BN329" s="98"/>
      <c r="BO329" s="98"/>
      <c r="BP329" s="98"/>
      <c r="BQ329" s="98"/>
      <c r="BR329" s="98"/>
      <c r="BS329" s="163">
        <f t="shared" si="134"/>
        <v>-35.465744168835563</v>
      </c>
      <c r="BT329" s="161">
        <v>103</v>
      </c>
      <c r="BU329" s="98"/>
      <c r="BV329" s="98"/>
      <c r="BW329" s="98"/>
      <c r="BX329" s="98"/>
      <c r="BY329" s="98"/>
      <c r="BZ329" s="98"/>
      <c r="CA329" s="142"/>
      <c r="CB329" s="141"/>
      <c r="CC329" s="98"/>
      <c r="CD329" s="98"/>
      <c r="CE329" s="98"/>
      <c r="CF329" s="98"/>
      <c r="CG329" s="98"/>
      <c r="CH329" s="98"/>
      <c r="CI329" s="98"/>
      <c r="CJ329" s="98"/>
      <c r="CK329" s="98"/>
      <c r="CL329" s="98"/>
      <c r="CM329" s="98"/>
      <c r="CN329" s="163">
        <f t="shared" si="135"/>
        <v>-35.465744168835563</v>
      </c>
      <c r="CO329" s="161">
        <v>103</v>
      </c>
      <c r="CP329" s="98"/>
      <c r="CQ329" s="98"/>
      <c r="CR329" s="98"/>
      <c r="CS329" s="98"/>
      <c r="CT329" s="98"/>
      <c r="CU329" s="98"/>
      <c r="CV329" s="142"/>
      <c r="CW329" s="168"/>
    </row>
    <row r="330" spans="2:101" x14ac:dyDescent="0.3">
      <c r="B330" s="141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141">
        <f t="shared" si="123"/>
        <v>-10</v>
      </c>
      <c r="N330" s="142">
        <f t="shared" si="125"/>
        <v>-219</v>
      </c>
      <c r="O330" s="98"/>
      <c r="P330" s="98"/>
      <c r="Q330" s="141">
        <f t="shared" si="124"/>
        <v>-80</v>
      </c>
      <c r="R330" s="142">
        <f t="shared" si="126"/>
        <v>-239</v>
      </c>
      <c r="S330" s="98"/>
      <c r="T330" s="98"/>
      <c r="U330" s="98"/>
      <c r="V330" s="98"/>
      <c r="W330" s="98"/>
      <c r="X330" s="98"/>
      <c r="Y330" s="98"/>
      <c r="Z330" s="76">
        <v>313</v>
      </c>
      <c r="AA330" s="79">
        <f t="shared" si="131"/>
        <v>-5.9202595931059818</v>
      </c>
      <c r="AB330" s="78">
        <f t="shared" si="128"/>
        <v>-103.19099153627501</v>
      </c>
      <c r="AC330" s="98"/>
      <c r="AD330" s="86">
        <v>322</v>
      </c>
      <c r="AE330" s="89">
        <f t="shared" si="137"/>
        <v>63.040860288537729</v>
      </c>
      <c r="AF330" s="88">
        <f t="shared" si="138"/>
        <v>-49.252918026052711</v>
      </c>
      <c r="AG330" s="98"/>
      <c r="AH330" s="108">
        <v>311</v>
      </c>
      <c r="AI330" s="111">
        <f t="shared" si="129"/>
        <v>-15.56569262178138</v>
      </c>
      <c r="AJ330" s="110">
        <f t="shared" si="130"/>
        <v>-129.55517607796918</v>
      </c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141">
        <f t="shared" si="136"/>
        <v>-105.62357711491939</v>
      </c>
      <c r="AW330" s="142">
        <f t="shared" si="127"/>
        <v>-289.36911421509711</v>
      </c>
      <c r="AX330" s="98"/>
      <c r="AY330" s="98"/>
      <c r="AZ330" s="142"/>
      <c r="BA330" s="142"/>
      <c r="BC330" s="141"/>
      <c r="BD330" s="235">
        <v>305</v>
      </c>
      <c r="BE330" s="238">
        <f t="shared" si="132"/>
        <v>-20.33644113308565</v>
      </c>
      <c r="BF330" s="237">
        <f t="shared" si="133"/>
        <v>-116.2632116522956</v>
      </c>
      <c r="BG330" s="98"/>
      <c r="BH330" s="98"/>
      <c r="BI330" s="98"/>
      <c r="BJ330" s="98"/>
      <c r="BK330" s="98"/>
      <c r="BL330" s="98"/>
      <c r="BM330" s="98"/>
      <c r="BN330" s="98"/>
      <c r="BO330" s="98"/>
      <c r="BP330" s="98"/>
      <c r="BQ330" s="98"/>
      <c r="BR330" s="98"/>
      <c r="BS330" s="163">
        <f t="shared" si="134"/>
        <v>-35.810071782125227</v>
      </c>
      <c r="BT330" s="161">
        <v>104</v>
      </c>
      <c r="BU330" s="98"/>
      <c r="BV330" s="98"/>
      <c r="BW330" s="98"/>
      <c r="BX330" s="98"/>
      <c r="BY330" s="98"/>
      <c r="BZ330" s="98"/>
      <c r="CA330" s="142"/>
      <c r="CB330" s="141"/>
      <c r="CC330" s="98"/>
      <c r="CD330" s="98"/>
      <c r="CE330" s="98"/>
      <c r="CF330" s="98"/>
      <c r="CG330" s="98"/>
      <c r="CH330" s="98"/>
      <c r="CI330" s="98"/>
      <c r="CJ330" s="98"/>
      <c r="CK330" s="98"/>
      <c r="CL330" s="98"/>
      <c r="CM330" s="98"/>
      <c r="CN330" s="163">
        <f t="shared" si="135"/>
        <v>-35.810071782125227</v>
      </c>
      <c r="CO330" s="161">
        <v>104</v>
      </c>
      <c r="CP330" s="98"/>
      <c r="CQ330" s="98"/>
      <c r="CR330" s="98"/>
      <c r="CS330" s="98"/>
      <c r="CT330" s="98"/>
      <c r="CU330" s="98"/>
      <c r="CV330" s="142"/>
      <c r="CW330" s="168"/>
    </row>
    <row r="331" spans="2:101" x14ac:dyDescent="0.3">
      <c r="B331" s="141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141">
        <f t="shared" si="123"/>
        <v>-10</v>
      </c>
      <c r="N331" s="142">
        <f t="shared" si="125"/>
        <v>-220</v>
      </c>
      <c r="O331" s="98"/>
      <c r="P331" s="98"/>
      <c r="Q331" s="141">
        <f t="shared" si="124"/>
        <v>-80</v>
      </c>
      <c r="R331" s="142">
        <f t="shared" si="126"/>
        <v>-240</v>
      </c>
      <c r="S331" s="98"/>
      <c r="T331" s="98"/>
      <c r="U331" s="98"/>
      <c r="V331" s="98"/>
      <c r="W331" s="98"/>
      <c r="X331" s="98"/>
      <c r="Y331" s="98"/>
      <c r="Z331" s="76">
        <v>314</v>
      </c>
      <c r="AA331" s="79">
        <f t="shared" si="131"/>
        <v>-5.5188147199832436</v>
      </c>
      <c r="AB331" s="78">
        <f t="shared" si="128"/>
        <v>-102.81003457619218</v>
      </c>
      <c r="AC331" s="98"/>
      <c r="AD331" s="86">
        <v>323</v>
      </c>
      <c r="AE331" s="89">
        <f t="shared" si="137"/>
        <v>63.890840803783426</v>
      </c>
      <c r="AF331" s="88">
        <f t="shared" si="138"/>
        <v>-48.145201852163865</v>
      </c>
      <c r="AG331" s="98"/>
      <c r="AH331" s="108">
        <v>312</v>
      </c>
      <c r="AI331" s="111">
        <f t="shared" si="129"/>
        <v>-15.151197091856467</v>
      </c>
      <c r="AJ331" s="110">
        <f t="shared" si="130"/>
        <v>-129.1884614105991</v>
      </c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141">
        <f t="shared" si="136"/>
        <v>-105.62357711491939</v>
      </c>
      <c r="AW331" s="142">
        <f t="shared" si="127"/>
        <v>-290.36911421509711</v>
      </c>
      <c r="AX331" s="98"/>
      <c r="AY331" s="98"/>
      <c r="AZ331" s="142"/>
      <c r="BA331" s="142"/>
      <c r="BC331" s="141"/>
      <c r="BD331" s="235">
        <v>306</v>
      </c>
      <c r="BE331" s="238">
        <f t="shared" si="132"/>
        <v>-20.009362178049898</v>
      </c>
      <c r="BF331" s="237">
        <f t="shared" si="133"/>
        <v>-116.02990850101359</v>
      </c>
      <c r="BG331" s="98"/>
      <c r="BH331" s="98"/>
      <c r="BI331" s="98"/>
      <c r="BJ331" s="98"/>
      <c r="BK331" s="98"/>
      <c r="BL331" s="98"/>
      <c r="BM331" s="98"/>
      <c r="BN331" s="98"/>
      <c r="BO331" s="98"/>
      <c r="BP331" s="98"/>
      <c r="BQ331" s="98"/>
      <c r="BR331" s="98"/>
      <c r="BS331" s="163">
        <f t="shared" si="134"/>
        <v>-36.154399395414892</v>
      </c>
      <c r="BT331" s="161">
        <v>105</v>
      </c>
      <c r="BU331" s="98"/>
      <c r="BV331" s="98"/>
      <c r="BW331" s="98"/>
      <c r="BX331" s="98"/>
      <c r="BY331" s="98"/>
      <c r="BZ331" s="98"/>
      <c r="CA331" s="142"/>
      <c r="CB331" s="141"/>
      <c r="CC331" s="98"/>
      <c r="CD331" s="98"/>
      <c r="CE331" s="98"/>
      <c r="CF331" s="98"/>
      <c r="CG331" s="98"/>
      <c r="CH331" s="98"/>
      <c r="CI331" s="98"/>
      <c r="CJ331" s="98"/>
      <c r="CK331" s="98"/>
      <c r="CL331" s="98"/>
      <c r="CM331" s="98"/>
      <c r="CN331" s="163">
        <f t="shared" si="135"/>
        <v>-36.154399395414892</v>
      </c>
      <c r="CO331" s="161">
        <v>105</v>
      </c>
      <c r="CP331" s="98"/>
      <c r="CQ331" s="98"/>
      <c r="CR331" s="98"/>
      <c r="CS331" s="98"/>
      <c r="CT331" s="98"/>
      <c r="CU331" s="98"/>
      <c r="CV331" s="142"/>
      <c r="CW331" s="168"/>
    </row>
    <row r="332" spans="2:101" x14ac:dyDescent="0.3">
      <c r="B332" s="141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141">
        <f t="shared" si="123"/>
        <v>-10</v>
      </c>
      <c r="N332" s="142">
        <f t="shared" si="125"/>
        <v>-221</v>
      </c>
      <c r="O332" s="98"/>
      <c r="P332" s="98"/>
      <c r="Q332" s="141">
        <f t="shared" si="124"/>
        <v>-80</v>
      </c>
      <c r="R332" s="142">
        <f t="shared" si="126"/>
        <v>-241</v>
      </c>
      <c r="S332" s="98"/>
      <c r="T332" s="98"/>
      <c r="U332" s="98"/>
      <c r="V332" s="98"/>
      <c r="W332" s="98"/>
      <c r="X332" s="98"/>
      <c r="Y332" s="98"/>
      <c r="Z332" s="76">
        <v>315</v>
      </c>
      <c r="AA332" s="79">
        <f t="shared" si="131"/>
        <v>-5.1240796045615795</v>
      </c>
      <c r="AB332" s="78">
        <f t="shared" si="128"/>
        <v>-102.42212945861165</v>
      </c>
      <c r="AC332" s="98"/>
      <c r="AD332" s="86">
        <v>324</v>
      </c>
      <c r="AE332" s="89">
        <f t="shared" si="137"/>
        <v>64.721359549995782</v>
      </c>
      <c r="AF332" s="88">
        <f t="shared" si="138"/>
        <v>-47.022820183397869</v>
      </c>
      <c r="AG332" s="98"/>
      <c r="AH332" s="108">
        <v>313</v>
      </c>
      <c r="AI332" s="111">
        <f t="shared" si="129"/>
        <v>-14.743164745029866</v>
      </c>
      <c r="AJ332" s="110">
        <f t="shared" si="130"/>
        <v>-128.81456865119441</v>
      </c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141">
        <f t="shared" si="136"/>
        <v>-105.62357711491939</v>
      </c>
      <c r="AW332" s="142">
        <f t="shared" si="127"/>
        <v>-291.36911421509711</v>
      </c>
      <c r="AX332" s="98"/>
      <c r="AY332" s="98"/>
      <c r="AZ332" s="142"/>
      <c r="BA332" s="142"/>
      <c r="BC332" s="141"/>
      <c r="BD332" s="235">
        <v>307</v>
      </c>
      <c r="BE332" s="238">
        <f t="shared" si="132"/>
        <v>-19.686404740142514</v>
      </c>
      <c r="BF332" s="237">
        <f t="shared" si="133"/>
        <v>-115.7909325680712</v>
      </c>
      <c r="BG332" s="98"/>
      <c r="BH332" s="98"/>
      <c r="BI332" s="98"/>
      <c r="BJ332" s="98"/>
      <c r="BK332" s="98"/>
      <c r="BL332" s="98"/>
      <c r="BM332" s="98"/>
      <c r="BN332" s="98"/>
      <c r="BO332" s="98"/>
      <c r="BP332" s="98"/>
      <c r="BQ332" s="98"/>
      <c r="BR332" s="98"/>
      <c r="BS332" s="163">
        <f t="shared" si="134"/>
        <v>-36.498727008704563</v>
      </c>
      <c r="BT332" s="161">
        <v>106</v>
      </c>
      <c r="BU332" s="98"/>
      <c r="BV332" s="98"/>
      <c r="BW332" s="98"/>
      <c r="BX332" s="98"/>
      <c r="BY332" s="98"/>
      <c r="BZ332" s="98"/>
      <c r="CA332" s="142"/>
      <c r="CB332" s="141"/>
      <c r="CC332" s="98"/>
      <c r="CD332" s="98"/>
      <c r="CE332" s="98"/>
      <c r="CF332" s="98"/>
      <c r="CG332" s="98"/>
      <c r="CH332" s="98"/>
      <c r="CI332" s="98"/>
      <c r="CJ332" s="98"/>
      <c r="CK332" s="98"/>
      <c r="CL332" s="98"/>
      <c r="CM332" s="98"/>
      <c r="CN332" s="163">
        <f t="shared" si="135"/>
        <v>-36.498727008704563</v>
      </c>
      <c r="CO332" s="161">
        <v>106</v>
      </c>
      <c r="CP332" s="98"/>
      <c r="CQ332" s="98"/>
      <c r="CR332" s="98"/>
      <c r="CS332" s="98"/>
      <c r="CT332" s="98"/>
      <c r="CU332" s="98"/>
      <c r="CV332" s="142"/>
      <c r="CW332" s="168"/>
    </row>
    <row r="333" spans="2:101" x14ac:dyDescent="0.3">
      <c r="B333" s="141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141">
        <f t="shared" ref="M333:M336" si="139">$M$3</f>
        <v>-10</v>
      </c>
      <c r="N333" s="142">
        <f t="shared" si="125"/>
        <v>-222</v>
      </c>
      <c r="O333" s="98"/>
      <c r="P333" s="98"/>
      <c r="Q333" s="141">
        <f t="shared" ref="Q333:Q336" si="140">$Q$3</f>
        <v>-80</v>
      </c>
      <c r="R333" s="142">
        <f t="shared" si="126"/>
        <v>-242</v>
      </c>
      <c r="S333" s="98"/>
      <c r="T333" s="98"/>
      <c r="U333" s="98"/>
      <c r="V333" s="98"/>
      <c r="W333" s="98"/>
      <c r="X333" s="98"/>
      <c r="Y333" s="98"/>
      <c r="Z333" s="76">
        <v>316</v>
      </c>
      <c r="AA333" s="79">
        <f t="shared" si="131"/>
        <v>-4.7361744869810742</v>
      </c>
      <c r="AB333" s="78">
        <f t="shared" si="128"/>
        <v>-102.02739434319001</v>
      </c>
      <c r="AC333" s="98"/>
      <c r="AD333" s="86">
        <v>325</v>
      </c>
      <c r="AE333" s="89">
        <f t="shared" si="137"/>
        <v>65.532163543119324</v>
      </c>
      <c r="AF333" s="88">
        <f t="shared" si="138"/>
        <v>-45.886114908083719</v>
      </c>
      <c r="AG333" s="98"/>
      <c r="AH333" s="108">
        <v>314</v>
      </c>
      <c r="AI333" s="111">
        <f t="shared" si="129"/>
        <v>-14.341719871907127</v>
      </c>
      <c r="AJ333" s="110">
        <f t="shared" si="130"/>
        <v>-128.43361169111157</v>
      </c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141">
        <f t="shared" si="136"/>
        <v>-105.62357711491939</v>
      </c>
      <c r="AW333" s="142">
        <f t="shared" si="127"/>
        <v>-292.36911421509711</v>
      </c>
      <c r="AX333" s="98"/>
      <c r="AY333" s="98"/>
      <c r="AZ333" s="142"/>
      <c r="BA333" s="142"/>
      <c r="BC333" s="141"/>
      <c r="BD333" s="235">
        <v>308</v>
      </c>
      <c r="BE333" s="238">
        <f t="shared" si="132"/>
        <v>-19.367667195327627</v>
      </c>
      <c r="BF333" s="237">
        <f t="shared" si="133"/>
        <v>-115.54635664785258</v>
      </c>
      <c r="BG333" s="98"/>
      <c r="BH333" s="98"/>
      <c r="BI333" s="98"/>
      <c r="BJ333" s="98"/>
      <c r="BK333" s="98"/>
      <c r="BL333" s="98"/>
      <c r="BM333" s="98"/>
      <c r="BN333" s="98"/>
      <c r="BO333" s="98"/>
      <c r="BP333" s="98"/>
      <c r="BQ333" s="98"/>
      <c r="BR333" s="98"/>
      <c r="BS333" s="163">
        <f t="shared" si="134"/>
        <v>-36.843054621994227</v>
      </c>
      <c r="BT333" s="161">
        <v>107</v>
      </c>
      <c r="BU333" s="98"/>
      <c r="BV333" s="98"/>
      <c r="BW333" s="98"/>
      <c r="BX333" s="98"/>
      <c r="BY333" s="98"/>
      <c r="BZ333" s="98"/>
      <c r="CA333" s="142"/>
      <c r="CB333" s="141"/>
      <c r="CC333" s="98"/>
      <c r="CD333" s="98"/>
      <c r="CE333" s="98"/>
      <c r="CF333" s="98"/>
      <c r="CG333" s="98"/>
      <c r="CH333" s="98"/>
      <c r="CI333" s="98"/>
      <c r="CJ333" s="98"/>
      <c r="CK333" s="98"/>
      <c r="CL333" s="98"/>
      <c r="CM333" s="98"/>
      <c r="CN333" s="163">
        <f t="shared" si="135"/>
        <v>-36.843054621994227</v>
      </c>
      <c r="CO333" s="161">
        <v>107</v>
      </c>
      <c r="CP333" s="98"/>
      <c r="CQ333" s="98"/>
      <c r="CR333" s="98"/>
      <c r="CS333" s="98"/>
      <c r="CT333" s="98"/>
      <c r="CU333" s="98"/>
      <c r="CV333" s="142"/>
      <c r="CW333" s="168"/>
    </row>
    <row r="334" spans="2:101" x14ac:dyDescent="0.3">
      <c r="B334" s="141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141">
        <f t="shared" si="139"/>
        <v>-10</v>
      </c>
      <c r="N334" s="142">
        <f t="shared" ref="N334:N336" si="141">$N333-$A$11</f>
        <v>-223</v>
      </c>
      <c r="O334" s="98"/>
      <c r="P334" s="98"/>
      <c r="Q334" s="141">
        <f t="shared" si="140"/>
        <v>-80</v>
      </c>
      <c r="R334" s="142">
        <f t="shared" ref="R334:R336" si="142">$R333-$A$11</f>
        <v>-243</v>
      </c>
      <c r="S334" s="98"/>
      <c r="T334" s="98"/>
      <c r="U334" s="98"/>
      <c r="V334" s="98"/>
      <c r="W334" s="98"/>
      <c r="X334" s="98"/>
      <c r="Y334" s="98"/>
      <c r="Z334" s="76">
        <v>317</v>
      </c>
      <c r="AA334" s="79">
        <f t="shared" si="131"/>
        <v>-4.3552175268982261</v>
      </c>
      <c r="AB334" s="78">
        <f t="shared" si="128"/>
        <v>-101.62594947006724</v>
      </c>
      <c r="AC334" s="98"/>
      <c r="AD334" s="86">
        <v>326</v>
      </c>
      <c r="AE334" s="89">
        <f t="shared" si="137"/>
        <v>66.323005804403309</v>
      </c>
      <c r="AF334" s="88">
        <f t="shared" si="138"/>
        <v>-44.73543227765979</v>
      </c>
      <c r="AG334" s="98"/>
      <c r="AH334" s="108">
        <v>315</v>
      </c>
      <c r="AI334" s="111">
        <f t="shared" si="129"/>
        <v>-13.946984756485463</v>
      </c>
      <c r="AJ334" s="110">
        <f t="shared" si="130"/>
        <v>-128.04570657353105</v>
      </c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141">
        <f t="shared" si="136"/>
        <v>-105.62357711491939</v>
      </c>
      <c r="AW334" s="142">
        <f t="shared" ref="AW334:AW386" si="143">$AW333-$A$11</f>
        <v>-293.36911421509711</v>
      </c>
      <c r="AX334" s="98"/>
      <c r="AY334" s="98"/>
      <c r="AZ334" s="142"/>
      <c r="BA334" s="142"/>
      <c r="BC334" s="141"/>
      <c r="BD334" s="235">
        <v>309</v>
      </c>
      <c r="BE334" s="238">
        <f t="shared" si="132"/>
        <v>-19.053246634149097</v>
      </c>
      <c r="BF334" s="237">
        <f t="shared" si="133"/>
        <v>-115.29625524055233</v>
      </c>
      <c r="BG334" s="98"/>
      <c r="BH334" s="98"/>
      <c r="BI334" s="98"/>
      <c r="BJ334" s="98"/>
      <c r="BK334" s="98"/>
      <c r="BL334" s="98"/>
      <c r="BM334" s="98"/>
      <c r="BN334" s="98"/>
      <c r="BO334" s="98"/>
      <c r="BP334" s="98"/>
      <c r="BQ334" s="98"/>
      <c r="BR334" s="98"/>
      <c r="BS334" s="163">
        <f t="shared" si="134"/>
        <v>-37.187382235283891</v>
      </c>
      <c r="BT334" s="161">
        <v>108</v>
      </c>
      <c r="BU334" s="98"/>
      <c r="BV334" s="98"/>
      <c r="BW334" s="98"/>
      <c r="BX334" s="98"/>
      <c r="BY334" s="98"/>
      <c r="BZ334" s="98"/>
      <c r="CA334" s="142"/>
      <c r="CB334" s="141"/>
      <c r="CC334" s="98"/>
      <c r="CD334" s="98"/>
      <c r="CE334" s="98"/>
      <c r="CF334" s="98"/>
      <c r="CG334" s="98"/>
      <c r="CH334" s="98"/>
      <c r="CI334" s="98"/>
      <c r="CJ334" s="98"/>
      <c r="CK334" s="98"/>
      <c r="CL334" s="98"/>
      <c r="CM334" s="98"/>
      <c r="CN334" s="163">
        <f t="shared" si="135"/>
        <v>-37.187382235283891</v>
      </c>
      <c r="CO334" s="161">
        <v>108</v>
      </c>
      <c r="CP334" s="98"/>
      <c r="CQ334" s="98"/>
      <c r="CR334" s="98"/>
      <c r="CS334" s="98"/>
      <c r="CT334" s="98"/>
      <c r="CU334" s="98"/>
      <c r="CV334" s="142"/>
      <c r="CW334" s="168"/>
    </row>
    <row r="335" spans="2:101" x14ac:dyDescent="0.3">
      <c r="B335" s="141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141">
        <f t="shared" si="139"/>
        <v>-10</v>
      </c>
      <c r="N335" s="142">
        <f t="shared" si="141"/>
        <v>-224</v>
      </c>
      <c r="O335" s="98"/>
      <c r="P335" s="98"/>
      <c r="Q335" s="141">
        <f t="shared" si="140"/>
        <v>-80</v>
      </c>
      <c r="R335" s="142">
        <f t="shared" si="142"/>
        <v>-244</v>
      </c>
      <c r="S335" s="98"/>
      <c r="T335" s="98"/>
      <c r="U335" s="98"/>
      <c r="V335" s="98"/>
      <c r="W335" s="98"/>
      <c r="X335" s="98"/>
      <c r="Y335" s="98"/>
      <c r="Z335" s="76">
        <v>318</v>
      </c>
      <c r="AA335" s="79">
        <f t="shared" si="131"/>
        <v>-3.9813247674935255</v>
      </c>
      <c r="AB335" s="78">
        <f t="shared" si="128"/>
        <v>-101.21791712324065</v>
      </c>
      <c r="AC335" s="98"/>
      <c r="AD335" s="86">
        <v>327</v>
      </c>
      <c r="AE335" s="89">
        <f t="shared" si="137"/>
        <v>67.093645435633931</v>
      </c>
      <c r="AF335" s="88">
        <f t="shared" si="138"/>
        <v>-43.571122801202158</v>
      </c>
      <c r="AG335" s="98"/>
      <c r="AH335" s="108">
        <v>316</v>
      </c>
      <c r="AI335" s="111">
        <f t="shared" si="129"/>
        <v>-13.559079638904958</v>
      </c>
      <c r="AJ335" s="110">
        <f t="shared" si="130"/>
        <v>-127.6509714581094</v>
      </c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141">
        <f t="shared" si="136"/>
        <v>-105.62357711491939</v>
      </c>
      <c r="AW335" s="142">
        <f t="shared" si="143"/>
        <v>-294.36911421509711</v>
      </c>
      <c r="AX335" s="98"/>
      <c r="AY335" s="98"/>
      <c r="AZ335" s="142"/>
      <c r="BA335" s="142"/>
      <c r="BC335" s="141"/>
      <c r="BD335" s="235">
        <v>310</v>
      </c>
      <c r="BE335" s="238">
        <f t="shared" si="132"/>
        <v>-18.743238832155704</v>
      </c>
      <c r="BF335" s="237">
        <f t="shared" si="133"/>
        <v>-115.04070452948187</v>
      </c>
      <c r="BG335" s="98"/>
      <c r="BH335" s="98"/>
      <c r="BI335" s="98"/>
      <c r="BJ335" s="98"/>
      <c r="BK335" s="98"/>
      <c r="BL335" s="98"/>
      <c r="BM335" s="98"/>
      <c r="BN335" s="98"/>
      <c r="BO335" s="98"/>
      <c r="BP335" s="98"/>
      <c r="BQ335" s="98"/>
      <c r="BR335" s="98"/>
      <c r="BS335" s="163">
        <f t="shared" si="134"/>
        <v>-37.531709848573556</v>
      </c>
      <c r="BT335" s="161">
        <v>109</v>
      </c>
      <c r="BU335" s="98"/>
      <c r="BV335" s="98"/>
      <c r="BW335" s="98"/>
      <c r="BX335" s="98"/>
      <c r="BY335" s="98"/>
      <c r="BZ335" s="98"/>
      <c r="CA335" s="142"/>
      <c r="CB335" s="141"/>
      <c r="CC335" s="98"/>
      <c r="CD335" s="98"/>
      <c r="CE335" s="98"/>
      <c r="CF335" s="98"/>
      <c r="CG335" s="98"/>
      <c r="CH335" s="98"/>
      <c r="CI335" s="98"/>
      <c r="CJ335" s="98"/>
      <c r="CK335" s="98"/>
      <c r="CL335" s="98"/>
      <c r="CM335" s="98"/>
      <c r="CN335" s="163">
        <f t="shared" si="135"/>
        <v>-37.531709848573556</v>
      </c>
      <c r="CO335" s="161">
        <v>109</v>
      </c>
      <c r="CP335" s="98"/>
      <c r="CQ335" s="98"/>
      <c r="CR335" s="98"/>
      <c r="CS335" s="98"/>
      <c r="CT335" s="98"/>
      <c r="CU335" s="98"/>
      <c r="CV335" s="142"/>
      <c r="CW335" s="168"/>
    </row>
    <row r="336" spans="2:101" ht="15" thickBot="1" x14ac:dyDescent="0.35">
      <c r="B336" s="141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143">
        <f t="shared" si="139"/>
        <v>-10</v>
      </c>
      <c r="N336" s="144">
        <f t="shared" si="141"/>
        <v>-225</v>
      </c>
      <c r="O336" s="98"/>
      <c r="P336" s="98"/>
      <c r="Q336" s="143">
        <f t="shared" si="140"/>
        <v>-80</v>
      </c>
      <c r="R336" s="144">
        <f t="shared" si="142"/>
        <v>-245</v>
      </c>
      <c r="S336" s="98"/>
      <c r="T336" s="98"/>
      <c r="U336" s="98"/>
      <c r="V336" s="98"/>
      <c r="W336" s="98"/>
      <c r="X336" s="98"/>
      <c r="Y336" s="98"/>
      <c r="Z336" s="76">
        <v>319</v>
      </c>
      <c r="AA336" s="79">
        <f t="shared" si="131"/>
        <v>-3.6146101001234499</v>
      </c>
      <c r="AB336" s="78">
        <f t="shared" si="128"/>
        <v>-100.80342159331573</v>
      </c>
      <c r="AC336" s="98"/>
      <c r="AD336" s="86">
        <v>328</v>
      </c>
      <c r="AE336" s="89">
        <f t="shared" si="137"/>
        <v>67.843847692514032</v>
      </c>
      <c r="AF336" s="88">
        <f t="shared" si="138"/>
        <v>-42.39354113865646</v>
      </c>
      <c r="AG336" s="98"/>
      <c r="AH336" s="108">
        <v>317</v>
      </c>
      <c r="AI336" s="111">
        <f t="shared" si="129"/>
        <v>-13.17812267882211</v>
      </c>
      <c r="AJ336" s="110">
        <f t="shared" si="130"/>
        <v>-127.24952658498663</v>
      </c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141">
        <f t="shared" si="136"/>
        <v>-105.62357711491939</v>
      </c>
      <c r="AW336" s="142">
        <f t="shared" si="143"/>
        <v>-295.36911421509711</v>
      </c>
      <c r="AX336" s="98"/>
      <c r="AY336" s="98"/>
      <c r="AZ336" s="142"/>
      <c r="BA336" s="142"/>
      <c r="BC336" s="141"/>
      <c r="BD336" s="235">
        <v>311</v>
      </c>
      <c r="BE336" s="238">
        <f t="shared" si="132"/>
        <v>-18.437738220727052</v>
      </c>
      <c r="BF336" s="237">
        <f t="shared" si="133"/>
        <v>-114.77978235786338</v>
      </c>
      <c r="BG336" s="98"/>
      <c r="BH336" s="98"/>
      <c r="BI336" s="98"/>
      <c r="BJ336" s="98"/>
      <c r="BK336" s="98"/>
      <c r="BL336" s="98"/>
      <c r="BM336" s="98"/>
      <c r="BN336" s="98"/>
      <c r="BO336" s="98"/>
      <c r="BP336" s="98"/>
      <c r="BQ336" s="98"/>
      <c r="BR336" s="98"/>
      <c r="BS336" s="163">
        <f t="shared" si="134"/>
        <v>-37.87603746186322</v>
      </c>
      <c r="BT336" s="161">
        <v>110</v>
      </c>
      <c r="BU336" s="98"/>
      <c r="BV336" s="98"/>
      <c r="BW336" s="98"/>
      <c r="BX336" s="98"/>
      <c r="BY336" s="98"/>
      <c r="BZ336" s="98"/>
      <c r="CA336" s="142"/>
      <c r="CB336" s="141"/>
      <c r="CC336" s="98"/>
      <c r="CD336" s="98"/>
      <c r="CE336" s="98"/>
      <c r="CF336" s="98"/>
      <c r="CG336" s="98"/>
      <c r="CH336" s="98"/>
      <c r="CI336" s="98"/>
      <c r="CJ336" s="98"/>
      <c r="CK336" s="98"/>
      <c r="CL336" s="98"/>
      <c r="CM336" s="98"/>
      <c r="CN336" s="163">
        <f t="shared" si="135"/>
        <v>-37.87603746186322</v>
      </c>
      <c r="CO336" s="161">
        <v>110</v>
      </c>
      <c r="CP336" s="98"/>
      <c r="CQ336" s="98"/>
      <c r="CR336" s="98"/>
      <c r="CS336" s="98"/>
      <c r="CT336" s="98"/>
      <c r="CU336" s="98"/>
      <c r="CV336" s="142"/>
      <c r="CW336" s="168"/>
    </row>
    <row r="337" spans="2:101" x14ac:dyDescent="0.3">
      <c r="B337" s="141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76">
        <v>320</v>
      </c>
      <c r="AA337" s="79">
        <f t="shared" si="131"/>
        <v>-3.2551852296281218</v>
      </c>
      <c r="AB337" s="78">
        <f t="shared" si="128"/>
        <v>-100.38258913964623</v>
      </c>
      <c r="AC337" s="98"/>
      <c r="AD337" s="86">
        <v>329</v>
      </c>
      <c r="AE337" s="89">
        <f t="shared" si="137"/>
        <v>68.573384056168976</v>
      </c>
      <c r="AF337" s="88">
        <f t="shared" si="138"/>
        <v>-41.203045992804363</v>
      </c>
      <c r="AG337" s="98"/>
      <c r="AH337" s="108">
        <v>318</v>
      </c>
      <c r="AI337" s="111">
        <f t="shared" si="129"/>
        <v>-12.804229919417409</v>
      </c>
      <c r="AJ337" s="110">
        <f t="shared" si="130"/>
        <v>-126.84149423816004</v>
      </c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141">
        <f t="shared" si="136"/>
        <v>-105.62357711491939</v>
      </c>
      <c r="AW337" s="142">
        <f t="shared" si="143"/>
        <v>-296.36911421509711</v>
      </c>
      <c r="AX337" s="98"/>
      <c r="AY337" s="98"/>
      <c r="AZ337" s="142"/>
      <c r="BA337" s="142"/>
      <c r="BC337" s="141"/>
      <c r="BD337" s="235">
        <v>312</v>
      </c>
      <c r="BE337" s="238">
        <f t="shared" si="132"/>
        <v>-18.13683785830883</v>
      </c>
      <c r="BF337" s="237">
        <f t="shared" si="133"/>
        <v>-114.51356820511793</v>
      </c>
      <c r="BG337" s="98"/>
      <c r="BH337" s="98"/>
      <c r="BI337" s="98"/>
      <c r="BJ337" s="98"/>
      <c r="BK337" s="98"/>
      <c r="BL337" s="98"/>
      <c r="BM337" s="98"/>
      <c r="BN337" s="98"/>
      <c r="BO337" s="98"/>
      <c r="BP337" s="98"/>
      <c r="BQ337" s="98"/>
      <c r="BR337" s="98"/>
      <c r="BS337" s="163">
        <f t="shared" si="134"/>
        <v>-38.220365075152891</v>
      </c>
      <c r="BT337" s="161">
        <v>111</v>
      </c>
      <c r="BU337" s="98"/>
      <c r="BV337" s="98"/>
      <c r="BW337" s="98"/>
      <c r="BX337" s="98"/>
      <c r="BY337" s="98"/>
      <c r="BZ337" s="98"/>
      <c r="CA337" s="142"/>
      <c r="CB337" s="141"/>
      <c r="CC337" s="98"/>
      <c r="CD337" s="98"/>
      <c r="CE337" s="98"/>
      <c r="CF337" s="98"/>
      <c r="CG337" s="98"/>
      <c r="CH337" s="98"/>
      <c r="CI337" s="98"/>
      <c r="CJ337" s="98"/>
      <c r="CK337" s="98"/>
      <c r="CL337" s="98"/>
      <c r="CM337" s="98"/>
      <c r="CN337" s="163">
        <f t="shared" si="135"/>
        <v>-38.220365075152891</v>
      </c>
      <c r="CO337" s="161">
        <v>111</v>
      </c>
      <c r="CP337" s="98"/>
      <c r="CQ337" s="98"/>
      <c r="CR337" s="98"/>
      <c r="CS337" s="98"/>
      <c r="CT337" s="98"/>
      <c r="CU337" s="98"/>
      <c r="CV337" s="142"/>
      <c r="CW337" s="168"/>
    </row>
    <row r="338" spans="2:101" x14ac:dyDescent="0.3">
      <c r="B338" s="141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76">
        <v>321</v>
      </c>
      <c r="AA338" s="79">
        <f t="shared" si="131"/>
        <v>-2.9031596403049242</v>
      </c>
      <c r="AB338" s="78">
        <f t="shared" ref="AB338:AB377" si="144">$AB$11*SIN($Z338*PI()/180)+$AB$13</f>
        <v>-99.955547951874209</v>
      </c>
      <c r="AC338" s="98"/>
      <c r="AD338" s="86">
        <v>330</v>
      </c>
      <c r="AE338" s="89">
        <f t="shared" si="137"/>
        <v>69.28203230275507</v>
      </c>
      <c r="AF338" s="88">
        <f t="shared" si="138"/>
        <v>-40.000000000000036</v>
      </c>
      <c r="AG338" s="98"/>
      <c r="AH338" s="108">
        <v>319</v>
      </c>
      <c r="AI338" s="111">
        <f t="shared" si="129"/>
        <v>-12.437515252047334</v>
      </c>
      <c r="AJ338" s="110">
        <f t="shared" si="130"/>
        <v>-126.42699870823512</v>
      </c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141">
        <f t="shared" si="136"/>
        <v>-105.62357711491939</v>
      </c>
      <c r="AW338" s="142">
        <f t="shared" si="143"/>
        <v>-297.36911421509711</v>
      </c>
      <c r="AX338" s="98"/>
      <c r="AY338" s="98"/>
      <c r="AZ338" s="142"/>
      <c r="BA338" s="142"/>
      <c r="BC338" s="141"/>
      <c r="BD338" s="235">
        <v>313</v>
      </c>
      <c r="BE338" s="238">
        <f t="shared" si="132"/>
        <v>-17.84062940206632</v>
      </c>
      <c r="BF338" s="237">
        <f t="shared" si="133"/>
        <v>-114.24214316265535</v>
      </c>
      <c r="BG338" s="98"/>
      <c r="BH338" s="98"/>
      <c r="BI338" s="98"/>
      <c r="BJ338" s="98"/>
      <c r="BK338" s="98"/>
      <c r="BL338" s="98"/>
      <c r="BM338" s="98"/>
      <c r="BN338" s="98"/>
      <c r="BO338" s="98"/>
      <c r="BP338" s="98"/>
      <c r="BQ338" s="98"/>
      <c r="BR338" s="98"/>
      <c r="BS338" s="163">
        <f t="shared" si="134"/>
        <v>-38.564692688442555</v>
      </c>
      <c r="BT338" s="161">
        <v>112</v>
      </c>
      <c r="BU338" s="98"/>
      <c r="BV338" s="98"/>
      <c r="BW338" s="98"/>
      <c r="BX338" s="98"/>
      <c r="BY338" s="98"/>
      <c r="BZ338" s="98"/>
      <c r="CA338" s="142"/>
      <c r="CB338" s="141"/>
      <c r="CC338" s="98"/>
      <c r="CD338" s="98"/>
      <c r="CE338" s="98"/>
      <c r="CF338" s="98"/>
      <c r="CG338" s="98"/>
      <c r="CH338" s="98"/>
      <c r="CI338" s="98"/>
      <c r="CJ338" s="98"/>
      <c r="CK338" s="98"/>
      <c r="CL338" s="98"/>
      <c r="CM338" s="98"/>
      <c r="CN338" s="163">
        <f t="shared" si="135"/>
        <v>-38.564692688442555</v>
      </c>
      <c r="CO338" s="161">
        <v>112</v>
      </c>
      <c r="CP338" s="98"/>
      <c r="CQ338" s="98"/>
      <c r="CR338" s="98"/>
      <c r="CS338" s="98"/>
      <c r="CT338" s="98"/>
      <c r="CU338" s="98"/>
      <c r="CV338" s="142"/>
      <c r="CW338" s="168"/>
    </row>
    <row r="339" spans="2:101" x14ac:dyDescent="0.3">
      <c r="B339" s="141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76">
        <v>322</v>
      </c>
      <c r="AA339" s="79">
        <f t="shared" si="131"/>
        <v>-2.5586405625585087</v>
      </c>
      <c r="AB339" s="78">
        <f t="shared" si="144"/>
        <v>-99.522428110882316</v>
      </c>
      <c r="AC339" s="98"/>
      <c r="AD339" s="86">
        <v>331</v>
      </c>
      <c r="AE339" s="89">
        <f t="shared" si="137"/>
        <v>69.969576571151663</v>
      </c>
      <c r="AF339" s="88">
        <f t="shared" si="138"/>
        <v>-38.78476961970695</v>
      </c>
      <c r="AG339" s="98"/>
      <c r="AH339" s="108">
        <v>320</v>
      </c>
      <c r="AI339" s="111">
        <f t="shared" ref="AI339:AI379" si="145">$AJ$13*COS($AH339*PI()/180)+$AJ$14</f>
        <v>-12.078090381552006</v>
      </c>
      <c r="AJ339" s="110">
        <f t="shared" ref="AJ339:AJ379" si="146">$AJ$13*SIN($AH339*PI()/180)+$AJ$15</f>
        <v>-126.00616625456561</v>
      </c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141">
        <f t="shared" si="136"/>
        <v>-105.62357711491939</v>
      </c>
      <c r="AW339" s="142">
        <f t="shared" si="143"/>
        <v>-298.36911421509711</v>
      </c>
      <c r="AX339" s="98"/>
      <c r="AY339" s="98"/>
      <c r="AZ339" s="142"/>
      <c r="BA339" s="142"/>
      <c r="BC339" s="141"/>
      <c r="BD339" s="235">
        <v>314</v>
      </c>
      <c r="BE339" s="238">
        <f t="shared" si="132"/>
        <v>-17.549203079964727</v>
      </c>
      <c r="BF339" s="237">
        <f t="shared" si="133"/>
        <v>-113.96558990917291</v>
      </c>
      <c r="BG339" s="98"/>
      <c r="BH339" s="98"/>
      <c r="BI339" s="98"/>
      <c r="BJ339" s="98"/>
      <c r="BK339" s="98"/>
      <c r="BL339" s="98"/>
      <c r="BM339" s="98"/>
      <c r="BN339" s="98"/>
      <c r="BO339" s="98"/>
      <c r="BP339" s="98"/>
      <c r="BQ339" s="98"/>
      <c r="BR339" s="98"/>
      <c r="BS339" s="163">
        <f t="shared" si="134"/>
        <v>-38.90902030173222</v>
      </c>
      <c r="BT339" s="161">
        <v>113</v>
      </c>
      <c r="BU339" s="98"/>
      <c r="BV339" s="98"/>
      <c r="BW339" s="98"/>
      <c r="BX339" s="98"/>
      <c r="BY339" s="98"/>
      <c r="BZ339" s="98"/>
      <c r="CA339" s="142"/>
      <c r="CB339" s="141"/>
      <c r="CC339" s="98"/>
      <c r="CD339" s="98"/>
      <c r="CE339" s="98"/>
      <c r="CF339" s="98"/>
      <c r="CG339" s="98"/>
      <c r="CH339" s="98"/>
      <c r="CI339" s="98"/>
      <c r="CJ339" s="98"/>
      <c r="CK339" s="98"/>
      <c r="CL339" s="98"/>
      <c r="CM339" s="98"/>
      <c r="CN339" s="163">
        <f t="shared" si="135"/>
        <v>-38.90902030173222</v>
      </c>
      <c r="CO339" s="161">
        <v>113</v>
      </c>
      <c r="CP339" s="98"/>
      <c r="CQ339" s="98"/>
      <c r="CR339" s="98"/>
      <c r="CS339" s="98"/>
      <c r="CT339" s="98"/>
      <c r="CU339" s="98"/>
      <c r="CV339" s="142"/>
      <c r="CW339" s="168"/>
    </row>
    <row r="340" spans="2:101" x14ac:dyDescent="0.3">
      <c r="B340" s="141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76">
        <v>323</v>
      </c>
      <c r="AA340" s="79">
        <f t="shared" ref="AA340:AA377" si="147">$AB$11*COS($Z340*PI()/180)+$AB$12</f>
        <v>-2.2217329402373807</v>
      </c>
      <c r="AB340" s="78">
        <f t="shared" si="144"/>
        <v>-99.083361549169808</v>
      </c>
      <c r="AC340" s="98"/>
      <c r="AD340" s="86">
        <v>332</v>
      </c>
      <c r="AE340" s="89">
        <f t="shared" si="137"/>
        <v>70.635807428714145</v>
      </c>
      <c r="AF340" s="88">
        <f t="shared" si="138"/>
        <v>-37.557725022871267</v>
      </c>
      <c r="AG340" s="98"/>
      <c r="AH340" s="108">
        <v>321</v>
      </c>
      <c r="AI340" s="111">
        <f t="shared" si="145"/>
        <v>-11.726064792228808</v>
      </c>
      <c r="AJ340" s="110">
        <f t="shared" si="146"/>
        <v>-125.57912506679359</v>
      </c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141">
        <f t="shared" si="136"/>
        <v>-105.62357711491939</v>
      </c>
      <c r="AW340" s="142">
        <f t="shared" si="143"/>
        <v>-299.36911421509711</v>
      </c>
      <c r="AX340" s="98"/>
      <c r="AY340" s="98"/>
      <c r="AZ340" s="142"/>
      <c r="BA340" s="142"/>
      <c r="BC340" s="141"/>
      <c r="BD340" s="235">
        <v>315</v>
      </c>
      <c r="BE340" s="238">
        <f t="shared" si="132"/>
        <v>-17.262647663284859</v>
      </c>
      <c r="BF340" s="237">
        <f t="shared" si="133"/>
        <v>-113.68399268547061</v>
      </c>
      <c r="BG340" s="98"/>
      <c r="BH340" s="98"/>
      <c r="BI340" s="98"/>
      <c r="BJ340" s="98"/>
      <c r="BK340" s="98"/>
      <c r="BL340" s="98"/>
      <c r="BM340" s="98"/>
      <c r="BN340" s="98"/>
      <c r="BO340" s="98"/>
      <c r="BP340" s="98"/>
      <c r="BQ340" s="98"/>
      <c r="BR340" s="98"/>
      <c r="BS340" s="163">
        <f t="shared" si="134"/>
        <v>-39.253347915021884</v>
      </c>
      <c r="BT340" s="161">
        <v>114</v>
      </c>
      <c r="BU340" s="98"/>
      <c r="BV340" s="98"/>
      <c r="BW340" s="98"/>
      <c r="BX340" s="98"/>
      <c r="BY340" s="98"/>
      <c r="BZ340" s="98"/>
      <c r="CA340" s="142"/>
      <c r="CB340" s="141"/>
      <c r="CC340" s="98"/>
      <c r="CD340" s="98"/>
      <c r="CE340" s="98"/>
      <c r="CF340" s="98"/>
      <c r="CG340" s="98"/>
      <c r="CH340" s="98"/>
      <c r="CI340" s="98"/>
      <c r="CJ340" s="98"/>
      <c r="CK340" s="98"/>
      <c r="CL340" s="98"/>
      <c r="CM340" s="98"/>
      <c r="CN340" s="163">
        <f t="shared" si="135"/>
        <v>-39.253347915021884</v>
      </c>
      <c r="CO340" s="161">
        <v>114</v>
      </c>
      <c r="CP340" s="98"/>
      <c r="CQ340" s="98"/>
      <c r="CR340" s="98"/>
      <c r="CS340" s="98"/>
      <c r="CT340" s="98"/>
      <c r="CU340" s="98"/>
      <c r="CV340" s="142"/>
      <c r="CW340" s="168"/>
    </row>
    <row r="341" spans="2:101" x14ac:dyDescent="0.3">
      <c r="B341" s="141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76">
        <v>324</v>
      </c>
      <c r="AA341" s="79">
        <f t="shared" si="147"/>
        <v>-1.8925393986670187</v>
      </c>
      <c r="AB341" s="78">
        <f t="shared" si="144"/>
        <v>-98.638482010664788</v>
      </c>
      <c r="AC341" s="98"/>
      <c r="AD341" s="86">
        <v>333</v>
      </c>
      <c r="AE341" s="89">
        <f t="shared" si="137"/>
        <v>71.28052193506943</v>
      </c>
      <c r="AF341" s="88">
        <f t="shared" si="138"/>
        <v>-36.319239979163754</v>
      </c>
      <c r="AG341" s="98"/>
      <c r="AH341" s="108">
        <v>322</v>
      </c>
      <c r="AI341" s="111">
        <f t="shared" si="145"/>
        <v>-11.381545714482392</v>
      </c>
      <c r="AJ341" s="110">
        <f t="shared" si="146"/>
        <v>-125.1460052258017</v>
      </c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141">
        <f t="shared" si="136"/>
        <v>-105.62357711491939</v>
      </c>
      <c r="AW341" s="142">
        <f t="shared" si="143"/>
        <v>-300.36911421509711</v>
      </c>
      <c r="AX341" s="98"/>
      <c r="AY341" s="98"/>
      <c r="AZ341" s="142"/>
      <c r="BA341" s="142"/>
      <c r="BC341" s="141"/>
      <c r="BD341" s="235">
        <v>316</v>
      </c>
      <c r="BE341" s="238">
        <f t="shared" si="132"/>
        <v>-16.981050439582589</v>
      </c>
      <c r="BF341" s="237">
        <f t="shared" si="133"/>
        <v>-113.39743726879077</v>
      </c>
      <c r="BG341" s="98"/>
      <c r="BH341" s="98"/>
      <c r="BI341" s="98"/>
      <c r="BJ341" s="98"/>
      <c r="BK341" s="98"/>
      <c r="BL341" s="98"/>
      <c r="BM341" s="98"/>
      <c r="BN341" s="98"/>
      <c r="BO341" s="98"/>
      <c r="BP341" s="98"/>
      <c r="BQ341" s="98"/>
      <c r="BR341" s="98"/>
      <c r="BS341" s="163">
        <f t="shared" si="134"/>
        <v>-39.597675528311548</v>
      </c>
      <c r="BT341" s="161">
        <v>115</v>
      </c>
      <c r="BU341" s="98"/>
      <c r="BV341" s="98"/>
      <c r="BW341" s="98"/>
      <c r="BX341" s="98"/>
      <c r="BY341" s="98"/>
      <c r="BZ341" s="98"/>
      <c r="CA341" s="142"/>
      <c r="CB341" s="141"/>
      <c r="CC341" s="98"/>
      <c r="CD341" s="98"/>
      <c r="CE341" s="98"/>
      <c r="CF341" s="98"/>
      <c r="CG341" s="98"/>
      <c r="CH341" s="98"/>
      <c r="CI341" s="98"/>
      <c r="CJ341" s="98"/>
      <c r="CK341" s="98"/>
      <c r="CL341" s="98"/>
      <c r="CM341" s="98"/>
      <c r="CN341" s="163">
        <f t="shared" si="135"/>
        <v>-39.597675528311548</v>
      </c>
      <c r="CO341" s="161">
        <v>115</v>
      </c>
      <c r="CP341" s="98"/>
      <c r="CQ341" s="98"/>
      <c r="CR341" s="98"/>
      <c r="CS341" s="98"/>
      <c r="CT341" s="98"/>
      <c r="CU341" s="98"/>
      <c r="CV341" s="142"/>
      <c r="CW341" s="168"/>
    </row>
    <row r="342" spans="2:101" x14ac:dyDescent="0.3">
      <c r="B342" s="141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76">
        <v>325</v>
      </c>
      <c r="AA342" s="79">
        <f t="shared" si="147"/>
        <v>-1.5711602133891489</v>
      </c>
      <c r="AB342" s="78">
        <f t="shared" si="144"/>
        <v>-98.187925009984269</v>
      </c>
      <c r="AC342" s="98"/>
      <c r="AD342" s="86">
        <v>334</v>
      </c>
      <c r="AE342" s="89">
        <f t="shared" si="137"/>
        <v>71.903523703933374</v>
      </c>
      <c r="AF342" s="88">
        <f t="shared" si="138"/>
        <v>-35.069691743126164</v>
      </c>
      <c r="AG342" s="98"/>
      <c r="AH342" s="108">
        <v>323</v>
      </c>
      <c r="AI342" s="111">
        <f t="shared" si="145"/>
        <v>-11.044638092161264</v>
      </c>
      <c r="AJ342" s="110">
        <f t="shared" si="146"/>
        <v>-124.70693866408919</v>
      </c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141">
        <f t="shared" si="136"/>
        <v>-105.62357711491939</v>
      </c>
      <c r="AW342" s="142">
        <f t="shared" si="143"/>
        <v>-301.36911421509711</v>
      </c>
      <c r="AX342" s="98"/>
      <c r="AY342" s="98"/>
      <c r="AZ342" s="142"/>
      <c r="BA342" s="142"/>
      <c r="BC342" s="141"/>
      <c r="BD342" s="235">
        <v>317</v>
      </c>
      <c r="BE342" s="238">
        <f t="shared" si="132"/>
        <v>-16.704497186100124</v>
      </c>
      <c r="BF342" s="237">
        <f t="shared" si="133"/>
        <v>-113.10601094668915</v>
      </c>
      <c r="BG342" s="98"/>
      <c r="BH342" s="98"/>
      <c r="BI342" s="98"/>
      <c r="BJ342" s="98"/>
      <c r="BK342" s="98"/>
      <c r="BL342" s="98"/>
      <c r="BM342" s="98"/>
      <c r="BN342" s="98"/>
      <c r="BO342" s="98"/>
      <c r="BP342" s="98"/>
      <c r="BQ342" s="98"/>
      <c r="BR342" s="98"/>
      <c r="BS342" s="163">
        <f t="shared" si="134"/>
        <v>-39.942003141601219</v>
      </c>
      <c r="BT342" s="161">
        <v>116</v>
      </c>
      <c r="BU342" s="98"/>
      <c r="BV342" s="98"/>
      <c r="BW342" s="98"/>
      <c r="BX342" s="98"/>
      <c r="BY342" s="98"/>
      <c r="BZ342" s="98"/>
      <c r="CA342" s="142"/>
      <c r="CB342" s="141"/>
      <c r="CC342" s="98"/>
      <c r="CD342" s="98"/>
      <c r="CE342" s="98"/>
      <c r="CF342" s="98"/>
      <c r="CG342" s="98"/>
      <c r="CH342" s="98"/>
      <c r="CI342" s="98"/>
      <c r="CJ342" s="98"/>
      <c r="CK342" s="98"/>
      <c r="CL342" s="98"/>
      <c r="CM342" s="98"/>
      <c r="CN342" s="163">
        <f t="shared" si="135"/>
        <v>-39.942003141601219</v>
      </c>
      <c r="CO342" s="161">
        <v>116</v>
      </c>
      <c r="CP342" s="98"/>
      <c r="CQ342" s="98"/>
      <c r="CR342" s="98"/>
      <c r="CS342" s="98"/>
      <c r="CT342" s="98"/>
      <c r="CU342" s="98"/>
      <c r="CV342" s="142"/>
      <c r="CW342" s="168"/>
    </row>
    <row r="343" spans="2:101" x14ac:dyDescent="0.3">
      <c r="B343" s="141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76">
        <v>326</v>
      </c>
      <c r="AA343" s="79">
        <f t="shared" si="147"/>
        <v>-1.2576932796168663</v>
      </c>
      <c r="AB343" s="78">
        <f t="shared" si="144"/>
        <v>-97.731827791155339</v>
      </c>
      <c r="AC343" s="98"/>
      <c r="AD343" s="86">
        <v>335</v>
      </c>
      <c r="AE343" s="89">
        <f t="shared" si="137"/>
        <v>72.504622962931975</v>
      </c>
      <c r="AF343" s="88">
        <f t="shared" si="138"/>
        <v>-33.809460939255999</v>
      </c>
      <c r="AG343" s="98"/>
      <c r="AH343" s="108">
        <v>324</v>
      </c>
      <c r="AI343" s="111">
        <f t="shared" si="145"/>
        <v>-10.715444550590902</v>
      </c>
      <c r="AJ343" s="110">
        <f t="shared" si="146"/>
        <v>-124.26205912558417</v>
      </c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141">
        <f t="shared" si="136"/>
        <v>-105.62357711491939</v>
      </c>
      <c r="AW343" s="142">
        <f t="shared" si="143"/>
        <v>-302.36911421509711</v>
      </c>
      <c r="AX343" s="98"/>
      <c r="AY343" s="98"/>
      <c r="AZ343" s="142"/>
      <c r="BA343" s="142"/>
      <c r="BC343" s="141"/>
      <c r="BD343" s="235">
        <v>318</v>
      </c>
      <c r="BE343" s="238">
        <f t="shared" si="132"/>
        <v>-16.433072143637538</v>
      </c>
      <c r="BF343" s="237">
        <f t="shared" si="133"/>
        <v>-112.80980249044664</v>
      </c>
      <c r="BG343" s="98"/>
      <c r="BH343" s="98"/>
      <c r="BI343" s="98"/>
      <c r="BJ343" s="98"/>
      <c r="BK343" s="98"/>
      <c r="BL343" s="98"/>
      <c r="BM343" s="98"/>
      <c r="BN343" s="98"/>
      <c r="BO343" s="98"/>
      <c r="BP343" s="98"/>
      <c r="BQ343" s="98"/>
      <c r="BR343" s="98"/>
      <c r="BS343" s="163">
        <f t="shared" si="134"/>
        <v>-40.286330754890884</v>
      </c>
      <c r="BT343" s="161">
        <v>117</v>
      </c>
      <c r="BU343" s="98"/>
      <c r="BV343" s="98"/>
      <c r="BW343" s="98"/>
      <c r="BX343" s="98"/>
      <c r="BY343" s="98"/>
      <c r="BZ343" s="98"/>
      <c r="CA343" s="142"/>
      <c r="CB343" s="141"/>
      <c r="CC343" s="98"/>
      <c r="CD343" s="98"/>
      <c r="CE343" s="98"/>
      <c r="CF343" s="98"/>
      <c r="CG343" s="98"/>
      <c r="CH343" s="98"/>
      <c r="CI343" s="98"/>
      <c r="CJ343" s="98"/>
      <c r="CK343" s="98"/>
      <c r="CL343" s="98"/>
      <c r="CM343" s="98"/>
      <c r="CN343" s="163">
        <f t="shared" si="135"/>
        <v>-40.286330754890884</v>
      </c>
      <c r="CO343" s="161">
        <v>117</v>
      </c>
      <c r="CP343" s="98"/>
      <c r="CQ343" s="98"/>
      <c r="CR343" s="98"/>
      <c r="CS343" s="98"/>
      <c r="CT343" s="98"/>
      <c r="CU343" s="98"/>
      <c r="CV343" s="142"/>
      <c r="CW343" s="168"/>
    </row>
    <row r="344" spans="2:101" x14ac:dyDescent="0.3">
      <c r="B344" s="141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76">
        <v>327</v>
      </c>
      <c r="AA344" s="79">
        <f t="shared" si="147"/>
        <v>-0.95223408241481522</v>
      </c>
      <c r="AB344" s="78">
        <f t="shared" si="144"/>
        <v>-97.270329285809126</v>
      </c>
      <c r="AC344" s="98"/>
      <c r="AD344" s="86">
        <v>336</v>
      </c>
      <c r="AE344" s="89">
        <f t="shared" si="137"/>
        <v>73.083636611408082</v>
      </c>
      <c r="AF344" s="88">
        <f t="shared" si="138"/>
        <v>-32.538931446064012</v>
      </c>
      <c r="AG344" s="98"/>
      <c r="AH344" s="108">
        <v>325</v>
      </c>
      <c r="AI344" s="111">
        <f t="shared" si="145"/>
        <v>-10.394065365313033</v>
      </c>
      <c r="AJ344" s="110">
        <f t="shared" si="146"/>
        <v>-123.81150212490365</v>
      </c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141">
        <f t="shared" si="136"/>
        <v>-105.62357711491939</v>
      </c>
      <c r="AW344" s="142">
        <f t="shared" si="143"/>
        <v>-303.36911421509711</v>
      </c>
      <c r="AX344" s="98"/>
      <c r="AY344" s="98"/>
      <c r="AZ344" s="142"/>
      <c r="BA344" s="142"/>
      <c r="BC344" s="141"/>
      <c r="BD344" s="235">
        <v>319</v>
      </c>
      <c r="BE344" s="238">
        <f t="shared" si="132"/>
        <v>-16.166857990892094</v>
      </c>
      <c r="BF344" s="237">
        <f t="shared" si="133"/>
        <v>-112.50890212802842</v>
      </c>
      <c r="BG344" s="98"/>
      <c r="BH344" s="98"/>
      <c r="BI344" s="98"/>
      <c r="BJ344" s="98"/>
      <c r="BK344" s="98"/>
      <c r="BL344" s="98"/>
      <c r="BM344" s="98"/>
      <c r="BN344" s="98"/>
      <c r="BO344" s="98"/>
      <c r="BP344" s="98"/>
      <c r="BQ344" s="98"/>
      <c r="BR344" s="98"/>
      <c r="BS344" s="163">
        <f t="shared" si="134"/>
        <v>-40.630658368180548</v>
      </c>
      <c r="BT344" s="161">
        <v>118</v>
      </c>
      <c r="BU344" s="98"/>
      <c r="BV344" s="98"/>
      <c r="BW344" s="98"/>
      <c r="BX344" s="98"/>
      <c r="BY344" s="98"/>
      <c r="BZ344" s="98"/>
      <c r="CA344" s="142"/>
      <c r="CB344" s="141"/>
      <c r="CC344" s="98"/>
      <c r="CD344" s="98"/>
      <c r="CE344" s="98"/>
      <c r="CF344" s="98"/>
      <c r="CG344" s="98"/>
      <c r="CH344" s="98"/>
      <c r="CI344" s="98"/>
      <c r="CJ344" s="98"/>
      <c r="CK344" s="98"/>
      <c r="CL344" s="98"/>
      <c r="CM344" s="98"/>
      <c r="CN344" s="163">
        <f t="shared" si="135"/>
        <v>-40.630658368180548</v>
      </c>
      <c r="CO344" s="161">
        <v>118</v>
      </c>
      <c r="CP344" s="98"/>
      <c r="CQ344" s="98"/>
      <c r="CR344" s="98"/>
      <c r="CS344" s="98"/>
      <c r="CT344" s="98"/>
      <c r="CU344" s="98"/>
      <c r="CV344" s="142"/>
      <c r="CW344" s="168"/>
    </row>
    <row r="345" spans="2:101" x14ac:dyDescent="0.3">
      <c r="B345" s="141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76">
        <v>328</v>
      </c>
      <c r="AA345" s="79">
        <f t="shared" si="147"/>
        <v>-0.65487566761355254</v>
      </c>
      <c r="AB345" s="78">
        <f t="shared" si="144"/>
        <v>-96.80357007086107</v>
      </c>
      <c r="AC345" s="98"/>
      <c r="AD345" s="86">
        <v>337</v>
      </c>
      <c r="AE345" s="89">
        <f t="shared" si="137"/>
        <v>73.640388276195196</v>
      </c>
      <c r="AF345" s="88">
        <f t="shared" si="138"/>
        <v>-31.258490279141977</v>
      </c>
      <c r="AG345" s="98"/>
      <c r="AH345" s="108">
        <v>326</v>
      </c>
      <c r="AI345" s="111">
        <f t="shared" si="145"/>
        <v>-10.08059843154075</v>
      </c>
      <c r="AJ345" s="110">
        <f t="shared" si="146"/>
        <v>-123.35540490607472</v>
      </c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141">
        <f t="shared" si="136"/>
        <v>-105.62357711491939</v>
      </c>
      <c r="AW345" s="142">
        <f t="shared" si="143"/>
        <v>-304.36911421509711</v>
      </c>
      <c r="AX345" s="98"/>
      <c r="AY345" s="98"/>
      <c r="AZ345" s="142"/>
      <c r="BA345" s="142"/>
      <c r="BC345" s="141"/>
      <c r="BD345" s="235">
        <v>320</v>
      </c>
      <c r="BE345" s="238">
        <f t="shared" si="132"/>
        <v>-15.905935819273605</v>
      </c>
      <c r="BF345" s="237">
        <f t="shared" si="133"/>
        <v>-112.20340151659977</v>
      </c>
      <c r="BG345" s="98"/>
      <c r="BH345" s="98"/>
      <c r="BI345" s="98"/>
      <c r="BJ345" s="98"/>
      <c r="BK345" s="98"/>
      <c r="BL345" s="98"/>
      <c r="BM345" s="98"/>
      <c r="BN345" s="98"/>
      <c r="BO345" s="98"/>
      <c r="BP345" s="98"/>
      <c r="BQ345" s="98"/>
      <c r="BR345" s="98"/>
      <c r="BS345" s="163">
        <f t="shared" si="134"/>
        <v>-40.974985981470212</v>
      </c>
      <c r="BT345" s="161">
        <v>119</v>
      </c>
      <c r="BU345" s="98"/>
      <c r="BV345" s="98"/>
      <c r="BW345" s="98"/>
      <c r="BX345" s="98"/>
      <c r="BY345" s="98"/>
      <c r="BZ345" s="98"/>
      <c r="CA345" s="142"/>
      <c r="CB345" s="141"/>
      <c r="CC345" s="98"/>
      <c r="CD345" s="98"/>
      <c r="CE345" s="98"/>
      <c r="CF345" s="98"/>
      <c r="CG345" s="98"/>
      <c r="CH345" s="98"/>
      <c r="CI345" s="98"/>
      <c r="CJ345" s="98"/>
      <c r="CK345" s="98"/>
      <c r="CL345" s="98"/>
      <c r="CM345" s="98"/>
      <c r="CN345" s="163">
        <f t="shared" si="135"/>
        <v>-40.974985981470212</v>
      </c>
      <c r="CO345" s="161">
        <v>119</v>
      </c>
      <c r="CP345" s="98"/>
      <c r="CQ345" s="98"/>
      <c r="CR345" s="98"/>
      <c r="CS345" s="98"/>
      <c r="CT345" s="98"/>
      <c r="CU345" s="98"/>
      <c r="CV345" s="142"/>
      <c r="CW345" s="168"/>
    </row>
    <row r="346" spans="2:101" x14ac:dyDescent="0.3">
      <c r="B346" s="141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76">
        <v>329</v>
      </c>
      <c r="AA346" s="79">
        <f t="shared" si="147"/>
        <v>-0.36570861346674377</v>
      </c>
      <c r="AB346" s="78">
        <f t="shared" si="144"/>
        <v>-96.331692325689531</v>
      </c>
      <c r="AC346" s="98"/>
      <c r="AD346" s="86">
        <v>338</v>
      </c>
      <c r="AE346" s="89">
        <f t="shared" si="137"/>
        <v>74.17470836534298</v>
      </c>
      <c r="AF346" s="88">
        <f t="shared" si="138"/>
        <v>-29.968527473272989</v>
      </c>
      <c r="AG346" s="98"/>
      <c r="AH346" s="108">
        <v>327</v>
      </c>
      <c r="AI346" s="111">
        <f t="shared" si="145"/>
        <v>-9.7751392343386989</v>
      </c>
      <c r="AJ346" s="110">
        <f t="shared" si="146"/>
        <v>-122.89390640072851</v>
      </c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141">
        <f t="shared" si="136"/>
        <v>-105.62357711491939</v>
      </c>
      <c r="AW346" s="142">
        <f t="shared" si="143"/>
        <v>-305.36911421509711</v>
      </c>
      <c r="AX346" s="98"/>
      <c r="AY346" s="98"/>
      <c r="AZ346" s="142"/>
      <c r="BA346" s="142"/>
      <c r="BC346" s="141"/>
      <c r="BD346" s="235">
        <v>321</v>
      </c>
      <c r="BE346" s="238">
        <f t="shared" ref="BE346:BE385" si="148">$BF$19*COS($BD346*PI()/180)+$BF$20</f>
        <v>-15.650385108203146</v>
      </c>
      <c r="BF346" s="237">
        <f t="shared" si="133"/>
        <v>-111.89339371460638</v>
      </c>
      <c r="BG346" s="98"/>
      <c r="BH346" s="98"/>
      <c r="BI346" s="98"/>
      <c r="BJ346" s="98"/>
      <c r="BK346" s="98"/>
      <c r="BL346" s="98"/>
      <c r="BM346" s="98"/>
      <c r="BN346" s="98"/>
      <c r="BO346" s="98"/>
      <c r="BP346" s="98"/>
      <c r="BQ346" s="98"/>
      <c r="BR346" s="98"/>
      <c r="BS346" s="163">
        <f t="shared" si="134"/>
        <v>-41.319313594759876</v>
      </c>
      <c r="BT346" s="161">
        <v>120</v>
      </c>
      <c r="BU346" s="98"/>
      <c r="BV346" s="98"/>
      <c r="BW346" s="98"/>
      <c r="BX346" s="98"/>
      <c r="BY346" s="98"/>
      <c r="BZ346" s="98"/>
      <c r="CA346" s="142"/>
      <c r="CB346" s="141"/>
      <c r="CC346" s="98"/>
      <c r="CD346" s="98"/>
      <c r="CE346" s="98"/>
      <c r="CF346" s="98"/>
      <c r="CG346" s="98"/>
      <c r="CH346" s="98"/>
      <c r="CI346" s="98"/>
      <c r="CJ346" s="98"/>
      <c r="CK346" s="98"/>
      <c r="CL346" s="98"/>
      <c r="CM346" s="98"/>
      <c r="CN346" s="163">
        <f t="shared" si="135"/>
        <v>-41.319313594759876</v>
      </c>
      <c r="CO346" s="161">
        <v>120</v>
      </c>
      <c r="CP346" s="98"/>
      <c r="CQ346" s="98"/>
      <c r="CR346" s="98"/>
      <c r="CS346" s="98"/>
      <c r="CT346" s="98"/>
      <c r="CU346" s="98"/>
      <c r="CV346" s="142"/>
      <c r="CW346" s="168"/>
    </row>
    <row r="347" spans="2:101" x14ac:dyDescent="0.3">
      <c r="B347" s="141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76">
        <v>330</v>
      </c>
      <c r="AA347" s="79">
        <f t="shared" si="147"/>
        <v>-8.4821003060348232E-2</v>
      </c>
      <c r="AB347" s="78">
        <f t="shared" si="144"/>
        <v>-95.854839788826965</v>
      </c>
      <c r="AC347" s="98"/>
      <c r="AD347" s="86">
        <v>339</v>
      </c>
      <c r="AE347" s="89">
        <f t="shared" si="137"/>
        <v>74.686434119776123</v>
      </c>
      <c r="AF347" s="88">
        <f t="shared" si="138"/>
        <v>-28.669435963624061</v>
      </c>
      <c r="AG347" s="98"/>
      <c r="AH347" s="108">
        <v>328</v>
      </c>
      <c r="AI347" s="111">
        <f t="shared" si="145"/>
        <v>-9.4777808195374362</v>
      </c>
      <c r="AJ347" s="110">
        <f t="shared" si="146"/>
        <v>-122.42714718578046</v>
      </c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141">
        <f t="shared" si="136"/>
        <v>-105.62357711491939</v>
      </c>
      <c r="AW347" s="142">
        <f t="shared" si="143"/>
        <v>-306.36911421509711</v>
      </c>
      <c r="AX347" s="98"/>
      <c r="AY347" s="98"/>
      <c r="AZ347" s="142"/>
      <c r="BA347" s="142"/>
      <c r="BC347" s="141"/>
      <c r="BD347" s="235">
        <v>322</v>
      </c>
      <c r="BE347" s="238">
        <f t="shared" si="148"/>
        <v>-15.400283700902886</v>
      </c>
      <c r="BF347" s="237">
        <f t="shared" ref="BF347:BF385" si="149">$BF$19*SIN($BD347*PI()/180)+$BF$21</f>
        <v>-111.57897315342785</v>
      </c>
      <c r="BG347" s="98"/>
      <c r="BH347" s="98"/>
      <c r="BI347" s="98"/>
      <c r="BJ347" s="98"/>
      <c r="BK347" s="98"/>
      <c r="BL347" s="98"/>
      <c r="BM347" s="98"/>
      <c r="BN347" s="98"/>
      <c r="BO347" s="98"/>
      <c r="BP347" s="98"/>
      <c r="BQ347" s="98"/>
      <c r="BR347" s="98"/>
      <c r="BS347" s="163">
        <f t="shared" si="134"/>
        <v>-41.663641208049548</v>
      </c>
      <c r="BT347" s="161">
        <v>121</v>
      </c>
      <c r="BU347" s="98"/>
      <c r="BV347" s="98"/>
      <c r="BW347" s="98"/>
      <c r="BX347" s="98"/>
      <c r="BY347" s="98"/>
      <c r="BZ347" s="98"/>
      <c r="CA347" s="142"/>
      <c r="CB347" s="141"/>
      <c r="CC347" s="98"/>
      <c r="CD347" s="98"/>
      <c r="CE347" s="98"/>
      <c r="CF347" s="98"/>
      <c r="CG347" s="98"/>
      <c r="CH347" s="98"/>
      <c r="CI347" s="98"/>
      <c r="CJ347" s="98"/>
      <c r="CK347" s="98"/>
      <c r="CL347" s="98"/>
      <c r="CM347" s="98"/>
      <c r="CN347" s="163">
        <f t="shared" si="135"/>
        <v>-41.663641208049548</v>
      </c>
      <c r="CO347" s="161">
        <v>121</v>
      </c>
      <c r="CP347" s="98"/>
      <c r="CQ347" s="98"/>
      <c r="CR347" s="98"/>
      <c r="CS347" s="98"/>
      <c r="CT347" s="98"/>
      <c r="CU347" s="98"/>
      <c r="CV347" s="142"/>
      <c r="CW347" s="168"/>
    </row>
    <row r="348" spans="2:101" x14ac:dyDescent="0.3">
      <c r="B348" s="141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76">
        <v>331</v>
      </c>
      <c r="AA348" s="79">
        <f t="shared" si="147"/>
        <v>0.18770160251850854</v>
      </c>
      <c r="AB348" s="78">
        <f t="shared" si="144"/>
        <v>-95.373157714175406</v>
      </c>
      <c r="AC348" s="98"/>
      <c r="AD348" s="86">
        <v>340</v>
      </c>
      <c r="AE348" s="89">
        <f t="shared" si="137"/>
        <v>75.175409662872681</v>
      </c>
      <c r="AF348" s="88">
        <f t="shared" si="138"/>
        <v>-27.361611466053489</v>
      </c>
      <c r="AG348" s="98"/>
      <c r="AH348" s="108">
        <v>329</v>
      </c>
      <c r="AI348" s="111">
        <f t="shared" si="145"/>
        <v>-9.1886137653906275</v>
      </c>
      <c r="AJ348" s="110">
        <f t="shared" si="146"/>
        <v>-121.95526944060892</v>
      </c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141">
        <f t="shared" si="136"/>
        <v>-105.62357711491939</v>
      </c>
      <c r="AW348" s="142">
        <f t="shared" si="143"/>
        <v>-307.36911421509711</v>
      </c>
      <c r="AX348" s="98"/>
      <c r="AY348" s="98"/>
      <c r="AZ348" s="142"/>
      <c r="BA348" s="142"/>
      <c r="BC348" s="141"/>
      <c r="BD348" s="235">
        <v>323</v>
      </c>
      <c r="BE348" s="238">
        <f t="shared" si="148"/>
        <v>-15.155707780684271</v>
      </c>
      <c r="BF348" s="237">
        <f t="shared" si="149"/>
        <v>-111.26023560861296</v>
      </c>
      <c r="BG348" s="98"/>
      <c r="BH348" s="98"/>
      <c r="BI348" s="98"/>
      <c r="BJ348" s="98"/>
      <c r="BK348" s="98"/>
      <c r="BL348" s="98"/>
      <c r="BM348" s="98"/>
      <c r="BN348" s="98"/>
      <c r="BO348" s="98"/>
      <c r="BP348" s="98"/>
      <c r="BQ348" s="98"/>
      <c r="BR348" s="98"/>
      <c r="BS348" s="163">
        <f t="shared" si="134"/>
        <v>-42.007968821339212</v>
      </c>
      <c r="BT348" s="161">
        <v>122</v>
      </c>
      <c r="BU348" s="98"/>
      <c r="BV348" s="98"/>
      <c r="BW348" s="98"/>
      <c r="BX348" s="98"/>
      <c r="BY348" s="98"/>
      <c r="BZ348" s="98"/>
      <c r="CA348" s="142"/>
      <c r="CB348" s="141"/>
      <c r="CC348" s="98"/>
      <c r="CD348" s="98"/>
      <c r="CE348" s="98"/>
      <c r="CF348" s="98"/>
      <c r="CG348" s="98"/>
      <c r="CH348" s="98"/>
      <c r="CI348" s="98"/>
      <c r="CJ348" s="98"/>
      <c r="CK348" s="98"/>
      <c r="CL348" s="98"/>
      <c r="CM348" s="98"/>
      <c r="CN348" s="163">
        <f t="shared" si="135"/>
        <v>-42.007968821339212</v>
      </c>
      <c r="CO348" s="161">
        <v>122</v>
      </c>
      <c r="CP348" s="98"/>
      <c r="CQ348" s="98"/>
      <c r="CR348" s="98"/>
      <c r="CS348" s="98"/>
      <c r="CT348" s="98"/>
      <c r="CU348" s="98"/>
      <c r="CV348" s="142"/>
      <c r="CW348" s="168"/>
    </row>
    <row r="349" spans="2:101" x14ac:dyDescent="0.3">
      <c r="B349" s="141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76">
        <v>332</v>
      </c>
      <c r="AA349" s="79">
        <f t="shared" si="147"/>
        <v>0.45177619024415705</v>
      </c>
      <c r="AB349" s="78">
        <f t="shared" si="144"/>
        <v>-94.886792826761024</v>
      </c>
      <c r="AC349" s="98"/>
      <c r="AD349" s="86">
        <v>341</v>
      </c>
      <c r="AE349" s="89">
        <f t="shared" si="137"/>
        <v>75.641486047945321</v>
      </c>
      <c r="AF349" s="88">
        <f t="shared" si="138"/>
        <v>-26.045452356572603</v>
      </c>
      <c r="AG349" s="98"/>
      <c r="AH349" s="108">
        <v>330</v>
      </c>
      <c r="AI349" s="111">
        <f t="shared" si="145"/>
        <v>-8.9077261549842319</v>
      </c>
      <c r="AJ349" s="110">
        <f t="shared" si="146"/>
        <v>-121.47841690374635</v>
      </c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141">
        <f t="shared" si="136"/>
        <v>-105.62357711491939</v>
      </c>
      <c r="AW349" s="142">
        <f t="shared" si="143"/>
        <v>-308.36911421509711</v>
      </c>
      <c r="AX349" s="98"/>
      <c r="AY349" s="98"/>
      <c r="AZ349" s="142"/>
      <c r="BA349" s="142"/>
      <c r="BC349" s="141"/>
      <c r="BD349" s="235">
        <v>324</v>
      </c>
      <c r="BE349" s="238">
        <f t="shared" si="148"/>
        <v>-14.916731847741875</v>
      </c>
      <c r="BF349" s="237">
        <f t="shared" si="149"/>
        <v>-110.93727817070558</v>
      </c>
      <c r="BG349" s="98"/>
      <c r="BH349" s="98"/>
      <c r="BI349" s="98"/>
      <c r="BJ349" s="98"/>
      <c r="BK349" s="98"/>
      <c r="BL349" s="98"/>
      <c r="BM349" s="98"/>
      <c r="BN349" s="98"/>
      <c r="BO349" s="98"/>
      <c r="BP349" s="98"/>
      <c r="BQ349" s="98"/>
      <c r="BR349" s="98"/>
      <c r="BS349" s="163">
        <f t="shared" si="134"/>
        <v>-42.352296434628876</v>
      </c>
      <c r="BT349" s="161">
        <v>123</v>
      </c>
      <c r="BU349" s="98"/>
      <c r="BV349" s="98"/>
      <c r="BW349" s="98"/>
      <c r="BX349" s="98"/>
      <c r="BY349" s="98"/>
      <c r="BZ349" s="98"/>
      <c r="CA349" s="142"/>
      <c r="CB349" s="141"/>
      <c r="CC349" s="98"/>
      <c r="CD349" s="98"/>
      <c r="CE349" s="98"/>
      <c r="CF349" s="98"/>
      <c r="CG349" s="98"/>
      <c r="CH349" s="98"/>
      <c r="CI349" s="98"/>
      <c r="CJ349" s="98"/>
      <c r="CK349" s="98"/>
      <c r="CL349" s="98"/>
      <c r="CM349" s="98"/>
      <c r="CN349" s="163">
        <f t="shared" si="135"/>
        <v>-42.352296434628876</v>
      </c>
      <c r="CO349" s="161">
        <v>123</v>
      </c>
      <c r="CP349" s="98"/>
      <c r="CQ349" s="98"/>
      <c r="CR349" s="98"/>
      <c r="CS349" s="98"/>
      <c r="CT349" s="98"/>
      <c r="CU349" s="98"/>
      <c r="CV349" s="142"/>
      <c r="CW349" s="168"/>
    </row>
    <row r="350" spans="2:101" x14ac:dyDescent="0.3">
      <c r="B350" s="141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76">
        <v>333</v>
      </c>
      <c r="AA350" s="79">
        <f t="shared" si="147"/>
        <v>0.70732232043904375</v>
      </c>
      <c r="AB350" s="78">
        <f t="shared" si="144"/>
        <v>-94.395893278039992</v>
      </c>
      <c r="AC350" s="98"/>
      <c r="AD350" s="86">
        <v>342</v>
      </c>
      <c r="AE350" s="89">
        <f t="shared" si="137"/>
        <v>76.084521303612277</v>
      </c>
      <c r="AF350" s="88">
        <f t="shared" si="138"/>
        <v>-24.72135954999581</v>
      </c>
      <c r="AG350" s="98"/>
      <c r="AH350" s="108">
        <v>331</v>
      </c>
      <c r="AI350" s="111">
        <f t="shared" si="145"/>
        <v>-8.6352035494053752</v>
      </c>
      <c r="AJ350" s="110">
        <f t="shared" si="146"/>
        <v>-120.99673482909479</v>
      </c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141">
        <f t="shared" si="136"/>
        <v>-105.62357711491939</v>
      </c>
      <c r="AW350" s="142">
        <f t="shared" si="143"/>
        <v>-309.36911421509711</v>
      </c>
      <c r="AX350" s="98"/>
      <c r="AY350" s="98"/>
      <c r="AZ350" s="142"/>
      <c r="BA350" s="142"/>
      <c r="BC350" s="141"/>
      <c r="BD350" s="235">
        <v>325</v>
      </c>
      <c r="BE350" s="238">
        <f t="shared" si="148"/>
        <v>-14.683428696459877</v>
      </c>
      <c r="BF350" s="237">
        <f t="shared" si="149"/>
        <v>-110.61019921566982</v>
      </c>
      <c r="BG350" s="98"/>
      <c r="BH350" s="98"/>
      <c r="BI350" s="98"/>
      <c r="BJ350" s="98"/>
      <c r="BK350" s="98"/>
      <c r="BL350" s="98"/>
      <c r="BM350" s="98"/>
      <c r="BN350" s="98"/>
      <c r="BO350" s="98"/>
      <c r="BP350" s="98"/>
      <c r="BQ350" s="98"/>
      <c r="BR350" s="98"/>
      <c r="BS350" s="163">
        <f t="shared" si="134"/>
        <v>-42.69662404791854</v>
      </c>
      <c r="BT350" s="161">
        <v>124</v>
      </c>
      <c r="BU350" s="98"/>
      <c r="BV350" s="98"/>
      <c r="BW350" s="98"/>
      <c r="BX350" s="98"/>
      <c r="BY350" s="98"/>
      <c r="BZ350" s="98"/>
      <c r="CA350" s="142"/>
      <c r="CB350" s="141"/>
      <c r="CC350" s="98"/>
      <c r="CD350" s="98"/>
      <c r="CE350" s="98"/>
      <c r="CF350" s="98"/>
      <c r="CG350" s="98"/>
      <c r="CH350" s="98"/>
      <c r="CI350" s="98"/>
      <c r="CJ350" s="98"/>
      <c r="CK350" s="98"/>
      <c r="CL350" s="98"/>
      <c r="CM350" s="98"/>
      <c r="CN350" s="163">
        <f t="shared" si="135"/>
        <v>-42.69662404791854</v>
      </c>
      <c r="CO350" s="161">
        <v>124</v>
      </c>
      <c r="CP350" s="98"/>
      <c r="CQ350" s="98"/>
      <c r="CR350" s="98"/>
      <c r="CS350" s="98"/>
      <c r="CT350" s="98"/>
      <c r="CU350" s="98"/>
      <c r="CV350" s="142"/>
      <c r="CW350" s="168"/>
    </row>
    <row r="351" spans="2:101" x14ac:dyDescent="0.3">
      <c r="B351" s="141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76">
        <v>334</v>
      </c>
      <c r="AA351" s="79">
        <f t="shared" si="147"/>
        <v>0.95426215127638514</v>
      </c>
      <c r="AB351" s="78">
        <f t="shared" si="144"/>
        <v>-93.900608600770312</v>
      </c>
      <c r="AC351" s="98"/>
      <c r="AD351" s="86">
        <v>343</v>
      </c>
      <c r="AE351" s="89">
        <f t="shared" si="137"/>
        <v>76.504380477042858</v>
      </c>
      <c r="AF351" s="88">
        <f t="shared" si="138"/>
        <v>-23.389736377818902</v>
      </c>
      <c r="AG351" s="98"/>
      <c r="AH351" s="108">
        <v>332</v>
      </c>
      <c r="AI351" s="111">
        <f t="shared" si="145"/>
        <v>-8.3711289616797266</v>
      </c>
      <c r="AJ351" s="110">
        <f t="shared" si="146"/>
        <v>-120.51036994168041</v>
      </c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141">
        <f t="shared" si="136"/>
        <v>-105.62357711491939</v>
      </c>
      <c r="AW351" s="142">
        <f t="shared" si="143"/>
        <v>-310.36911421509711</v>
      </c>
      <c r="AX351" s="98"/>
      <c r="AY351" s="98"/>
      <c r="AZ351" s="142"/>
      <c r="BA351" s="142"/>
      <c r="BC351" s="141"/>
      <c r="BD351" s="235">
        <v>326</v>
      </c>
      <c r="BE351" s="238">
        <f t="shared" si="148"/>
        <v>-14.455869393238213</v>
      </c>
      <c r="BF351" s="237">
        <f t="shared" si="149"/>
        <v>-110.27909837492389</v>
      </c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163">
        <f t="shared" si="134"/>
        <v>-43.040951661208204</v>
      </c>
      <c r="BT351" s="161">
        <v>125</v>
      </c>
      <c r="BU351" s="98"/>
      <c r="BV351" s="98"/>
      <c r="BW351" s="98"/>
      <c r="BX351" s="98"/>
      <c r="BY351" s="98"/>
      <c r="BZ351" s="98"/>
      <c r="CA351" s="142"/>
      <c r="CB351" s="141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163">
        <f t="shared" si="135"/>
        <v>-43.040951661208204</v>
      </c>
      <c r="CO351" s="161">
        <v>125</v>
      </c>
      <c r="CP351" s="98"/>
      <c r="CQ351" s="98"/>
      <c r="CR351" s="98"/>
      <c r="CS351" s="98"/>
      <c r="CT351" s="98"/>
      <c r="CU351" s="98"/>
      <c r="CV351" s="142"/>
      <c r="CW351" s="168"/>
    </row>
    <row r="352" spans="2:101" x14ac:dyDescent="0.3">
      <c r="B352" s="141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76">
        <v>335</v>
      </c>
      <c r="AA352" s="79">
        <f t="shared" si="147"/>
        <v>1.1925204624915224</v>
      </c>
      <c r="AB352" s="78">
        <f t="shared" si="144"/>
        <v>-93.40108966346267</v>
      </c>
      <c r="AC352" s="98"/>
      <c r="AD352" s="86">
        <v>344</v>
      </c>
      <c r="AE352" s="89">
        <f t="shared" si="137"/>
        <v>76.900935675065497</v>
      </c>
      <c r="AF352" s="88">
        <f t="shared" si="138"/>
        <v>-22.050988465359982</v>
      </c>
      <c r="AG352" s="98"/>
      <c r="AH352" s="108">
        <v>333</v>
      </c>
      <c r="AI352" s="111">
        <f t="shared" si="145"/>
        <v>-8.1155828314848399</v>
      </c>
      <c r="AJ352" s="110">
        <f t="shared" si="146"/>
        <v>-120.01947039295938</v>
      </c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141">
        <f t="shared" si="136"/>
        <v>-105.62357711491939</v>
      </c>
      <c r="AW352" s="142">
        <f t="shared" si="143"/>
        <v>-311.36911421509711</v>
      </c>
      <c r="AX352" s="98"/>
      <c r="AY352" s="98"/>
      <c r="AZ352" s="142"/>
      <c r="BA352" s="142"/>
      <c r="BC352" s="141"/>
      <c r="BD352" s="235">
        <v>327</v>
      </c>
      <c r="BE352" s="238">
        <f t="shared" si="148"/>
        <v>-14.234123254845056</v>
      </c>
      <c r="BF352" s="237">
        <f t="shared" si="149"/>
        <v>-109.9440765049913</v>
      </c>
      <c r="BG352" s="98"/>
      <c r="BH352" s="98"/>
      <c r="BI352" s="98"/>
      <c r="BJ352" s="98"/>
      <c r="BK352" s="98"/>
      <c r="BL352" s="98"/>
      <c r="BM352" s="98"/>
      <c r="BN352" s="98"/>
      <c r="BO352" s="98"/>
      <c r="BP352" s="98"/>
      <c r="BQ352" s="98"/>
      <c r="BR352" s="98"/>
      <c r="BS352" s="163">
        <f t="shared" si="134"/>
        <v>-43.385279274497876</v>
      </c>
      <c r="BT352" s="161">
        <v>126</v>
      </c>
      <c r="BU352" s="98"/>
      <c r="BV352" s="98"/>
      <c r="BW352" s="98"/>
      <c r="BX352" s="98"/>
      <c r="BY352" s="98"/>
      <c r="BZ352" s="98"/>
      <c r="CA352" s="142"/>
      <c r="CB352" s="141"/>
      <c r="CC352" s="98"/>
      <c r="CD352" s="98"/>
      <c r="CE352" s="98"/>
      <c r="CF352" s="98"/>
      <c r="CG352" s="98"/>
      <c r="CH352" s="98"/>
      <c r="CI352" s="98"/>
      <c r="CJ352" s="98"/>
      <c r="CK352" s="98"/>
      <c r="CL352" s="98"/>
      <c r="CM352" s="98"/>
      <c r="CN352" s="163">
        <f t="shared" si="135"/>
        <v>-43.385279274497876</v>
      </c>
      <c r="CO352" s="161">
        <v>126</v>
      </c>
      <c r="CP352" s="98"/>
      <c r="CQ352" s="98"/>
      <c r="CR352" s="98"/>
      <c r="CS352" s="98"/>
      <c r="CT352" s="98"/>
      <c r="CU352" s="98"/>
      <c r="CV352" s="142"/>
      <c r="CW352" s="168"/>
    </row>
    <row r="353" spans="2:101" x14ac:dyDescent="0.3">
      <c r="B353" s="141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76">
        <v>336</v>
      </c>
      <c r="AA353" s="79">
        <f t="shared" si="147"/>
        <v>1.4220246782948429</v>
      </c>
      <c r="AB353" s="78">
        <f t="shared" si="144"/>
        <v>-92.897488624424199</v>
      </c>
      <c r="AC353" s="98"/>
      <c r="AD353" s="86">
        <v>345</v>
      </c>
      <c r="AE353" s="89">
        <f t="shared" si="137"/>
        <v>77.274066103125463</v>
      </c>
      <c r="AF353" s="88">
        <f t="shared" si="138"/>
        <v>-20.705523608201656</v>
      </c>
      <c r="AG353" s="98"/>
      <c r="AH353" s="108">
        <v>334</v>
      </c>
      <c r="AI353" s="111">
        <f t="shared" si="145"/>
        <v>-7.8686430006474986</v>
      </c>
      <c r="AJ353" s="110">
        <f t="shared" si="146"/>
        <v>-119.5241857156897</v>
      </c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141">
        <f t="shared" si="136"/>
        <v>-105.62357711491939</v>
      </c>
      <c r="AW353" s="142">
        <f t="shared" si="143"/>
        <v>-312.36911421509711</v>
      </c>
      <c r="AX353" s="98"/>
      <c r="AY353" s="98"/>
      <c r="AZ353" s="142"/>
      <c r="BA353" s="142"/>
      <c r="BC353" s="141"/>
      <c r="BD353" s="235">
        <v>328</v>
      </c>
      <c r="BE353" s="238">
        <f t="shared" si="148"/>
        <v>-14.018257827302289</v>
      </c>
      <c r="BF353" s="237">
        <f t="shared" si="149"/>
        <v>-109.60523565677912</v>
      </c>
      <c r="BG353" s="98"/>
      <c r="BH353" s="98"/>
      <c r="BI353" s="98"/>
      <c r="BJ353" s="98"/>
      <c r="BK353" s="98"/>
      <c r="BL353" s="98"/>
      <c r="BM353" s="98"/>
      <c r="BN353" s="98"/>
      <c r="BO353" s="98"/>
      <c r="BP353" s="98"/>
      <c r="BQ353" s="98"/>
      <c r="BR353" s="98"/>
      <c r="BS353" s="163">
        <f t="shared" si="134"/>
        <v>-43.72960688778754</v>
      </c>
      <c r="BT353" s="161">
        <v>127</v>
      </c>
      <c r="BU353" s="98"/>
      <c r="BV353" s="98"/>
      <c r="BW353" s="98"/>
      <c r="BX353" s="98"/>
      <c r="BY353" s="98"/>
      <c r="BZ353" s="98"/>
      <c r="CA353" s="142"/>
      <c r="CB353" s="141"/>
      <c r="CC353" s="98"/>
      <c r="CD353" s="98"/>
      <c r="CE353" s="98"/>
      <c r="CF353" s="98"/>
      <c r="CG353" s="98"/>
      <c r="CH353" s="98"/>
      <c r="CI353" s="98"/>
      <c r="CJ353" s="98"/>
      <c r="CK353" s="98"/>
      <c r="CL353" s="98"/>
      <c r="CM353" s="98"/>
      <c r="CN353" s="163">
        <f t="shared" si="135"/>
        <v>-43.72960688778754</v>
      </c>
      <c r="CO353" s="161">
        <v>127</v>
      </c>
      <c r="CP353" s="98"/>
      <c r="CQ353" s="98"/>
      <c r="CR353" s="98"/>
      <c r="CS353" s="98"/>
      <c r="CT353" s="98"/>
      <c r="CU353" s="98"/>
      <c r="CV353" s="142"/>
      <c r="CW353" s="168"/>
    </row>
    <row r="354" spans="2:101" x14ac:dyDescent="0.3">
      <c r="B354" s="141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76">
        <v>337</v>
      </c>
      <c r="AA354" s="79">
        <f t="shared" si="147"/>
        <v>1.6427048894789031</v>
      </c>
      <c r="AB354" s="78">
        <f t="shared" si="144"/>
        <v>-92.38995888541001</v>
      </c>
      <c r="AC354" s="98"/>
      <c r="AD354" s="86">
        <v>346</v>
      </c>
      <c r="AE354" s="89">
        <f t="shared" si="137"/>
        <v>77.623658102079716</v>
      </c>
      <c r="AF354" s="88">
        <f t="shared" si="138"/>
        <v>-19.353751647973429</v>
      </c>
      <c r="AG354" s="98"/>
      <c r="AH354" s="108">
        <v>335</v>
      </c>
      <c r="AI354" s="111">
        <f t="shared" si="145"/>
        <v>-7.6303846894323613</v>
      </c>
      <c r="AJ354" s="110">
        <f t="shared" si="146"/>
        <v>-119.02466677838206</v>
      </c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141">
        <f t="shared" si="136"/>
        <v>-105.62357711491939</v>
      </c>
      <c r="AW354" s="142">
        <f t="shared" si="143"/>
        <v>-313.36911421509711</v>
      </c>
      <c r="AX354" s="98"/>
      <c r="AY354" s="98"/>
      <c r="AZ354" s="142"/>
      <c r="BA354" s="142"/>
      <c r="BC354" s="141"/>
      <c r="BD354" s="235">
        <v>329</v>
      </c>
      <c r="BE354" s="238">
        <f t="shared" si="148"/>
        <v>-13.808338865310233</v>
      </c>
      <c r="BF354" s="237">
        <f t="shared" si="149"/>
        <v>-109.26267904449207</v>
      </c>
      <c r="BG354" s="98"/>
      <c r="BH354" s="98"/>
      <c r="BI354" s="98"/>
      <c r="BJ354" s="98"/>
      <c r="BK354" s="98"/>
      <c r="BL354" s="98"/>
      <c r="BM354" s="98"/>
      <c r="BN354" s="98"/>
      <c r="BO354" s="98"/>
      <c r="BP354" s="98"/>
      <c r="BQ354" s="98"/>
      <c r="BR354" s="98"/>
      <c r="BS354" s="163">
        <f t="shared" si="134"/>
        <v>-44.073934501077204</v>
      </c>
      <c r="BT354" s="161">
        <v>128</v>
      </c>
      <c r="BU354" s="98"/>
      <c r="BV354" s="98"/>
      <c r="BW354" s="98"/>
      <c r="BX354" s="98"/>
      <c r="BY354" s="98"/>
      <c r="BZ354" s="98"/>
      <c r="CA354" s="142"/>
      <c r="CB354" s="141"/>
      <c r="CC354" s="98"/>
      <c r="CD354" s="98"/>
      <c r="CE354" s="98"/>
      <c r="CF354" s="98"/>
      <c r="CG354" s="98"/>
      <c r="CH354" s="98"/>
      <c r="CI354" s="98"/>
      <c r="CJ354" s="98"/>
      <c r="CK354" s="98"/>
      <c r="CL354" s="98"/>
      <c r="CM354" s="98"/>
      <c r="CN354" s="163">
        <f t="shared" si="135"/>
        <v>-44.073934501077204</v>
      </c>
      <c r="CO354" s="161">
        <v>128</v>
      </c>
      <c r="CP354" s="98"/>
      <c r="CQ354" s="98"/>
      <c r="CR354" s="98"/>
      <c r="CS354" s="98"/>
      <c r="CT354" s="98"/>
      <c r="CU354" s="98"/>
      <c r="CV354" s="142"/>
      <c r="CW354" s="168"/>
    </row>
    <row r="355" spans="2:101" x14ac:dyDescent="0.3">
      <c r="B355" s="141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76">
        <v>338</v>
      </c>
      <c r="AA355" s="79">
        <f t="shared" si="147"/>
        <v>1.8544938747136506</v>
      </c>
      <c r="AB355" s="78">
        <f t="shared" si="144"/>
        <v>-91.878655044895055</v>
      </c>
      <c r="AC355" s="98"/>
      <c r="AD355" s="86">
        <v>347</v>
      </c>
      <c r="AE355" s="89">
        <f t="shared" si="137"/>
        <v>77.949605182818814</v>
      </c>
      <c r="AF355" s="88">
        <f t="shared" si="138"/>
        <v>-17.996084347509228</v>
      </c>
      <c r="AG355" s="98"/>
      <c r="AH355" s="108">
        <v>336</v>
      </c>
      <c r="AI355" s="111">
        <f t="shared" si="145"/>
        <v>-7.4008804736290408</v>
      </c>
      <c r="AJ355" s="110">
        <f t="shared" si="146"/>
        <v>-118.52106573934358</v>
      </c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141">
        <f t="shared" si="136"/>
        <v>-105.62357711491939</v>
      </c>
      <c r="AW355" s="142">
        <f t="shared" si="143"/>
        <v>-314.36911421509711</v>
      </c>
      <c r="AX355" s="98"/>
      <c r="AY355" s="98"/>
      <c r="AZ355" s="142"/>
      <c r="BA355" s="142"/>
      <c r="BC355" s="141"/>
      <c r="BD355" s="235">
        <v>330</v>
      </c>
      <c r="BE355" s="238">
        <f t="shared" si="148"/>
        <v>-13.60443031221828</v>
      </c>
      <c r="BF355" s="237">
        <f t="shared" si="149"/>
        <v>-108.91651101419271</v>
      </c>
      <c r="BG355" s="98"/>
      <c r="BH355" s="98"/>
      <c r="BI355" s="98"/>
      <c r="BJ355" s="98"/>
      <c r="BK355" s="98"/>
      <c r="BL355" s="98"/>
      <c r="BM355" s="98"/>
      <c r="BN355" s="98"/>
      <c r="BO355" s="98"/>
      <c r="BP355" s="98"/>
      <c r="BQ355" s="98"/>
      <c r="BR355" s="98"/>
      <c r="BS355" s="163">
        <f t="shared" si="134"/>
        <v>-44.418262114366868</v>
      </c>
      <c r="BT355" s="161">
        <v>129</v>
      </c>
      <c r="BU355" s="98"/>
      <c r="BV355" s="98"/>
      <c r="BW355" s="98"/>
      <c r="BX355" s="98"/>
      <c r="BY355" s="98"/>
      <c r="BZ355" s="98"/>
      <c r="CA355" s="142"/>
      <c r="CB355" s="141"/>
      <c r="CC355" s="98"/>
      <c r="CD355" s="98"/>
      <c r="CE355" s="98"/>
      <c r="CF355" s="98"/>
      <c r="CG355" s="98"/>
      <c r="CH355" s="98"/>
      <c r="CI355" s="98"/>
      <c r="CJ355" s="98"/>
      <c r="CK355" s="98"/>
      <c r="CL355" s="98"/>
      <c r="CM355" s="98"/>
      <c r="CN355" s="163">
        <f t="shared" si="135"/>
        <v>-44.418262114366868</v>
      </c>
      <c r="CO355" s="161">
        <v>129</v>
      </c>
      <c r="CP355" s="98"/>
      <c r="CQ355" s="98"/>
      <c r="CR355" s="98"/>
      <c r="CS355" s="98"/>
      <c r="CT355" s="98"/>
      <c r="CU355" s="98"/>
      <c r="CV355" s="142"/>
      <c r="CW355" s="168"/>
    </row>
    <row r="356" spans="2:101" x14ac:dyDescent="0.3">
      <c r="B356" s="141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76">
        <v>339</v>
      </c>
      <c r="AA356" s="79">
        <f t="shared" si="147"/>
        <v>2.0573271210224995</v>
      </c>
      <c r="AB356" s="78">
        <f t="shared" si="144"/>
        <v>-91.363732850982331</v>
      </c>
      <c r="AC356" s="98"/>
      <c r="AD356" s="86">
        <v>348</v>
      </c>
      <c r="AE356" s="89">
        <f t="shared" si="137"/>
        <v>78.251808058704441</v>
      </c>
      <c r="AF356" s="88">
        <f t="shared" si="138"/>
        <v>-16.632935265420791</v>
      </c>
      <c r="AG356" s="98"/>
      <c r="AH356" s="108">
        <v>337</v>
      </c>
      <c r="AI356" s="111">
        <f t="shared" si="145"/>
        <v>-7.1802002624449806</v>
      </c>
      <c r="AJ356" s="110">
        <f t="shared" si="146"/>
        <v>-118.0135360003294</v>
      </c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141">
        <f t="shared" si="136"/>
        <v>-105.62357711491939</v>
      </c>
      <c r="AW356" s="142">
        <f t="shared" si="143"/>
        <v>-315.36911421509711</v>
      </c>
      <c r="AX356" s="98"/>
      <c r="AY356" s="98"/>
      <c r="AZ356" s="142"/>
      <c r="BA356" s="142"/>
      <c r="BC356" s="141"/>
      <c r="BD356" s="235">
        <v>331</v>
      </c>
      <c r="BE356" s="238">
        <f t="shared" si="148"/>
        <v>-13.406594280546983</v>
      </c>
      <c r="BF356" s="237">
        <f t="shared" si="149"/>
        <v>-108.56683701201645</v>
      </c>
      <c r="BG356" s="98"/>
      <c r="BH356" s="98"/>
      <c r="BI356" s="98"/>
      <c r="BJ356" s="98"/>
      <c r="BK356" s="98"/>
      <c r="BL356" s="98"/>
      <c r="BM356" s="98"/>
      <c r="BN356" s="98"/>
      <c r="BO356" s="98"/>
      <c r="BP356" s="98"/>
      <c r="BQ356" s="98"/>
      <c r="BR356" s="98"/>
      <c r="BS356" s="163">
        <f t="shared" ref="BS356:BS419" si="150">$BT$19*$BT356+$BV$19</f>
        <v>-44.762589727656533</v>
      </c>
      <c r="BT356" s="161">
        <v>130</v>
      </c>
      <c r="BU356" s="98"/>
      <c r="BV356" s="98"/>
      <c r="BW356" s="98"/>
      <c r="BX356" s="98"/>
      <c r="BY356" s="98"/>
      <c r="BZ356" s="98"/>
      <c r="CA356" s="142"/>
      <c r="CB356" s="141"/>
      <c r="CC356" s="98"/>
      <c r="CD356" s="98"/>
      <c r="CE356" s="98"/>
      <c r="CF356" s="98"/>
      <c r="CG356" s="98"/>
      <c r="CH356" s="98"/>
      <c r="CI356" s="98"/>
      <c r="CJ356" s="98"/>
      <c r="CK356" s="98"/>
      <c r="CL356" s="98"/>
      <c r="CM356" s="98"/>
      <c r="CN356" s="163">
        <f t="shared" si="135"/>
        <v>-44.762589727656533</v>
      </c>
      <c r="CO356" s="161">
        <v>130</v>
      </c>
      <c r="CP356" s="98"/>
      <c r="CQ356" s="98"/>
      <c r="CR356" s="98"/>
      <c r="CS356" s="98"/>
      <c r="CT356" s="98"/>
      <c r="CU356" s="98"/>
      <c r="CV356" s="142"/>
      <c r="CW356" s="168"/>
    </row>
    <row r="357" spans="2:101" x14ac:dyDescent="0.3">
      <c r="B357" s="141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76">
        <v>340</v>
      </c>
      <c r="AA357" s="79">
        <f t="shared" si="147"/>
        <v>2.2511428434337617</v>
      </c>
      <c r="AB357" s="78">
        <f t="shared" si="144"/>
        <v>-90.845349153960214</v>
      </c>
      <c r="AC357" s="98"/>
      <c r="AD357" s="86">
        <v>349</v>
      </c>
      <c r="AE357" s="89">
        <f t="shared" si="137"/>
        <v>78.530174675813115</v>
      </c>
      <c r="AF357" s="88">
        <f t="shared" si="138"/>
        <v>-15.264719630123572</v>
      </c>
      <c r="AG357" s="98"/>
      <c r="AH357" s="108">
        <v>338</v>
      </c>
      <c r="AI357" s="111">
        <f t="shared" si="145"/>
        <v>-6.9684112772102331</v>
      </c>
      <c r="AJ357" s="110">
        <f t="shared" si="146"/>
        <v>-117.50223215981444</v>
      </c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141">
        <f t="shared" si="136"/>
        <v>-105.62357711491939</v>
      </c>
      <c r="AW357" s="142">
        <f t="shared" si="143"/>
        <v>-316.36911421509711</v>
      </c>
      <c r="AX357" s="98"/>
      <c r="AY357" s="98"/>
      <c r="AZ357" s="142"/>
      <c r="BA357" s="142"/>
      <c r="BC357" s="141"/>
      <c r="BD357" s="235">
        <v>332</v>
      </c>
      <c r="BE357" s="238">
        <f t="shared" si="148"/>
        <v>-13.214891033068092</v>
      </c>
      <c r="BF357" s="237">
        <f t="shared" si="149"/>
        <v>-108.21376355205177</v>
      </c>
      <c r="BG357" s="98"/>
      <c r="BH357" s="98"/>
      <c r="BI357" s="98"/>
      <c r="BJ357" s="98"/>
      <c r="BK357" s="98"/>
      <c r="BL357" s="98"/>
      <c r="BM357" s="98"/>
      <c r="BN357" s="98"/>
      <c r="BO357" s="98"/>
      <c r="BP357" s="98"/>
      <c r="BQ357" s="98"/>
      <c r="BR357" s="98"/>
      <c r="BS357" s="163">
        <f t="shared" si="150"/>
        <v>-45.106917340946204</v>
      </c>
      <c r="BT357" s="161">
        <v>131</v>
      </c>
      <c r="BU357" s="98"/>
      <c r="BV357" s="98"/>
      <c r="BW357" s="98"/>
      <c r="BX357" s="98"/>
      <c r="BY357" s="98"/>
      <c r="BZ357" s="98"/>
      <c r="CA357" s="142"/>
      <c r="CB357" s="141"/>
      <c r="CC357" s="98"/>
      <c r="CD357" s="98"/>
      <c r="CE357" s="98"/>
      <c r="CF357" s="98"/>
      <c r="CG357" s="98"/>
      <c r="CH357" s="98"/>
      <c r="CI357" s="98"/>
      <c r="CJ357" s="98"/>
      <c r="CK357" s="98"/>
      <c r="CL357" s="98"/>
      <c r="CM357" s="98"/>
      <c r="CN357" s="163">
        <f t="shared" ref="CN357:CN420" si="151">$CO$19*$CO357+$CQ$19</f>
        <v>-45.106917340946204</v>
      </c>
      <c r="CO357" s="161">
        <v>131</v>
      </c>
      <c r="CP357" s="98"/>
      <c r="CQ357" s="98"/>
      <c r="CR357" s="98"/>
      <c r="CS357" s="98"/>
      <c r="CT357" s="98"/>
      <c r="CU357" s="98"/>
      <c r="CV357" s="142"/>
      <c r="CW357" s="168"/>
    </row>
    <row r="358" spans="2:101" x14ac:dyDescent="0.3">
      <c r="B358" s="141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76">
        <v>341</v>
      </c>
      <c r="AA358" s="79">
        <f t="shared" si="147"/>
        <v>2.435882003800824</v>
      </c>
      <c r="AB358" s="78">
        <f t="shared" si="144"/>
        <v>-90.323661858524602</v>
      </c>
      <c r="AC358" s="98"/>
      <c r="AD358" s="86">
        <v>350</v>
      </c>
      <c r="AE358" s="89">
        <f t="shared" si="137"/>
        <v>78.784620240976636</v>
      </c>
      <c r="AF358" s="88">
        <f t="shared" si="138"/>
        <v>-13.891854213354502</v>
      </c>
      <c r="AG358" s="98"/>
      <c r="AH358" s="108">
        <v>339</v>
      </c>
      <c r="AI358" s="111">
        <f t="shared" si="145"/>
        <v>-6.7655780309013842</v>
      </c>
      <c r="AJ358" s="110">
        <f t="shared" si="146"/>
        <v>-116.98730996590172</v>
      </c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141">
        <f t="shared" si="136"/>
        <v>-105.62357711491939</v>
      </c>
      <c r="AW358" s="142">
        <f t="shared" si="143"/>
        <v>-317.36911421509711</v>
      </c>
      <c r="AX358" s="98"/>
      <c r="AY358" s="98"/>
      <c r="AZ358" s="142"/>
      <c r="BA358" s="142"/>
      <c r="BC358" s="141"/>
      <c r="BD358" s="235">
        <v>333</v>
      </c>
      <c r="BE358" s="238">
        <f t="shared" si="148"/>
        <v>-13.029378964447847</v>
      </c>
      <c r="BF358" s="237">
        <f t="shared" si="149"/>
        <v>-107.85739818389483</v>
      </c>
      <c r="BG358" s="98"/>
      <c r="BH358" s="98"/>
      <c r="BI358" s="98"/>
      <c r="BJ358" s="98"/>
      <c r="BK358" s="98"/>
      <c r="BL358" s="98"/>
      <c r="BM358" s="98"/>
      <c r="BN358" s="98"/>
      <c r="BO358" s="98"/>
      <c r="BP358" s="98"/>
      <c r="BQ358" s="98"/>
      <c r="BR358" s="98"/>
      <c r="BS358" s="163">
        <f t="shared" si="150"/>
        <v>-45.451244954235868</v>
      </c>
      <c r="BT358" s="161">
        <v>132</v>
      </c>
      <c r="BU358" s="98"/>
      <c r="BV358" s="98"/>
      <c r="BW358" s="98"/>
      <c r="BX358" s="98"/>
      <c r="BY358" s="98"/>
      <c r="BZ358" s="98"/>
      <c r="CA358" s="142"/>
      <c r="CB358" s="141"/>
      <c r="CC358" s="98"/>
      <c r="CD358" s="98"/>
      <c r="CE358" s="98"/>
      <c r="CF358" s="98"/>
      <c r="CG358" s="98"/>
      <c r="CH358" s="98"/>
      <c r="CI358" s="98"/>
      <c r="CJ358" s="98"/>
      <c r="CK358" s="98"/>
      <c r="CL358" s="98"/>
      <c r="CM358" s="98"/>
      <c r="CN358" s="163">
        <f t="shared" si="151"/>
        <v>-45.451244954235868</v>
      </c>
      <c r="CO358" s="161">
        <v>132</v>
      </c>
      <c r="CP358" s="98"/>
      <c r="CQ358" s="98"/>
      <c r="CR358" s="98"/>
      <c r="CS358" s="98"/>
      <c r="CT358" s="98"/>
      <c r="CU358" s="98"/>
      <c r="CV358" s="142"/>
      <c r="CW358" s="168"/>
    </row>
    <row r="359" spans="2:101" x14ac:dyDescent="0.3">
      <c r="B359" s="141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76">
        <v>342</v>
      </c>
      <c r="AA359" s="79">
        <f t="shared" si="147"/>
        <v>2.6114883287858639</v>
      </c>
      <c r="AB359" s="78">
        <f t="shared" si="144"/>
        <v>-89.79882987567926</v>
      </c>
      <c r="AC359" s="98"/>
      <c r="AD359" s="86">
        <v>351</v>
      </c>
      <c r="AE359" s="89">
        <f t="shared" si="137"/>
        <v>79.015067247611015</v>
      </c>
      <c r="AF359" s="88">
        <f t="shared" si="138"/>
        <v>-12.51475720321849</v>
      </c>
      <c r="AG359" s="98"/>
      <c r="AH359" s="108">
        <v>340</v>
      </c>
      <c r="AI359" s="111">
        <f t="shared" si="145"/>
        <v>-6.571762308490122</v>
      </c>
      <c r="AJ359" s="110">
        <f t="shared" si="146"/>
        <v>-116.4689262688796</v>
      </c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141">
        <f t="shared" si="136"/>
        <v>-105.62357711491939</v>
      </c>
      <c r="AW359" s="142">
        <f t="shared" si="143"/>
        <v>-318.36911421509711</v>
      </c>
      <c r="AX359" s="98"/>
      <c r="AY359" s="98"/>
      <c r="AZ359" s="142"/>
      <c r="BA359" s="142"/>
      <c r="BC359" s="141"/>
      <c r="BD359" s="235">
        <v>334</v>
      </c>
      <c r="BE359" s="238">
        <f t="shared" si="148"/>
        <v>-12.850114583459444</v>
      </c>
      <c r="BF359" s="237">
        <f t="shared" si="149"/>
        <v>-107.49784945988895</v>
      </c>
      <c r="BG359" s="98"/>
      <c r="BH359" s="98"/>
      <c r="BI359" s="98"/>
      <c r="BJ359" s="98"/>
      <c r="BK359" s="98"/>
      <c r="BL359" s="98"/>
      <c r="BM359" s="98"/>
      <c r="BN359" s="98"/>
      <c r="BO359" s="98"/>
      <c r="BP359" s="98"/>
      <c r="BQ359" s="98"/>
      <c r="BR359" s="98"/>
      <c r="BS359" s="163">
        <f t="shared" si="150"/>
        <v>-45.795572567525532</v>
      </c>
      <c r="BT359" s="161">
        <v>133</v>
      </c>
      <c r="BU359" s="98"/>
      <c r="BV359" s="98"/>
      <c r="BW359" s="98"/>
      <c r="BX359" s="98"/>
      <c r="BY359" s="98"/>
      <c r="BZ359" s="98"/>
      <c r="CA359" s="142"/>
      <c r="CB359" s="141"/>
      <c r="CC359" s="98"/>
      <c r="CD359" s="98"/>
      <c r="CE359" s="98"/>
      <c r="CF359" s="98"/>
      <c r="CG359" s="98"/>
      <c r="CH359" s="98"/>
      <c r="CI359" s="98"/>
      <c r="CJ359" s="98"/>
      <c r="CK359" s="98"/>
      <c r="CL359" s="98"/>
      <c r="CM359" s="98"/>
      <c r="CN359" s="163">
        <f t="shared" si="151"/>
        <v>-45.795572567525532</v>
      </c>
      <c r="CO359" s="161">
        <v>133</v>
      </c>
      <c r="CP359" s="98"/>
      <c r="CQ359" s="98"/>
      <c r="CR359" s="98"/>
      <c r="CS359" s="98"/>
      <c r="CT359" s="98"/>
      <c r="CU359" s="98"/>
      <c r="CV359" s="142"/>
      <c r="CW359" s="168"/>
    </row>
    <row r="360" spans="2:101" x14ac:dyDescent="0.3">
      <c r="B360" s="141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76">
        <v>343</v>
      </c>
      <c r="AA360" s="79">
        <f t="shared" si="147"/>
        <v>2.7779083270011391</v>
      </c>
      <c r="AB360" s="78">
        <f t="shared" si="144"/>
        <v>-89.271013074330398</v>
      </c>
      <c r="AC360" s="98"/>
      <c r="AD360" s="86">
        <v>352</v>
      </c>
      <c r="AE360" s="89">
        <f t="shared" si="137"/>
        <v>79.221445499325625</v>
      </c>
      <c r="AF360" s="88">
        <f t="shared" si="138"/>
        <v>-11.13384807680527</v>
      </c>
      <c r="AG360" s="98"/>
      <c r="AH360" s="108">
        <v>341</v>
      </c>
      <c r="AI360" s="111">
        <f t="shared" si="145"/>
        <v>-6.3870231481230597</v>
      </c>
      <c r="AJ360" s="110">
        <f t="shared" si="146"/>
        <v>-115.94723897344399</v>
      </c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141">
        <f t="shared" si="136"/>
        <v>-105.62357711491939</v>
      </c>
      <c r="AW360" s="142">
        <f t="shared" si="143"/>
        <v>-319.36911421509711</v>
      </c>
      <c r="AX360" s="98"/>
      <c r="AY360" s="98"/>
      <c r="AZ360" s="142"/>
      <c r="BA360" s="142"/>
      <c r="BC360" s="141"/>
      <c r="BD360" s="235">
        <v>335</v>
      </c>
      <c r="BE360" s="238">
        <f t="shared" si="148"/>
        <v>-12.677152495769921</v>
      </c>
      <c r="BF360" s="237">
        <f t="shared" si="149"/>
        <v>-107.13522690205856</v>
      </c>
      <c r="BG360" s="98"/>
      <c r="BH360" s="98"/>
      <c r="BI360" s="98"/>
      <c r="BJ360" s="98"/>
      <c r="BK360" s="98"/>
      <c r="BL360" s="98"/>
      <c r="BM360" s="98"/>
      <c r="BN360" s="98"/>
      <c r="BO360" s="98"/>
      <c r="BP360" s="98"/>
      <c r="BQ360" s="98"/>
      <c r="BR360" s="98"/>
      <c r="BS360" s="163">
        <f t="shared" si="150"/>
        <v>-46.139900180815197</v>
      </c>
      <c r="BT360" s="161">
        <v>134</v>
      </c>
      <c r="BU360" s="98"/>
      <c r="BV360" s="98"/>
      <c r="BW360" s="98"/>
      <c r="BX360" s="98"/>
      <c r="BY360" s="98"/>
      <c r="BZ360" s="98"/>
      <c r="CA360" s="142"/>
      <c r="CB360" s="141"/>
      <c r="CC360" s="98"/>
      <c r="CD360" s="98"/>
      <c r="CE360" s="98"/>
      <c r="CF360" s="98"/>
      <c r="CG360" s="98"/>
      <c r="CH360" s="98"/>
      <c r="CI360" s="98"/>
      <c r="CJ360" s="98"/>
      <c r="CK360" s="98"/>
      <c r="CL360" s="98"/>
      <c r="CM360" s="98"/>
      <c r="CN360" s="163">
        <f t="shared" si="151"/>
        <v>-46.139900180815197</v>
      </c>
      <c r="CO360" s="161">
        <v>134</v>
      </c>
      <c r="CP360" s="98"/>
      <c r="CQ360" s="98"/>
      <c r="CR360" s="98"/>
      <c r="CS360" s="98"/>
      <c r="CT360" s="98"/>
      <c r="CU360" s="98"/>
      <c r="CV360" s="142"/>
      <c r="CW360" s="168"/>
    </row>
    <row r="361" spans="2:101" x14ac:dyDescent="0.3">
      <c r="B361" s="141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76">
        <v>344</v>
      </c>
      <c r="AA361" s="79">
        <f t="shared" si="147"/>
        <v>2.935091305303029</v>
      </c>
      <c r="AB361" s="78">
        <f t="shared" si="144"/>
        <v>-88.74037223258884</v>
      </c>
      <c r="AC361" s="98"/>
      <c r="AD361" s="86">
        <v>353</v>
      </c>
      <c r="AE361" s="89">
        <f t="shared" si="137"/>
        <v>79.40369213130576</v>
      </c>
      <c r="AF361" s="88">
        <f t="shared" si="138"/>
        <v>-9.7495474724118498</v>
      </c>
      <c r="AG361" s="98"/>
      <c r="AH361" s="108">
        <v>342</v>
      </c>
      <c r="AI361" s="111">
        <f t="shared" si="145"/>
        <v>-6.2114168231380198</v>
      </c>
      <c r="AJ361" s="110">
        <f t="shared" si="146"/>
        <v>-115.42240699059865</v>
      </c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141">
        <f t="shared" si="136"/>
        <v>-105.62357711491939</v>
      </c>
      <c r="AW361" s="142">
        <f t="shared" si="143"/>
        <v>-320.36911421509711</v>
      </c>
      <c r="AX361" s="98"/>
      <c r="AY361" s="98"/>
      <c r="AZ361" s="142"/>
      <c r="BA361" s="142"/>
      <c r="BC361" s="141"/>
      <c r="BD361" s="235">
        <v>336</v>
      </c>
      <c r="BE361" s="238">
        <f t="shared" si="148"/>
        <v>-12.510545387306681</v>
      </c>
      <c r="BF361" s="237">
        <f t="shared" si="149"/>
        <v>-106.7696409687475</v>
      </c>
      <c r="BG361" s="98"/>
      <c r="BH361" s="98"/>
      <c r="BI361" s="98"/>
      <c r="BJ361" s="98"/>
      <c r="BK361" s="98"/>
      <c r="BL361" s="98"/>
      <c r="BM361" s="98"/>
      <c r="BN361" s="98"/>
      <c r="BO361" s="98"/>
      <c r="BP361" s="98"/>
      <c r="BQ361" s="98"/>
      <c r="BR361" s="98"/>
      <c r="BS361" s="163">
        <f t="shared" si="150"/>
        <v>-46.484227794104861</v>
      </c>
      <c r="BT361" s="161">
        <v>135</v>
      </c>
      <c r="BU361" s="98"/>
      <c r="BV361" s="98"/>
      <c r="BW361" s="98"/>
      <c r="BX361" s="98"/>
      <c r="BY361" s="98"/>
      <c r="BZ361" s="98"/>
      <c r="CA361" s="142"/>
      <c r="CB361" s="141"/>
      <c r="CC361" s="98"/>
      <c r="CD361" s="98"/>
      <c r="CE361" s="98"/>
      <c r="CF361" s="98"/>
      <c r="CG361" s="98"/>
      <c r="CH361" s="98"/>
      <c r="CI361" s="98"/>
      <c r="CJ361" s="98"/>
      <c r="CK361" s="98"/>
      <c r="CL361" s="98"/>
      <c r="CM361" s="98"/>
      <c r="CN361" s="163">
        <f t="shared" si="151"/>
        <v>-46.484227794104861</v>
      </c>
      <c r="CO361" s="161">
        <v>135</v>
      </c>
      <c r="CP361" s="98"/>
      <c r="CQ361" s="98"/>
      <c r="CR361" s="98"/>
      <c r="CS361" s="98"/>
      <c r="CT361" s="98"/>
      <c r="CU361" s="98"/>
      <c r="CV361" s="142"/>
      <c r="CW361" s="168"/>
    </row>
    <row r="362" spans="2:101" x14ac:dyDescent="0.3">
      <c r="B362" s="141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76">
        <v>345</v>
      </c>
      <c r="AA362" s="79">
        <f t="shared" si="147"/>
        <v>3.0829893842337093</v>
      </c>
      <c r="AB362" s="78">
        <f t="shared" si="144"/>
        <v>-88.207068988795285</v>
      </c>
      <c r="AC362" s="98"/>
      <c r="AD362" s="86">
        <v>354</v>
      </c>
      <c r="AE362" s="89">
        <f t="shared" si="137"/>
        <v>79.561751629461867</v>
      </c>
      <c r="AF362" s="88">
        <f t="shared" si="138"/>
        <v>-8.3622770614122732</v>
      </c>
      <c r="AG362" s="98"/>
      <c r="AH362" s="108">
        <v>343</v>
      </c>
      <c r="AI362" s="111">
        <f t="shared" si="145"/>
        <v>-6.0449968249227446</v>
      </c>
      <c r="AJ362" s="110">
        <f t="shared" si="146"/>
        <v>-114.89459018924978</v>
      </c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141">
        <f t="shared" si="136"/>
        <v>-105.62357711491939</v>
      </c>
      <c r="AW362" s="142">
        <f t="shared" si="143"/>
        <v>-321.36911421509711</v>
      </c>
      <c r="AX362" s="98"/>
      <c r="AY362" s="98"/>
      <c r="AZ362" s="142"/>
      <c r="BA362" s="142"/>
      <c r="BC362" s="141"/>
      <c r="BD362" s="235">
        <v>337</v>
      </c>
      <c r="BE362" s="238">
        <f t="shared" si="148"/>
        <v>-12.350344008208957</v>
      </c>
      <c r="BF362" s="237">
        <f t="shared" si="149"/>
        <v>-106.40120302097263</v>
      </c>
      <c r="BG362" s="98"/>
      <c r="BH362" s="98"/>
      <c r="BI362" s="98"/>
      <c r="BJ362" s="98"/>
      <c r="BK362" s="98"/>
      <c r="BL362" s="98"/>
      <c r="BM362" s="98"/>
      <c r="BN362" s="98"/>
      <c r="BO362" s="98"/>
      <c r="BP362" s="98"/>
      <c r="BQ362" s="98"/>
      <c r="BR362" s="98"/>
      <c r="BS362" s="163">
        <f t="shared" si="150"/>
        <v>-46.828555407394532</v>
      </c>
      <c r="BT362" s="161">
        <v>136</v>
      </c>
      <c r="BU362" s="98"/>
      <c r="BV362" s="98"/>
      <c r="BW362" s="98"/>
      <c r="BX362" s="98"/>
      <c r="BY362" s="98"/>
      <c r="BZ362" s="98"/>
      <c r="CA362" s="142"/>
      <c r="CB362" s="141"/>
      <c r="CC362" s="98"/>
      <c r="CD362" s="98"/>
      <c r="CE362" s="98"/>
      <c r="CF362" s="98"/>
      <c r="CG362" s="98"/>
      <c r="CH362" s="98"/>
      <c r="CI362" s="98"/>
      <c r="CJ362" s="98"/>
      <c r="CK362" s="98"/>
      <c r="CL362" s="98"/>
      <c r="CM362" s="98"/>
      <c r="CN362" s="163">
        <f t="shared" si="151"/>
        <v>-46.828555407394532</v>
      </c>
      <c r="CO362" s="161">
        <v>136</v>
      </c>
      <c r="CP362" s="98"/>
      <c r="CQ362" s="98"/>
      <c r="CR362" s="98"/>
      <c r="CS362" s="98"/>
      <c r="CT362" s="98"/>
      <c r="CU362" s="98"/>
      <c r="CV362" s="142"/>
      <c r="CW362" s="168"/>
    </row>
    <row r="363" spans="2:101" x14ac:dyDescent="0.3">
      <c r="B363" s="141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76">
        <v>346</v>
      </c>
      <c r="AA363" s="79">
        <f t="shared" si="147"/>
        <v>3.221557512605596</v>
      </c>
      <c r="AB363" s="78">
        <f t="shared" si="144"/>
        <v>-87.671265792284103</v>
      </c>
      <c r="AC363" s="98"/>
      <c r="AD363" s="86">
        <v>355</v>
      </c>
      <c r="AE363" s="89">
        <f t="shared" si="137"/>
        <v>79.69557584733964</v>
      </c>
      <c r="AF363" s="88">
        <f t="shared" si="138"/>
        <v>-6.9724594198126653</v>
      </c>
      <c r="AG363" s="98"/>
      <c r="AH363" s="108">
        <v>344</v>
      </c>
      <c r="AI363" s="111">
        <f t="shared" si="145"/>
        <v>-5.8878138466208547</v>
      </c>
      <c r="AJ363" s="110">
        <f t="shared" si="146"/>
        <v>-114.36394934750822</v>
      </c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141">
        <f t="shared" si="136"/>
        <v>-105.62357711491939</v>
      </c>
      <c r="AW363" s="142">
        <f t="shared" si="143"/>
        <v>-322.36911421509711</v>
      </c>
      <c r="AX363" s="98"/>
      <c r="AY363" s="98"/>
      <c r="AZ363" s="142"/>
      <c r="BA363" s="142"/>
      <c r="BC363" s="141"/>
      <c r="BD363" s="235">
        <v>338</v>
      </c>
      <c r="BE363" s="238">
        <f t="shared" si="148"/>
        <v>-12.196597157368689</v>
      </c>
      <c r="BF363" s="237">
        <f t="shared" si="149"/>
        <v>-106.0300252885019</v>
      </c>
      <c r="BG363" s="98"/>
      <c r="BH363" s="98"/>
      <c r="BI363" s="98"/>
      <c r="BJ363" s="98"/>
      <c r="BK363" s="98"/>
      <c r="BL363" s="98"/>
      <c r="BM363" s="98"/>
      <c r="BN363" s="98"/>
      <c r="BO363" s="98"/>
      <c r="BP363" s="98"/>
      <c r="BQ363" s="98"/>
      <c r="BR363" s="98"/>
      <c r="BS363" s="163">
        <f t="shared" si="150"/>
        <v>-47.172883020684196</v>
      </c>
      <c r="BT363" s="161">
        <v>137</v>
      </c>
      <c r="BU363" s="98"/>
      <c r="BV363" s="98"/>
      <c r="BW363" s="98"/>
      <c r="BX363" s="98"/>
      <c r="BY363" s="98"/>
      <c r="BZ363" s="98"/>
      <c r="CA363" s="142"/>
      <c r="CB363" s="141"/>
      <c r="CC363" s="98"/>
      <c r="CD363" s="98"/>
      <c r="CE363" s="98"/>
      <c r="CF363" s="98"/>
      <c r="CG363" s="98"/>
      <c r="CH363" s="98"/>
      <c r="CI363" s="98"/>
      <c r="CJ363" s="98"/>
      <c r="CK363" s="98"/>
      <c r="CL363" s="98"/>
      <c r="CM363" s="98"/>
      <c r="CN363" s="163">
        <f t="shared" si="151"/>
        <v>-47.172883020684196</v>
      </c>
      <c r="CO363" s="161">
        <v>137</v>
      </c>
      <c r="CP363" s="98"/>
      <c r="CQ363" s="98"/>
      <c r="CR363" s="98"/>
      <c r="CS363" s="98"/>
      <c r="CT363" s="98"/>
      <c r="CU363" s="98"/>
      <c r="CV363" s="142"/>
      <c r="CW363" s="168"/>
    </row>
    <row r="364" spans="2:101" x14ac:dyDescent="0.3">
      <c r="B364" s="141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76">
        <v>347</v>
      </c>
      <c r="AA364" s="79">
        <f t="shared" si="147"/>
        <v>3.3507534812244515</v>
      </c>
      <c r="AB364" s="78">
        <f t="shared" si="144"/>
        <v>-87.133125853899372</v>
      </c>
      <c r="AC364" s="98"/>
      <c r="AD364" s="86">
        <v>356</v>
      </c>
      <c r="AE364" s="89">
        <f t="shared" si="137"/>
        <v>79.805124020785939</v>
      </c>
      <c r="AF364" s="88">
        <f t="shared" si="138"/>
        <v>-5.5805178995299807</v>
      </c>
      <c r="AG364" s="98"/>
      <c r="AH364" s="108">
        <v>345</v>
      </c>
      <c r="AI364" s="111">
        <f t="shared" si="145"/>
        <v>-5.7399157676901744</v>
      </c>
      <c r="AJ364" s="110">
        <f t="shared" si="146"/>
        <v>-113.83064610371467</v>
      </c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141">
        <f t="shared" si="136"/>
        <v>-105.62357711491939</v>
      </c>
      <c r="AW364" s="142">
        <f t="shared" si="143"/>
        <v>-323.36911421509711</v>
      </c>
      <c r="AX364" s="98"/>
      <c r="AY364" s="98"/>
      <c r="AZ364" s="142"/>
      <c r="BA364" s="142"/>
      <c r="BC364" s="141"/>
      <c r="BD364" s="235">
        <v>339</v>
      </c>
      <c r="BE364" s="238">
        <f t="shared" si="148"/>
        <v>-12.049351667566054</v>
      </c>
      <c r="BF364" s="237">
        <f t="shared" si="149"/>
        <v>-105.65622083566838</v>
      </c>
      <c r="BG364" s="98"/>
      <c r="BH364" s="98"/>
      <c r="BI364" s="98"/>
      <c r="BJ364" s="98"/>
      <c r="BK364" s="98"/>
      <c r="BL364" s="98"/>
      <c r="BM364" s="98"/>
      <c r="BN364" s="98"/>
      <c r="BO364" s="98"/>
      <c r="BP364" s="98"/>
      <c r="BQ364" s="98"/>
      <c r="BR364" s="98"/>
      <c r="BS364" s="163">
        <f t="shared" si="150"/>
        <v>-47.51721063397386</v>
      </c>
      <c r="BT364" s="161">
        <v>138</v>
      </c>
      <c r="BU364" s="98"/>
      <c r="BV364" s="98"/>
      <c r="BW364" s="98"/>
      <c r="BX364" s="98"/>
      <c r="BY364" s="98"/>
      <c r="BZ364" s="98"/>
      <c r="CA364" s="142"/>
      <c r="CB364" s="141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163">
        <f t="shared" si="151"/>
        <v>-47.51721063397386</v>
      </c>
      <c r="CO364" s="161">
        <v>138</v>
      </c>
      <c r="CP364" s="98"/>
      <c r="CQ364" s="98"/>
      <c r="CR364" s="98"/>
      <c r="CS364" s="98"/>
      <c r="CT364" s="98"/>
      <c r="CU364" s="98"/>
      <c r="CV364" s="142"/>
      <c r="CW364" s="168"/>
    </row>
    <row r="365" spans="2:101" x14ac:dyDescent="0.3">
      <c r="B365" s="141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76">
        <v>348</v>
      </c>
      <c r="AA365" s="79">
        <f t="shared" si="147"/>
        <v>3.4705379357466875</v>
      </c>
      <c r="AB365" s="78">
        <f t="shared" si="144"/>
        <v>-86.592813096279414</v>
      </c>
      <c r="AC365" s="98"/>
      <c r="AD365" s="86">
        <v>357</v>
      </c>
      <c r="AE365" s="89">
        <f t="shared" si="137"/>
        <v>79.890362780365905</v>
      </c>
      <c r="AF365" s="88">
        <f t="shared" si="138"/>
        <v>-4.1868764994355496</v>
      </c>
      <c r="AG365" s="98"/>
      <c r="AH365" s="108">
        <v>346</v>
      </c>
      <c r="AI365" s="111">
        <f t="shared" si="145"/>
        <v>-5.6013476393182877</v>
      </c>
      <c r="AJ365" s="110">
        <f t="shared" si="146"/>
        <v>-113.29484290720349</v>
      </c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141">
        <f t="shared" si="136"/>
        <v>-105.62357711491939</v>
      </c>
      <c r="AW365" s="142">
        <f t="shared" si="143"/>
        <v>-324.36911421509711</v>
      </c>
      <c r="AX365" s="98"/>
      <c r="AY365" s="98"/>
      <c r="AZ365" s="142"/>
      <c r="BA365" s="142"/>
      <c r="BC365" s="141"/>
      <c r="BD365" s="235">
        <v>340</v>
      </c>
      <c r="BE365" s="238">
        <f t="shared" si="148"/>
        <v>-11.908652391203624</v>
      </c>
      <c r="BF365" s="237">
        <f t="shared" si="149"/>
        <v>-105.27990352692947</v>
      </c>
      <c r="BG365" s="98"/>
      <c r="BH365" s="98"/>
      <c r="BI365" s="98"/>
      <c r="BJ365" s="98"/>
      <c r="BK365" s="98"/>
      <c r="BL365" s="98"/>
      <c r="BM365" s="98"/>
      <c r="BN365" s="98"/>
      <c r="BO365" s="98"/>
      <c r="BP365" s="98"/>
      <c r="BQ365" s="98"/>
      <c r="BR365" s="98"/>
      <c r="BS365" s="163">
        <f t="shared" si="150"/>
        <v>-47.861538247263525</v>
      </c>
      <c r="BT365" s="161">
        <v>139</v>
      </c>
      <c r="BU365" s="98"/>
      <c r="BV365" s="98"/>
      <c r="BW365" s="98"/>
      <c r="BX365" s="98"/>
      <c r="BY365" s="98"/>
      <c r="BZ365" s="98"/>
      <c r="CA365" s="142"/>
      <c r="CB365" s="141"/>
      <c r="CC365" s="98"/>
      <c r="CD365" s="98"/>
      <c r="CE365" s="98"/>
      <c r="CF365" s="98"/>
      <c r="CG365" s="98"/>
      <c r="CH365" s="98"/>
      <c r="CI365" s="98"/>
      <c r="CJ365" s="98"/>
      <c r="CK365" s="98"/>
      <c r="CL365" s="98"/>
      <c r="CM365" s="98"/>
      <c r="CN365" s="163">
        <f t="shared" si="151"/>
        <v>-47.861538247263525</v>
      </c>
      <c r="CO365" s="161">
        <v>139</v>
      </c>
      <c r="CP365" s="98"/>
      <c r="CQ365" s="98"/>
      <c r="CR365" s="98"/>
      <c r="CS365" s="98"/>
      <c r="CT365" s="98"/>
      <c r="CU365" s="98"/>
      <c r="CV365" s="142"/>
      <c r="CW365" s="168"/>
    </row>
    <row r="366" spans="2:101" x14ac:dyDescent="0.3">
      <c r="B366" s="141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76">
        <v>349</v>
      </c>
      <c r="AA366" s="79">
        <f t="shared" si="147"/>
        <v>3.5808743886670804</v>
      </c>
      <c r="AB366" s="78">
        <f t="shared" si="144"/>
        <v>-86.05049210392427</v>
      </c>
      <c r="AC366" s="98"/>
      <c r="AD366" s="86">
        <v>358</v>
      </c>
      <c r="AE366" s="89">
        <f t="shared" si="137"/>
        <v>79.951266161527656</v>
      </c>
      <c r="AF366" s="88">
        <f t="shared" si="138"/>
        <v>-2.7919597362000657</v>
      </c>
      <c r="AG366" s="98"/>
      <c r="AH366" s="108">
        <v>347</v>
      </c>
      <c r="AI366" s="111">
        <f t="shared" si="145"/>
        <v>-5.4721516706994322</v>
      </c>
      <c r="AJ366" s="110">
        <f t="shared" si="146"/>
        <v>-112.75670296881876</v>
      </c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141">
        <f t="shared" si="136"/>
        <v>-105.62357711491939</v>
      </c>
      <c r="AW366" s="142">
        <f t="shared" si="143"/>
        <v>-325.36911421509711</v>
      </c>
      <c r="AX366" s="98"/>
      <c r="AY366" s="98"/>
      <c r="AZ366" s="142"/>
      <c r="BA366" s="142"/>
      <c r="BC366" s="141"/>
      <c r="BD366" s="235">
        <v>341</v>
      </c>
      <c r="BE366" s="238">
        <f t="shared" si="148"/>
        <v>-11.774542186643984</v>
      </c>
      <c r="BF366" s="237">
        <f t="shared" si="149"/>
        <v>-104.90118799218294</v>
      </c>
      <c r="BG366" s="98"/>
      <c r="BH366" s="98"/>
      <c r="BI366" s="98"/>
      <c r="BJ366" s="98"/>
      <c r="BK366" s="98"/>
      <c r="BL366" s="98"/>
      <c r="BM366" s="98"/>
      <c r="BN366" s="98"/>
      <c r="BO366" s="98"/>
      <c r="BP366" s="98"/>
      <c r="BQ366" s="98"/>
      <c r="BR366" s="98"/>
      <c r="BS366" s="163">
        <f t="shared" si="150"/>
        <v>-48.205865860553189</v>
      </c>
      <c r="BT366" s="161">
        <v>140</v>
      </c>
      <c r="BU366" s="98"/>
      <c r="BV366" s="98"/>
      <c r="BW366" s="98"/>
      <c r="BX366" s="98"/>
      <c r="BY366" s="98"/>
      <c r="BZ366" s="98"/>
      <c r="CA366" s="142"/>
      <c r="CB366" s="141"/>
      <c r="CC366" s="98"/>
      <c r="CD366" s="98"/>
      <c r="CE366" s="98"/>
      <c r="CF366" s="98"/>
      <c r="CG366" s="98"/>
      <c r="CH366" s="98"/>
      <c r="CI366" s="98"/>
      <c r="CJ366" s="98"/>
      <c r="CK366" s="98"/>
      <c r="CL366" s="98"/>
      <c r="CM366" s="98"/>
      <c r="CN366" s="163">
        <f t="shared" si="151"/>
        <v>-48.205865860553189</v>
      </c>
      <c r="CO366" s="161">
        <v>140</v>
      </c>
      <c r="CP366" s="98"/>
      <c r="CQ366" s="98"/>
      <c r="CR366" s="98"/>
      <c r="CS366" s="98"/>
      <c r="CT366" s="98"/>
      <c r="CU366" s="98"/>
      <c r="CV366" s="142"/>
      <c r="CW366" s="168"/>
    </row>
    <row r="367" spans="2:101" x14ac:dyDescent="0.3">
      <c r="B367" s="141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76">
        <v>350</v>
      </c>
      <c r="AA367" s="79">
        <f t="shared" si="147"/>
        <v>3.6817292304332057</v>
      </c>
      <c r="AB367" s="78">
        <f t="shared" si="144"/>
        <v>-85.506328073061908</v>
      </c>
      <c r="AC367" s="98"/>
      <c r="AD367" s="86">
        <v>359</v>
      </c>
      <c r="AE367" s="89">
        <f t="shared" si="137"/>
        <v>79.987815612511298</v>
      </c>
      <c r="AF367" s="88">
        <f t="shared" si="138"/>
        <v>-1.3961925149827559</v>
      </c>
      <c r="AG367" s="98"/>
      <c r="AH367" s="108">
        <v>348</v>
      </c>
      <c r="AI367" s="111">
        <f t="shared" si="145"/>
        <v>-5.3523672161771962</v>
      </c>
      <c r="AJ367" s="110">
        <f t="shared" si="146"/>
        <v>-112.2163902111988</v>
      </c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141">
        <f t="shared" ref="AV367:AV386" si="152">$AV$19</f>
        <v>-105.62357711491939</v>
      </c>
      <c r="AW367" s="142">
        <f t="shared" si="143"/>
        <v>-326.36911421509711</v>
      </c>
      <c r="AX367" s="98"/>
      <c r="AY367" s="98"/>
      <c r="AZ367" s="142"/>
      <c r="BA367" s="142"/>
      <c r="BC367" s="141"/>
      <c r="BD367" s="235">
        <v>342</v>
      </c>
      <c r="BE367" s="238">
        <f t="shared" si="148"/>
        <v>-11.647061905154573</v>
      </c>
      <c r="BF367" s="237">
        <f t="shared" si="149"/>
        <v>-104.52018959184932</v>
      </c>
      <c r="BG367" s="98"/>
      <c r="BH367" s="98"/>
      <c r="BI367" s="98"/>
      <c r="BJ367" s="98"/>
      <c r="BK367" s="98"/>
      <c r="BL367" s="98"/>
      <c r="BM367" s="98"/>
      <c r="BN367" s="98"/>
      <c r="BO367" s="98"/>
      <c r="BP367" s="98"/>
      <c r="BQ367" s="98"/>
      <c r="BR367" s="98"/>
      <c r="BS367" s="163">
        <f t="shared" si="150"/>
        <v>-48.55019347384286</v>
      </c>
      <c r="BT367" s="161">
        <v>141</v>
      </c>
      <c r="BU367" s="98"/>
      <c r="BV367" s="98"/>
      <c r="BW367" s="98"/>
      <c r="BX367" s="98"/>
      <c r="BY367" s="98"/>
      <c r="BZ367" s="98"/>
      <c r="CA367" s="142"/>
      <c r="CB367" s="141"/>
      <c r="CC367" s="98"/>
      <c r="CD367" s="98"/>
      <c r="CE367" s="98"/>
      <c r="CF367" s="98"/>
      <c r="CG367" s="98"/>
      <c r="CH367" s="98"/>
      <c r="CI367" s="98"/>
      <c r="CJ367" s="98"/>
      <c r="CK367" s="98"/>
      <c r="CL367" s="98"/>
      <c r="CM367" s="98"/>
      <c r="CN367" s="163">
        <f t="shared" si="151"/>
        <v>-48.55019347384286</v>
      </c>
      <c r="CO367" s="161">
        <v>141</v>
      </c>
      <c r="CP367" s="98"/>
      <c r="CQ367" s="98"/>
      <c r="CR367" s="98"/>
      <c r="CS367" s="98"/>
      <c r="CT367" s="98"/>
      <c r="CU367" s="98"/>
      <c r="CV367" s="142"/>
      <c r="CW367" s="168"/>
    </row>
    <row r="368" spans="2:101" ht="15" thickBot="1" x14ac:dyDescent="0.35">
      <c r="B368" s="141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76">
        <v>351</v>
      </c>
      <c r="AA368" s="79">
        <f t="shared" si="147"/>
        <v>3.773071739683278</v>
      </c>
      <c r="AB368" s="78">
        <f t="shared" si="144"/>
        <v>-84.960486761327431</v>
      </c>
      <c r="AC368" s="98"/>
      <c r="AD368" s="92">
        <v>360</v>
      </c>
      <c r="AE368" s="93">
        <f t="shared" si="137"/>
        <v>80</v>
      </c>
      <c r="AF368" s="94">
        <f t="shared" si="138"/>
        <v>-1.960237527853792E-14</v>
      </c>
      <c r="AG368" s="98"/>
      <c r="AH368" s="108">
        <v>349</v>
      </c>
      <c r="AI368" s="111">
        <f t="shared" si="145"/>
        <v>-5.2420307632568033</v>
      </c>
      <c r="AJ368" s="110">
        <f t="shared" si="146"/>
        <v>-111.67406921884366</v>
      </c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141">
        <f t="shared" si="152"/>
        <v>-105.62357711491939</v>
      </c>
      <c r="AW368" s="142">
        <f t="shared" si="143"/>
        <v>-327.36911421509711</v>
      </c>
      <c r="AX368" s="98"/>
      <c r="AY368" s="98"/>
      <c r="AZ368" s="142"/>
      <c r="BA368" s="142"/>
      <c r="BC368" s="141"/>
      <c r="BD368" s="235">
        <v>343</v>
      </c>
      <c r="BE368" s="238">
        <f t="shared" si="148"/>
        <v>-11.526250378464074</v>
      </c>
      <c r="BF368" s="237">
        <f t="shared" si="149"/>
        <v>-104.13702438173216</v>
      </c>
      <c r="BG368" s="98"/>
      <c r="BH368" s="98"/>
      <c r="BI368" s="98"/>
      <c r="BJ368" s="98"/>
      <c r="BK368" s="98"/>
      <c r="BL368" s="98"/>
      <c r="BM368" s="98"/>
      <c r="BN368" s="98"/>
      <c r="BO368" s="98"/>
      <c r="BP368" s="98"/>
      <c r="BQ368" s="98"/>
      <c r="BR368" s="98"/>
      <c r="BS368" s="163">
        <f t="shared" si="150"/>
        <v>-48.894521087132524</v>
      </c>
      <c r="BT368" s="161">
        <v>142</v>
      </c>
      <c r="BU368" s="98"/>
      <c r="BV368" s="98"/>
      <c r="BW368" s="98"/>
      <c r="BX368" s="98"/>
      <c r="BY368" s="98"/>
      <c r="BZ368" s="98"/>
      <c r="CA368" s="142"/>
      <c r="CB368" s="141"/>
      <c r="CC368" s="98"/>
      <c r="CD368" s="98"/>
      <c r="CE368" s="98"/>
      <c r="CF368" s="98"/>
      <c r="CG368" s="98"/>
      <c r="CH368" s="98"/>
      <c r="CI368" s="98"/>
      <c r="CJ368" s="98"/>
      <c r="CK368" s="98"/>
      <c r="CL368" s="98"/>
      <c r="CM368" s="98"/>
      <c r="CN368" s="163">
        <f t="shared" si="151"/>
        <v>-48.894521087132524</v>
      </c>
      <c r="CO368" s="161">
        <v>142</v>
      </c>
      <c r="CP368" s="98"/>
      <c r="CQ368" s="98"/>
      <c r="CR368" s="98"/>
      <c r="CS368" s="98"/>
      <c r="CT368" s="98"/>
      <c r="CU368" s="98"/>
      <c r="CV368" s="142"/>
      <c r="CW368" s="168"/>
    </row>
    <row r="369" spans="2:101" x14ac:dyDescent="0.3">
      <c r="B369" s="141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76">
        <v>352</v>
      </c>
      <c r="AA369" s="79">
        <f t="shared" si="147"/>
        <v>3.8548740926041098</v>
      </c>
      <c r="AB369" s="78">
        <f t="shared" si="144"/>
        <v>-84.413134437272163</v>
      </c>
      <c r="AC369" s="98"/>
      <c r="AD369" s="98"/>
      <c r="AE369" s="98"/>
      <c r="AF369" s="98"/>
      <c r="AG369" s="98"/>
      <c r="AH369" s="108">
        <v>350</v>
      </c>
      <c r="AI369" s="111">
        <f t="shared" si="145"/>
        <v>-5.141175921490678</v>
      </c>
      <c r="AJ369" s="110">
        <f t="shared" si="146"/>
        <v>-111.12990518798129</v>
      </c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141">
        <f t="shared" si="152"/>
        <v>-105.62357711491939</v>
      </c>
      <c r="AW369" s="142">
        <f t="shared" si="143"/>
        <v>-328.36911421509711</v>
      </c>
      <c r="AX369" s="98"/>
      <c r="AY369" s="98"/>
      <c r="AZ369" s="142"/>
      <c r="BA369" s="142"/>
      <c r="BC369" s="141"/>
      <c r="BD369" s="235">
        <v>344</v>
      </c>
      <c r="BE369" s="238">
        <f t="shared" si="148"/>
        <v>-11.412144406933859</v>
      </c>
      <c r="BF369" s="237">
        <f t="shared" si="149"/>
        <v>-103.75180907766635</v>
      </c>
      <c r="BG369" s="98"/>
      <c r="BH369" s="98"/>
      <c r="BI369" s="98"/>
      <c r="BJ369" s="98"/>
      <c r="BK369" s="98"/>
      <c r="BL369" s="98"/>
      <c r="BM369" s="98"/>
      <c r="BN369" s="98"/>
      <c r="BO369" s="98"/>
      <c r="BP369" s="98"/>
      <c r="BQ369" s="98"/>
      <c r="BR369" s="98"/>
      <c r="BS369" s="163">
        <f t="shared" si="150"/>
        <v>-49.238848700422189</v>
      </c>
      <c r="BT369" s="161">
        <v>143</v>
      </c>
      <c r="BU369" s="98"/>
      <c r="BV369" s="98"/>
      <c r="BW369" s="98"/>
      <c r="BX369" s="98"/>
      <c r="BY369" s="98"/>
      <c r="BZ369" s="98"/>
      <c r="CA369" s="142"/>
      <c r="CB369" s="141"/>
      <c r="CC369" s="98"/>
      <c r="CD369" s="98"/>
      <c r="CE369" s="98"/>
      <c r="CF369" s="98"/>
      <c r="CG369" s="98"/>
      <c r="CH369" s="98"/>
      <c r="CI369" s="98"/>
      <c r="CJ369" s="98"/>
      <c r="CK369" s="98"/>
      <c r="CL369" s="98"/>
      <c r="CM369" s="98"/>
      <c r="CN369" s="163">
        <f t="shared" si="151"/>
        <v>-49.238848700422189</v>
      </c>
      <c r="CO369" s="161">
        <v>143</v>
      </c>
      <c r="CP369" s="98"/>
      <c r="CQ369" s="98"/>
      <c r="CR369" s="98"/>
      <c r="CS369" s="98"/>
      <c r="CT369" s="98"/>
      <c r="CU369" s="98"/>
      <c r="CV369" s="142"/>
      <c r="CW369" s="168"/>
    </row>
    <row r="370" spans="2:101" x14ac:dyDescent="0.3">
      <c r="B370" s="141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76">
        <v>353</v>
      </c>
      <c r="AA370" s="79">
        <f t="shared" si="147"/>
        <v>3.9271113714065713</v>
      </c>
      <c r="AB370" s="78">
        <f t="shared" si="144"/>
        <v>-83.864437829716309</v>
      </c>
      <c r="AC370" s="98"/>
      <c r="AD370" s="98"/>
      <c r="AE370" s="98"/>
      <c r="AF370" s="98"/>
      <c r="AG370" s="98"/>
      <c r="AH370" s="108">
        <v>351</v>
      </c>
      <c r="AI370" s="111">
        <f t="shared" si="145"/>
        <v>-5.0498334122406057</v>
      </c>
      <c r="AJ370" s="110">
        <f t="shared" si="146"/>
        <v>-110.58406387624682</v>
      </c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141">
        <f t="shared" si="152"/>
        <v>-105.62357711491939</v>
      </c>
      <c r="AW370" s="142">
        <f t="shared" si="143"/>
        <v>-329.36911421509711</v>
      </c>
      <c r="AX370" s="98"/>
      <c r="AY370" s="98"/>
      <c r="AZ370" s="142"/>
      <c r="BA370" s="142"/>
      <c r="BC370" s="141"/>
      <c r="BD370" s="235">
        <v>345</v>
      </c>
      <c r="BE370" s="238">
        <f t="shared" si="148"/>
        <v>-11.304778748348198</v>
      </c>
      <c r="BF370" s="237">
        <f t="shared" si="149"/>
        <v>-103.36466101996507</v>
      </c>
      <c r="BG370" s="98"/>
      <c r="BH370" s="98"/>
      <c r="BI370" s="98"/>
      <c r="BJ370" s="98"/>
      <c r="BK370" s="98"/>
      <c r="BL370" s="98"/>
      <c r="BM370" s="98"/>
      <c r="BN370" s="98"/>
      <c r="BO370" s="98"/>
      <c r="BP370" s="98"/>
      <c r="BQ370" s="98"/>
      <c r="BR370" s="98"/>
      <c r="BS370" s="163">
        <f t="shared" si="150"/>
        <v>-49.583176313711853</v>
      </c>
      <c r="BT370" s="161">
        <v>144</v>
      </c>
      <c r="BU370" s="98"/>
      <c r="BV370" s="98"/>
      <c r="BW370" s="98"/>
      <c r="BX370" s="98"/>
      <c r="BY370" s="98"/>
      <c r="BZ370" s="98"/>
      <c r="CA370" s="142"/>
      <c r="CB370" s="141"/>
      <c r="CC370" s="98"/>
      <c r="CD370" s="98"/>
      <c r="CE370" s="98"/>
      <c r="CF370" s="98"/>
      <c r="CG370" s="98"/>
      <c r="CH370" s="98"/>
      <c r="CI370" s="98"/>
      <c r="CJ370" s="98"/>
      <c r="CK370" s="98"/>
      <c r="CL370" s="98"/>
      <c r="CM370" s="98"/>
      <c r="CN370" s="163">
        <f t="shared" si="151"/>
        <v>-49.583176313711853</v>
      </c>
      <c r="CO370" s="161">
        <v>144</v>
      </c>
      <c r="CP370" s="98"/>
      <c r="CQ370" s="98"/>
      <c r="CR370" s="98"/>
      <c r="CS370" s="98"/>
      <c r="CT370" s="98"/>
      <c r="CU370" s="98"/>
      <c r="CV370" s="142"/>
      <c r="CW370" s="168"/>
    </row>
    <row r="371" spans="2:101" x14ac:dyDescent="0.3">
      <c r="B371" s="141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76">
        <v>354</v>
      </c>
      <c r="AA371" s="79">
        <f t="shared" si="147"/>
        <v>3.9897615719157571</v>
      </c>
      <c r="AB371" s="78">
        <f t="shared" si="144"/>
        <v>-83.314564076961858</v>
      </c>
      <c r="AC371" s="98"/>
      <c r="AD371" s="98"/>
      <c r="AE371" s="98"/>
      <c r="AF371" s="98"/>
      <c r="AG371" s="98"/>
      <c r="AH371" s="108">
        <v>352</v>
      </c>
      <c r="AI371" s="111">
        <f t="shared" si="145"/>
        <v>-4.9680310593197738</v>
      </c>
      <c r="AJ371" s="110">
        <f t="shared" si="146"/>
        <v>-110.03671155219155</v>
      </c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141">
        <f t="shared" si="152"/>
        <v>-105.62357711491939</v>
      </c>
      <c r="AW371" s="142">
        <f t="shared" si="143"/>
        <v>-330.36911421509711</v>
      </c>
      <c r="AX371" s="98"/>
      <c r="AY371" s="98"/>
      <c r="AZ371" s="142"/>
      <c r="BA371" s="142"/>
      <c r="BC371" s="141"/>
      <c r="BD371" s="235">
        <v>346</v>
      </c>
      <c r="BE371" s="238">
        <f t="shared" si="148"/>
        <v>-11.204186107326791</v>
      </c>
      <c r="BF371" s="237">
        <f t="shared" si="149"/>
        <v>-102.97569813767714</v>
      </c>
      <c r="BG371" s="98"/>
      <c r="BH371" s="98"/>
      <c r="BI371" s="98"/>
      <c r="BJ371" s="98"/>
      <c r="BK371" s="98"/>
      <c r="BL371" s="98"/>
      <c r="BM371" s="98"/>
      <c r="BN371" s="98"/>
      <c r="BO371" s="98"/>
      <c r="BP371" s="98"/>
      <c r="BQ371" s="98"/>
      <c r="BR371" s="98"/>
      <c r="BS371" s="163">
        <f t="shared" si="150"/>
        <v>-49.927503927001517</v>
      </c>
      <c r="BT371" s="161">
        <v>145</v>
      </c>
      <c r="BU371" s="98"/>
      <c r="BV371" s="98"/>
      <c r="BW371" s="98"/>
      <c r="BX371" s="98"/>
      <c r="BY371" s="98"/>
      <c r="BZ371" s="98"/>
      <c r="CA371" s="142"/>
      <c r="CB371" s="141"/>
      <c r="CC371" s="98"/>
      <c r="CD371" s="98"/>
      <c r="CE371" s="98"/>
      <c r="CF371" s="98"/>
      <c r="CG371" s="98"/>
      <c r="CH371" s="98"/>
      <c r="CI371" s="98"/>
      <c r="CJ371" s="98"/>
      <c r="CK371" s="98"/>
      <c r="CL371" s="98"/>
      <c r="CM371" s="98"/>
      <c r="CN371" s="163">
        <f t="shared" si="151"/>
        <v>-49.927503927001517</v>
      </c>
      <c r="CO371" s="161">
        <v>145</v>
      </c>
      <c r="CP371" s="98"/>
      <c r="CQ371" s="98"/>
      <c r="CR371" s="98"/>
      <c r="CS371" s="98"/>
      <c r="CT371" s="98"/>
      <c r="CU371" s="98"/>
      <c r="CV371" s="142"/>
      <c r="CW371" s="168"/>
    </row>
    <row r="372" spans="2:101" x14ac:dyDescent="0.3">
      <c r="B372" s="141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76">
        <v>355</v>
      </c>
      <c r="AA372" s="79">
        <f t="shared" si="147"/>
        <v>4.0428056102736889</v>
      </c>
      <c r="AB372" s="78">
        <f t="shared" si="144"/>
        <v>-82.763680675880678</v>
      </c>
      <c r="AC372" s="98"/>
      <c r="AD372" s="98"/>
      <c r="AE372" s="98"/>
      <c r="AF372" s="98"/>
      <c r="AG372" s="98"/>
      <c r="AH372" s="108">
        <v>353</v>
      </c>
      <c r="AI372" s="111">
        <f t="shared" si="145"/>
        <v>-4.8957937805173124</v>
      </c>
      <c r="AJ372" s="110">
        <f t="shared" si="146"/>
        <v>-109.48801494463569</v>
      </c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141">
        <f t="shared" si="152"/>
        <v>-105.62357711491939</v>
      </c>
      <c r="AW372" s="142">
        <f t="shared" si="143"/>
        <v>-331.36911421509711</v>
      </c>
      <c r="AX372" s="98"/>
      <c r="AY372" s="98"/>
      <c r="AZ372" s="142"/>
      <c r="BA372" s="142"/>
      <c r="BC372" s="141"/>
      <c r="BD372" s="235">
        <v>347</v>
      </c>
      <c r="BE372" s="238">
        <f t="shared" si="148"/>
        <v>-11.11039712536255</v>
      </c>
      <c r="BF372" s="237">
        <f t="shared" si="149"/>
        <v>-102.58503891266447</v>
      </c>
      <c r="BG372" s="98"/>
      <c r="BH372" s="98"/>
      <c r="BI372" s="98"/>
      <c r="BJ372" s="98"/>
      <c r="BK372" s="98"/>
      <c r="BL372" s="98"/>
      <c r="BM372" s="98"/>
      <c r="BN372" s="98"/>
      <c r="BO372" s="98"/>
      <c r="BP372" s="98"/>
      <c r="BQ372" s="98"/>
      <c r="BR372" s="98"/>
      <c r="BS372" s="163">
        <f t="shared" si="150"/>
        <v>-50.271831540291188</v>
      </c>
      <c r="BT372" s="161">
        <v>146</v>
      </c>
      <c r="BU372" s="98"/>
      <c r="BV372" s="98"/>
      <c r="BW372" s="98"/>
      <c r="BX372" s="98"/>
      <c r="BY372" s="98"/>
      <c r="BZ372" s="98"/>
      <c r="CA372" s="142"/>
      <c r="CB372" s="141"/>
      <c r="CC372" s="98"/>
      <c r="CD372" s="98"/>
      <c r="CE372" s="98"/>
      <c r="CF372" s="98"/>
      <c r="CG372" s="98"/>
      <c r="CH372" s="98"/>
      <c r="CI372" s="98"/>
      <c r="CJ372" s="98"/>
      <c r="CK372" s="98"/>
      <c r="CL372" s="98"/>
      <c r="CM372" s="98"/>
      <c r="CN372" s="163">
        <f t="shared" si="151"/>
        <v>-50.271831540291188</v>
      </c>
      <c r="CO372" s="161">
        <v>146</v>
      </c>
      <c r="CP372" s="98"/>
      <c r="CQ372" s="98"/>
      <c r="CR372" s="98"/>
      <c r="CS372" s="98"/>
      <c r="CT372" s="98"/>
      <c r="CU372" s="98"/>
      <c r="CV372" s="142"/>
      <c r="CW372" s="168"/>
    </row>
    <row r="373" spans="2:101" x14ac:dyDescent="0.3">
      <c r="B373" s="141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76">
        <v>356</v>
      </c>
      <c r="AA373" s="79">
        <f t="shared" si="147"/>
        <v>4.0862273287524324</v>
      </c>
      <c r="AB373" s="78">
        <f t="shared" si="144"/>
        <v>-82.211955430893227</v>
      </c>
      <c r="AC373" s="98"/>
      <c r="AD373" s="98"/>
      <c r="AE373" s="98"/>
      <c r="AF373" s="98"/>
      <c r="AG373" s="98"/>
      <c r="AH373" s="108">
        <v>354</v>
      </c>
      <c r="AI373" s="111">
        <f t="shared" si="145"/>
        <v>-4.8331435800081266</v>
      </c>
      <c r="AJ373" s="110">
        <f t="shared" si="146"/>
        <v>-108.93814119188124</v>
      </c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141">
        <f t="shared" si="152"/>
        <v>-105.62357711491939</v>
      </c>
      <c r="AW373" s="142">
        <f t="shared" si="143"/>
        <v>-332.36911421509711</v>
      </c>
      <c r="AX373" s="98"/>
      <c r="AY373" s="98"/>
      <c r="AZ373" s="142"/>
      <c r="BA373" s="142"/>
      <c r="BC373" s="141"/>
      <c r="BD373" s="235">
        <v>348</v>
      </c>
      <c r="BE373" s="238">
        <f t="shared" si="148"/>
        <v>-11.023440371487933</v>
      </c>
      <c r="BF373" s="237">
        <f t="shared" si="149"/>
        <v>-102.19280234351139</v>
      </c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163">
        <f t="shared" si="150"/>
        <v>-50.616159153580853</v>
      </c>
      <c r="BT373" s="161">
        <v>147</v>
      </c>
      <c r="BU373" s="98"/>
      <c r="BV373" s="98"/>
      <c r="BW373" s="98"/>
      <c r="BX373" s="98"/>
      <c r="BY373" s="98"/>
      <c r="BZ373" s="98"/>
      <c r="CA373" s="142"/>
      <c r="CB373" s="141"/>
      <c r="CC373" s="98"/>
      <c r="CD373" s="98"/>
      <c r="CE373" s="98"/>
      <c r="CF373" s="98"/>
      <c r="CG373" s="98"/>
      <c r="CH373" s="98"/>
      <c r="CI373" s="98"/>
      <c r="CJ373" s="98"/>
      <c r="CK373" s="98"/>
      <c r="CL373" s="98"/>
      <c r="CM373" s="98"/>
      <c r="CN373" s="163">
        <f t="shared" si="151"/>
        <v>-50.616159153580853</v>
      </c>
      <c r="CO373" s="161">
        <v>147</v>
      </c>
      <c r="CP373" s="98"/>
      <c r="CQ373" s="98"/>
      <c r="CR373" s="98"/>
      <c r="CS373" s="98"/>
      <c r="CT373" s="98"/>
      <c r="CU373" s="98"/>
      <c r="CV373" s="142"/>
      <c r="CW373" s="168"/>
    </row>
    <row r="374" spans="2:101" x14ac:dyDescent="0.3">
      <c r="B374" s="141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76">
        <v>357</v>
      </c>
      <c r="AA374" s="79">
        <f t="shared" si="147"/>
        <v>4.1200135006758956</v>
      </c>
      <c r="AB374" s="78">
        <f t="shared" si="144"/>
        <v>-81.65955640285388</v>
      </c>
      <c r="AC374" s="98"/>
      <c r="AD374" s="98"/>
      <c r="AE374" s="98"/>
      <c r="AF374" s="98"/>
      <c r="AG374" s="98"/>
      <c r="AH374" s="108">
        <v>355</v>
      </c>
      <c r="AI374" s="111">
        <f t="shared" si="145"/>
        <v>-4.7800995416501948</v>
      </c>
      <c r="AJ374" s="110">
        <f t="shared" si="146"/>
        <v>-108.38725779080006</v>
      </c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141">
        <f t="shared" si="152"/>
        <v>-105.62357711491939</v>
      </c>
      <c r="AW374" s="142">
        <f t="shared" si="143"/>
        <v>-333.36911421509711</v>
      </c>
      <c r="AX374" s="98"/>
      <c r="AY374" s="98"/>
      <c r="AZ374" s="142"/>
      <c r="BA374" s="142"/>
      <c r="BC374" s="141"/>
      <c r="BD374" s="235">
        <v>349</v>
      </c>
      <c r="BE374" s="238">
        <f t="shared" si="148"/>
        <v>-10.943342333572538</v>
      </c>
      <c r="BF374" s="237">
        <f t="shared" si="149"/>
        <v>-101.79910790927653</v>
      </c>
      <c r="BG374" s="98"/>
      <c r="BH374" s="98"/>
      <c r="BI374" s="98"/>
      <c r="BJ374" s="98"/>
      <c r="BK374" s="98"/>
      <c r="BL374" s="98"/>
      <c r="BM374" s="98"/>
      <c r="BN374" s="98"/>
      <c r="BO374" s="98"/>
      <c r="BP374" s="98"/>
      <c r="BQ374" s="98"/>
      <c r="BR374" s="98"/>
      <c r="BS374" s="163">
        <f t="shared" si="150"/>
        <v>-50.960486766870517</v>
      </c>
      <c r="BT374" s="161">
        <v>148</v>
      </c>
      <c r="BU374" s="98"/>
      <c r="BV374" s="98"/>
      <c r="BW374" s="98"/>
      <c r="BX374" s="98"/>
      <c r="BY374" s="98"/>
      <c r="BZ374" s="98"/>
      <c r="CA374" s="142"/>
      <c r="CB374" s="141"/>
      <c r="CC374" s="98"/>
      <c r="CD374" s="98"/>
      <c r="CE374" s="98"/>
      <c r="CF374" s="98"/>
      <c r="CG374" s="98"/>
      <c r="CH374" s="98"/>
      <c r="CI374" s="98"/>
      <c r="CJ374" s="98"/>
      <c r="CK374" s="98"/>
      <c r="CL374" s="98"/>
      <c r="CM374" s="98"/>
      <c r="CN374" s="163">
        <f t="shared" si="151"/>
        <v>-50.960486766870517</v>
      </c>
      <c r="CO374" s="161">
        <v>148</v>
      </c>
      <c r="CP374" s="98"/>
      <c r="CQ374" s="98"/>
      <c r="CR374" s="98"/>
      <c r="CS374" s="98"/>
      <c r="CT374" s="98"/>
      <c r="CU374" s="98"/>
      <c r="CV374" s="142"/>
      <c r="CW374" s="168"/>
    </row>
    <row r="375" spans="2:101" x14ac:dyDescent="0.3">
      <c r="B375" s="141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76">
        <v>358</v>
      </c>
      <c r="AA375" s="79">
        <f t="shared" si="147"/>
        <v>4.1441538344488329</v>
      </c>
      <c r="AB375" s="78">
        <f t="shared" si="144"/>
        <v>-81.106651857857685</v>
      </c>
      <c r="AC375" s="98"/>
      <c r="AD375" s="98"/>
      <c r="AE375" s="98"/>
      <c r="AF375" s="98"/>
      <c r="AG375" s="98"/>
      <c r="AH375" s="108">
        <v>356</v>
      </c>
      <c r="AI375" s="111">
        <f t="shared" si="145"/>
        <v>-4.7366778231714513</v>
      </c>
      <c r="AJ375" s="110">
        <f t="shared" si="146"/>
        <v>-107.83553254581261</v>
      </c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141">
        <f t="shared" si="152"/>
        <v>-105.62357711491939</v>
      </c>
      <c r="AW375" s="142">
        <f t="shared" si="143"/>
        <v>-334.36911421509711</v>
      </c>
      <c r="AX375" s="98"/>
      <c r="AY375" s="98"/>
      <c r="AZ375" s="142"/>
      <c r="BA375" s="142"/>
      <c r="BC375" s="141"/>
      <c r="BD375" s="235">
        <v>350</v>
      </c>
      <c r="BE375" s="238">
        <f t="shared" si="148"/>
        <v>-10.87012741025465</v>
      </c>
      <c r="BF375" s="237">
        <f t="shared" si="149"/>
        <v>-101.40407553309841</v>
      </c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8"/>
      <c r="BS375" s="163">
        <f t="shared" si="150"/>
        <v>-51.304814380160181</v>
      </c>
      <c r="BT375" s="161">
        <v>149</v>
      </c>
      <c r="BU375" s="98"/>
      <c r="BV375" s="98"/>
      <c r="BW375" s="98"/>
      <c r="BX375" s="98"/>
      <c r="BY375" s="98"/>
      <c r="BZ375" s="98"/>
      <c r="CA375" s="142"/>
      <c r="CB375" s="141"/>
      <c r="CC375" s="98"/>
      <c r="CD375" s="98"/>
      <c r="CE375" s="98"/>
      <c r="CF375" s="98"/>
      <c r="CG375" s="98"/>
      <c r="CH375" s="98"/>
      <c r="CI375" s="98"/>
      <c r="CJ375" s="98"/>
      <c r="CK375" s="98"/>
      <c r="CL375" s="98"/>
      <c r="CM375" s="98"/>
      <c r="CN375" s="163">
        <f t="shared" si="151"/>
        <v>-51.304814380160181</v>
      </c>
      <c r="CO375" s="161">
        <v>149</v>
      </c>
      <c r="CP375" s="98"/>
      <c r="CQ375" s="98"/>
      <c r="CR375" s="98"/>
      <c r="CS375" s="98"/>
      <c r="CT375" s="98"/>
      <c r="CU375" s="98"/>
      <c r="CV375" s="142"/>
      <c r="CW375" s="168"/>
    </row>
    <row r="376" spans="2:101" x14ac:dyDescent="0.3">
      <c r="B376" s="141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76">
        <v>359</v>
      </c>
      <c r="AA376" s="79">
        <f t="shared" si="147"/>
        <v>4.1586409766917143</v>
      </c>
      <c r="AB376" s="78">
        <f t="shared" si="144"/>
        <v>-80.553410215985281</v>
      </c>
      <c r="AC376" s="98"/>
      <c r="AD376" s="98"/>
      <c r="AE376" s="98"/>
      <c r="AF376" s="98"/>
      <c r="AG376" s="98"/>
      <c r="AH376" s="108">
        <v>357</v>
      </c>
      <c r="AI376" s="111">
        <f t="shared" si="145"/>
        <v>-4.7028916512479881</v>
      </c>
      <c r="AJ376" s="110">
        <f t="shared" si="146"/>
        <v>-107.28313351777327</v>
      </c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141">
        <f t="shared" si="152"/>
        <v>-105.62357711491939</v>
      </c>
      <c r="AW376" s="142">
        <f t="shared" si="143"/>
        <v>-335.36911421509711</v>
      </c>
      <c r="AX376" s="98"/>
      <c r="AY376" s="98"/>
      <c r="AZ376" s="142"/>
      <c r="BA376" s="142"/>
      <c r="BC376" s="141"/>
      <c r="BD376" s="235">
        <v>351</v>
      </c>
      <c r="BE376" s="238">
        <f t="shared" si="148"/>
        <v>-10.803817903509149</v>
      </c>
      <c r="BF376" s="237">
        <f t="shared" si="149"/>
        <v>-101.00782554566551</v>
      </c>
      <c r="BG376" s="98"/>
      <c r="BH376" s="98"/>
      <c r="BI376" s="98"/>
      <c r="BJ376" s="98"/>
      <c r="BK376" s="98"/>
      <c r="BL376" s="98"/>
      <c r="BM376" s="98"/>
      <c r="BN376" s="98"/>
      <c r="BO376" s="98"/>
      <c r="BP376" s="98"/>
      <c r="BQ376" s="98"/>
      <c r="BR376" s="98"/>
      <c r="BS376" s="163">
        <f t="shared" si="150"/>
        <v>-51.649141993449845</v>
      </c>
      <c r="BT376" s="161">
        <v>150</v>
      </c>
      <c r="BU376" s="98"/>
      <c r="BV376" s="98"/>
      <c r="BW376" s="98"/>
      <c r="BX376" s="98"/>
      <c r="BY376" s="98"/>
      <c r="BZ376" s="98"/>
      <c r="CA376" s="142"/>
      <c r="CB376" s="141"/>
      <c r="CC376" s="98"/>
      <c r="CD376" s="98"/>
      <c r="CE376" s="98"/>
      <c r="CF376" s="98"/>
      <c r="CG376" s="98"/>
      <c r="CH376" s="98"/>
      <c r="CI376" s="98"/>
      <c r="CJ376" s="98"/>
      <c r="CK376" s="98"/>
      <c r="CL376" s="98"/>
      <c r="CM376" s="98"/>
      <c r="CN376" s="163">
        <f t="shared" si="151"/>
        <v>-51.649141993449845</v>
      </c>
      <c r="CO376" s="161">
        <v>150</v>
      </c>
      <c r="CP376" s="98"/>
      <c r="CQ376" s="98"/>
      <c r="CR376" s="98"/>
      <c r="CS376" s="98"/>
      <c r="CT376" s="98"/>
      <c r="CU376" s="98"/>
      <c r="CV376" s="142"/>
      <c r="CW376" s="168"/>
    </row>
    <row r="377" spans="2:101" ht="15" thickBot="1" x14ac:dyDescent="0.35">
      <c r="B377" s="141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82">
        <v>360</v>
      </c>
      <c r="AA377" s="83">
        <f t="shared" si="147"/>
        <v>4.1634705144806716</v>
      </c>
      <c r="AB377" s="84">
        <f t="shared" si="144"/>
        <v>-80.000000000000014</v>
      </c>
      <c r="AC377" s="98"/>
      <c r="AD377" s="98"/>
      <c r="AE377" s="98"/>
      <c r="AF377" s="98"/>
      <c r="AG377" s="98"/>
      <c r="AH377" s="108">
        <v>358</v>
      </c>
      <c r="AI377" s="111">
        <f t="shared" si="145"/>
        <v>-4.6787513174750508</v>
      </c>
      <c r="AJ377" s="110">
        <f t="shared" si="146"/>
        <v>-106.73022897277707</v>
      </c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141">
        <f t="shared" si="152"/>
        <v>-105.62357711491939</v>
      </c>
      <c r="AW377" s="142">
        <f t="shared" si="143"/>
        <v>-336.36911421509711</v>
      </c>
      <c r="AX377" s="98"/>
      <c r="AY377" s="98"/>
      <c r="AZ377" s="142"/>
      <c r="BA377" s="142"/>
      <c r="BC377" s="141"/>
      <c r="BD377" s="235">
        <v>352</v>
      </c>
      <c r="BE377" s="238">
        <f t="shared" si="148"/>
        <v>-10.744434011854153</v>
      </c>
      <c r="BF377" s="237">
        <f t="shared" si="149"/>
        <v>-100.61047864856262</v>
      </c>
      <c r="BG377" s="98"/>
      <c r="BH377" s="98"/>
      <c r="BI377" s="98"/>
      <c r="BJ377" s="98"/>
      <c r="BK377" s="98"/>
      <c r="BL377" s="98"/>
      <c r="BM377" s="98"/>
      <c r="BN377" s="98"/>
      <c r="BO377" s="98"/>
      <c r="BP377" s="98"/>
      <c r="BQ377" s="98"/>
      <c r="BR377" s="98"/>
      <c r="BS377" s="163">
        <f t="shared" si="150"/>
        <v>-51.993469606739517</v>
      </c>
      <c r="BT377" s="161">
        <v>151</v>
      </c>
      <c r="BU377" s="98"/>
      <c r="BV377" s="98"/>
      <c r="BW377" s="98"/>
      <c r="BX377" s="98"/>
      <c r="BY377" s="98"/>
      <c r="BZ377" s="98"/>
      <c r="CA377" s="142"/>
      <c r="CB377" s="141"/>
      <c r="CC377" s="98"/>
      <c r="CD377" s="98"/>
      <c r="CE377" s="98"/>
      <c r="CF377" s="98"/>
      <c r="CG377" s="98"/>
      <c r="CH377" s="98"/>
      <c r="CI377" s="98"/>
      <c r="CJ377" s="98"/>
      <c r="CK377" s="98"/>
      <c r="CL377" s="98"/>
      <c r="CM377" s="98"/>
      <c r="CN377" s="163">
        <f t="shared" si="151"/>
        <v>-51.993469606739517</v>
      </c>
      <c r="CO377" s="161">
        <v>151</v>
      </c>
      <c r="CP377" s="98"/>
      <c r="CQ377" s="98"/>
      <c r="CR377" s="98"/>
      <c r="CS377" s="98"/>
      <c r="CT377" s="98"/>
      <c r="CU377" s="98"/>
      <c r="CV377" s="142"/>
      <c r="CW377" s="168"/>
    </row>
    <row r="378" spans="2:101" x14ac:dyDescent="0.3">
      <c r="B378" s="141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108">
        <v>359</v>
      </c>
      <c r="AI378" s="111">
        <f t="shared" si="145"/>
        <v>-4.6642641752321694</v>
      </c>
      <c r="AJ378" s="110">
        <f t="shared" si="146"/>
        <v>-106.17698733090467</v>
      </c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141">
        <f t="shared" si="152"/>
        <v>-105.62357711491939</v>
      </c>
      <c r="AW378" s="142">
        <f t="shared" si="143"/>
        <v>-337.36911421509711</v>
      </c>
      <c r="AX378" s="98"/>
      <c r="AY378" s="98"/>
      <c r="AZ378" s="142"/>
      <c r="BA378" s="142"/>
      <c r="BC378" s="141"/>
      <c r="BD378" s="235">
        <v>353</v>
      </c>
      <c r="BE378" s="238">
        <f t="shared" si="148"/>
        <v>-10.69199382419832</v>
      </c>
      <c r="BF378" s="237">
        <f t="shared" si="149"/>
        <v>-100.21215587750375</v>
      </c>
      <c r="BG378" s="98"/>
      <c r="BH378" s="98"/>
      <c r="BI378" s="98"/>
      <c r="BJ378" s="98"/>
      <c r="BK378" s="98"/>
      <c r="BL378" s="98"/>
      <c r="BM378" s="98"/>
      <c r="BN378" s="98"/>
      <c r="BO378" s="98"/>
      <c r="BP378" s="98"/>
      <c r="BQ378" s="98"/>
      <c r="BR378" s="98"/>
      <c r="BS378" s="163">
        <f t="shared" si="150"/>
        <v>-52.337797220029181</v>
      </c>
      <c r="BT378" s="161">
        <v>152</v>
      </c>
      <c r="BU378" s="98"/>
      <c r="BV378" s="98"/>
      <c r="BW378" s="98"/>
      <c r="BX378" s="98"/>
      <c r="BY378" s="98"/>
      <c r="BZ378" s="98"/>
      <c r="CA378" s="142"/>
      <c r="CB378" s="141"/>
      <c r="CC378" s="98"/>
      <c r="CD378" s="98"/>
      <c r="CE378" s="98"/>
      <c r="CF378" s="98"/>
      <c r="CG378" s="98"/>
      <c r="CH378" s="98"/>
      <c r="CI378" s="98"/>
      <c r="CJ378" s="98"/>
      <c r="CK378" s="98"/>
      <c r="CL378" s="98"/>
      <c r="CM378" s="98"/>
      <c r="CN378" s="163">
        <f t="shared" si="151"/>
        <v>-52.337797220029181</v>
      </c>
      <c r="CO378" s="161">
        <v>152</v>
      </c>
      <c r="CP378" s="98"/>
      <c r="CQ378" s="98"/>
      <c r="CR378" s="98"/>
      <c r="CS378" s="98"/>
      <c r="CT378" s="98"/>
      <c r="CU378" s="98"/>
      <c r="CV378" s="142"/>
      <c r="CW378" s="168"/>
    </row>
    <row r="379" spans="2:101" ht="15" thickBot="1" x14ac:dyDescent="0.35">
      <c r="B379" s="141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114">
        <v>360</v>
      </c>
      <c r="AI379" s="111">
        <f t="shared" si="145"/>
        <v>-4.6594346374432121</v>
      </c>
      <c r="AJ379" s="110">
        <f t="shared" si="146"/>
        <v>-105.6235771149194</v>
      </c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141">
        <f t="shared" si="152"/>
        <v>-105.62357711491939</v>
      </c>
      <c r="AW379" s="142">
        <f t="shared" si="143"/>
        <v>-338.36911421509711</v>
      </c>
      <c r="AX379" s="98"/>
      <c r="AY379" s="98"/>
      <c r="AZ379" s="142"/>
      <c r="BA379" s="142"/>
      <c r="BC379" s="141"/>
      <c r="BD379" s="235">
        <v>354</v>
      </c>
      <c r="BE379" s="238">
        <f t="shared" si="148"/>
        <v>-10.646513314330811</v>
      </c>
      <c r="BF379" s="237">
        <f t="shared" si="149"/>
        <v>-99.812978565463609</v>
      </c>
      <c r="BG379" s="98"/>
      <c r="BH379" s="98"/>
      <c r="BI379" s="98"/>
      <c r="BJ379" s="98"/>
      <c r="BK379" s="98"/>
      <c r="BL379" s="98"/>
      <c r="BM379" s="98"/>
      <c r="BN379" s="98"/>
      <c r="BO379" s="98"/>
      <c r="BP379" s="98"/>
      <c r="BQ379" s="98"/>
      <c r="BR379" s="98"/>
      <c r="BS379" s="163">
        <f t="shared" si="150"/>
        <v>-52.682124833318845</v>
      </c>
      <c r="BT379" s="161">
        <v>153</v>
      </c>
      <c r="BU379" s="98"/>
      <c r="BV379" s="98"/>
      <c r="BW379" s="98"/>
      <c r="BX379" s="98"/>
      <c r="BY379" s="98"/>
      <c r="BZ379" s="98"/>
      <c r="CA379" s="142"/>
      <c r="CB379" s="141"/>
      <c r="CC379" s="98"/>
      <c r="CD379" s="98"/>
      <c r="CE379" s="98"/>
      <c r="CF379" s="98"/>
      <c r="CG379" s="98"/>
      <c r="CH379" s="98"/>
      <c r="CI379" s="98"/>
      <c r="CJ379" s="98"/>
      <c r="CK379" s="98"/>
      <c r="CL379" s="98"/>
      <c r="CM379" s="98"/>
      <c r="CN379" s="163">
        <f t="shared" si="151"/>
        <v>-52.682124833318845</v>
      </c>
      <c r="CO379" s="161">
        <v>153</v>
      </c>
      <c r="CP379" s="98"/>
      <c r="CQ379" s="98"/>
      <c r="CR379" s="98"/>
      <c r="CS379" s="98"/>
      <c r="CT379" s="98"/>
      <c r="CU379" s="98"/>
      <c r="CV379" s="142"/>
      <c r="CW379" s="168"/>
    </row>
    <row r="380" spans="2:101" x14ac:dyDescent="0.3">
      <c r="B380" s="141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141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141">
        <f t="shared" si="152"/>
        <v>-105.62357711491939</v>
      </c>
      <c r="AW380" s="142">
        <f t="shared" si="143"/>
        <v>-339.36911421509711</v>
      </c>
      <c r="AX380" s="98"/>
      <c r="AY380" s="98"/>
      <c r="AZ380" s="142"/>
      <c r="BA380" s="142"/>
      <c r="BC380" s="141"/>
      <c r="BD380" s="235">
        <v>355</v>
      </c>
      <c r="BE380" s="238">
        <f t="shared" si="148"/>
        <v>-10.60800633605551</v>
      </c>
      <c r="BF380" s="237">
        <f t="shared" si="149"/>
        <v>-99.413068305718383</v>
      </c>
      <c r="BG380" s="98"/>
      <c r="BH380" s="98"/>
      <c r="BI380" s="98"/>
      <c r="BJ380" s="98"/>
      <c r="BK380" s="98"/>
      <c r="BL380" s="98"/>
      <c r="BM380" s="98"/>
      <c r="BN380" s="98"/>
      <c r="BO380" s="98"/>
      <c r="BP380" s="98"/>
      <c r="BQ380" s="98"/>
      <c r="BR380" s="98"/>
      <c r="BS380" s="163">
        <f t="shared" si="150"/>
        <v>-53.026452446608509</v>
      </c>
      <c r="BT380" s="161">
        <v>154</v>
      </c>
      <c r="BU380" s="98"/>
      <c r="BV380" s="98"/>
      <c r="BW380" s="98"/>
      <c r="BX380" s="98"/>
      <c r="BY380" s="98"/>
      <c r="BZ380" s="98"/>
      <c r="CA380" s="142"/>
      <c r="CB380" s="141"/>
      <c r="CC380" s="98"/>
      <c r="CD380" s="98"/>
      <c r="CE380" s="98"/>
      <c r="CF380" s="98"/>
      <c r="CG380" s="98"/>
      <c r="CH380" s="98"/>
      <c r="CI380" s="98"/>
      <c r="CJ380" s="98"/>
      <c r="CK380" s="98"/>
      <c r="CL380" s="98"/>
      <c r="CM380" s="98"/>
      <c r="CN380" s="163">
        <f t="shared" si="151"/>
        <v>-53.026452446608509</v>
      </c>
      <c r="CO380" s="161">
        <v>154</v>
      </c>
      <c r="CP380" s="98"/>
      <c r="CQ380" s="98"/>
      <c r="CR380" s="98"/>
      <c r="CS380" s="98"/>
      <c r="CT380" s="98"/>
      <c r="CU380" s="98"/>
      <c r="CV380" s="142"/>
      <c r="CW380" s="168"/>
    </row>
    <row r="381" spans="2:101" x14ac:dyDescent="0.3">
      <c r="B381" s="141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141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141">
        <f t="shared" si="152"/>
        <v>-105.62357711491939</v>
      </c>
      <c r="AW381" s="142">
        <f t="shared" si="143"/>
        <v>-340.36911421509711</v>
      </c>
      <c r="AX381" s="98"/>
      <c r="AY381" s="98"/>
      <c r="AZ381" s="142"/>
      <c r="BA381" s="142"/>
      <c r="BC381" s="141"/>
      <c r="BD381" s="235">
        <v>356</v>
      </c>
      <c r="BE381" s="238">
        <f t="shared" si="148"/>
        <v>-10.57648461897103</v>
      </c>
      <c r="BF381" s="237">
        <f t="shared" si="149"/>
        <v>-99.01254691480716</v>
      </c>
      <c r="BG381" s="98"/>
      <c r="BH381" s="98"/>
      <c r="BI381" s="98"/>
      <c r="BJ381" s="98"/>
      <c r="BK381" s="98"/>
      <c r="BL381" s="98"/>
      <c r="BM381" s="98"/>
      <c r="BN381" s="98"/>
      <c r="BO381" s="98"/>
      <c r="BP381" s="98"/>
      <c r="BQ381" s="98"/>
      <c r="BR381" s="98"/>
      <c r="BS381" s="163">
        <f t="shared" si="150"/>
        <v>-53.370780059898173</v>
      </c>
      <c r="BT381" s="161">
        <v>155</v>
      </c>
      <c r="BU381" s="98"/>
      <c r="BV381" s="98"/>
      <c r="BW381" s="98"/>
      <c r="BX381" s="98"/>
      <c r="BY381" s="98"/>
      <c r="BZ381" s="98"/>
      <c r="CA381" s="142"/>
      <c r="CB381" s="141"/>
      <c r="CC381" s="98"/>
      <c r="CD381" s="98"/>
      <c r="CE381" s="98"/>
      <c r="CF381" s="98"/>
      <c r="CG381" s="98"/>
      <c r="CH381" s="98"/>
      <c r="CI381" s="98"/>
      <c r="CJ381" s="98"/>
      <c r="CK381" s="98"/>
      <c r="CL381" s="98"/>
      <c r="CM381" s="98"/>
      <c r="CN381" s="163">
        <f t="shared" si="151"/>
        <v>-53.370780059898173</v>
      </c>
      <c r="CO381" s="161">
        <v>155</v>
      </c>
      <c r="CP381" s="98"/>
      <c r="CQ381" s="98"/>
      <c r="CR381" s="98"/>
      <c r="CS381" s="98"/>
      <c r="CT381" s="98"/>
      <c r="CU381" s="98"/>
      <c r="CV381" s="142"/>
      <c r="CW381" s="168"/>
    </row>
    <row r="382" spans="2:101" x14ac:dyDescent="0.3">
      <c r="B382" s="141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141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141">
        <f t="shared" si="152"/>
        <v>-105.62357711491939</v>
      </c>
      <c r="AW382" s="142">
        <f t="shared" si="143"/>
        <v>-341.36911421509711</v>
      </c>
      <c r="AX382" s="98"/>
      <c r="AY382" s="98"/>
      <c r="AZ382" s="142"/>
      <c r="BA382" s="142"/>
      <c r="BC382" s="141"/>
      <c r="BD382" s="235">
        <v>357</v>
      </c>
      <c r="BE382" s="238">
        <f t="shared" si="148"/>
        <v>-10.55195776489775</v>
      </c>
      <c r="BF382" s="237">
        <f t="shared" si="149"/>
        <v>-98.611536395425645</v>
      </c>
      <c r="BG382" s="98"/>
      <c r="BH382" s="98"/>
      <c r="BI382" s="98"/>
      <c r="BJ382" s="98"/>
      <c r="BK382" s="98"/>
      <c r="BL382" s="98"/>
      <c r="BM382" s="98"/>
      <c r="BN382" s="98"/>
      <c r="BO382" s="98"/>
      <c r="BP382" s="98"/>
      <c r="BQ382" s="98"/>
      <c r="BR382" s="98"/>
      <c r="BS382" s="163">
        <f t="shared" si="150"/>
        <v>-53.715107673187845</v>
      </c>
      <c r="BT382" s="161">
        <v>156</v>
      </c>
      <c r="BU382" s="98"/>
      <c r="BV382" s="98"/>
      <c r="BW382" s="98"/>
      <c r="BX382" s="98"/>
      <c r="BY382" s="98"/>
      <c r="BZ382" s="98"/>
      <c r="CA382" s="142"/>
      <c r="CB382" s="141"/>
      <c r="CC382" s="98"/>
      <c r="CD382" s="98"/>
      <c r="CE382" s="98"/>
      <c r="CF382" s="98"/>
      <c r="CG382" s="98"/>
      <c r="CH382" s="98"/>
      <c r="CI382" s="98"/>
      <c r="CJ382" s="98"/>
      <c r="CK382" s="98"/>
      <c r="CL382" s="98"/>
      <c r="CM382" s="98"/>
      <c r="CN382" s="163">
        <f t="shared" si="151"/>
        <v>-53.715107673187845</v>
      </c>
      <c r="CO382" s="161">
        <v>156</v>
      </c>
      <c r="CP382" s="98"/>
      <c r="CQ382" s="98"/>
      <c r="CR382" s="98"/>
      <c r="CS382" s="98"/>
      <c r="CT382" s="98"/>
      <c r="CU382" s="98"/>
      <c r="CV382" s="142"/>
      <c r="CW382" s="168"/>
    </row>
    <row r="383" spans="2:101" x14ac:dyDescent="0.3">
      <c r="B383" s="141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141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141">
        <f t="shared" si="152"/>
        <v>-105.62357711491939</v>
      </c>
      <c r="AW383" s="142">
        <f t="shared" si="143"/>
        <v>-342.36911421509711</v>
      </c>
      <c r="AX383" s="98"/>
      <c r="AY383" s="98"/>
      <c r="AZ383" s="142"/>
      <c r="BA383" s="142"/>
      <c r="BC383" s="141"/>
      <c r="BD383" s="235">
        <v>358</v>
      </c>
      <c r="BE383" s="238">
        <f t="shared" si="148"/>
        <v>-10.534433244953011</v>
      </c>
      <c r="BF383" s="237">
        <f t="shared" si="149"/>
        <v>-98.210158899262595</v>
      </c>
      <c r="BG383" s="98"/>
      <c r="BH383" s="98"/>
      <c r="BI383" s="98"/>
      <c r="BJ383" s="98"/>
      <c r="BK383" s="98"/>
      <c r="BL383" s="98"/>
      <c r="BM383" s="98"/>
      <c r="BN383" s="98"/>
      <c r="BO383" s="98"/>
      <c r="BP383" s="98"/>
      <c r="BQ383" s="98"/>
      <c r="BR383" s="98"/>
      <c r="BS383" s="163">
        <f t="shared" si="150"/>
        <v>-54.059435286477509</v>
      </c>
      <c r="BT383" s="161">
        <v>157</v>
      </c>
      <c r="BU383" s="98"/>
      <c r="BV383" s="98"/>
      <c r="BW383" s="98"/>
      <c r="BX383" s="98"/>
      <c r="BY383" s="98"/>
      <c r="BZ383" s="98"/>
      <c r="CA383" s="142"/>
      <c r="CB383" s="141"/>
      <c r="CC383" s="98"/>
      <c r="CD383" s="98"/>
      <c r="CE383" s="98"/>
      <c r="CF383" s="98"/>
      <c r="CG383" s="98"/>
      <c r="CH383" s="98"/>
      <c r="CI383" s="98"/>
      <c r="CJ383" s="98"/>
      <c r="CK383" s="98"/>
      <c r="CL383" s="98"/>
      <c r="CM383" s="98"/>
      <c r="CN383" s="163">
        <f t="shared" si="151"/>
        <v>-54.059435286477509</v>
      </c>
      <c r="CO383" s="161">
        <v>157</v>
      </c>
      <c r="CP383" s="98"/>
      <c r="CQ383" s="98"/>
      <c r="CR383" s="98"/>
      <c r="CS383" s="98"/>
      <c r="CT383" s="98"/>
      <c r="CU383" s="98"/>
      <c r="CV383" s="142"/>
      <c r="CW383" s="168"/>
    </row>
    <row r="384" spans="2:101" x14ac:dyDescent="0.3">
      <c r="B384" s="141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141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141">
        <f t="shared" si="152"/>
        <v>-105.62357711491939</v>
      </c>
      <c r="AW384" s="142">
        <f t="shared" si="143"/>
        <v>-343.36911421509711</v>
      </c>
      <c r="AX384" s="98"/>
      <c r="AY384" s="98"/>
      <c r="AZ384" s="142"/>
      <c r="BA384" s="142"/>
      <c r="BC384" s="141"/>
      <c r="BD384" s="235">
        <v>359</v>
      </c>
      <c r="BE384" s="238">
        <f t="shared" si="148"/>
        <v>-10.523916397275361</v>
      </c>
      <c r="BF384" s="237">
        <f t="shared" si="149"/>
        <v>-97.80853668979168</v>
      </c>
      <c r="BG384" s="98"/>
      <c r="BH384" s="98"/>
      <c r="BI384" s="98"/>
      <c r="BJ384" s="98"/>
      <c r="BK384" s="98"/>
      <c r="BL384" s="98"/>
      <c r="BM384" s="98"/>
      <c r="BN384" s="98"/>
      <c r="BO384" s="98"/>
      <c r="BP384" s="98"/>
      <c r="BQ384" s="98"/>
      <c r="BR384" s="98"/>
      <c r="BS384" s="163">
        <f t="shared" si="150"/>
        <v>-54.403762899767173</v>
      </c>
      <c r="BT384" s="161">
        <v>158</v>
      </c>
      <c r="BU384" s="98"/>
      <c r="BV384" s="98"/>
      <c r="BW384" s="98"/>
      <c r="BX384" s="98"/>
      <c r="BY384" s="98"/>
      <c r="BZ384" s="98"/>
      <c r="CA384" s="142"/>
      <c r="CB384" s="141"/>
      <c r="CC384" s="98"/>
      <c r="CD384" s="98"/>
      <c r="CE384" s="98"/>
      <c r="CF384" s="98"/>
      <c r="CG384" s="98"/>
      <c r="CH384" s="98"/>
      <c r="CI384" s="98"/>
      <c r="CJ384" s="98"/>
      <c r="CK384" s="98"/>
      <c r="CL384" s="98"/>
      <c r="CM384" s="98"/>
      <c r="CN384" s="163">
        <f t="shared" si="151"/>
        <v>-54.403762899767173</v>
      </c>
      <c r="CO384" s="161">
        <v>158</v>
      </c>
      <c r="CP384" s="98"/>
      <c r="CQ384" s="98"/>
      <c r="CR384" s="98"/>
      <c r="CS384" s="98"/>
      <c r="CT384" s="98"/>
      <c r="CU384" s="98"/>
      <c r="CV384" s="142"/>
      <c r="CW384" s="168"/>
    </row>
    <row r="385" spans="2:101" ht="15" thickBot="1" x14ac:dyDescent="0.35">
      <c r="B385" s="141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141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141">
        <f t="shared" si="152"/>
        <v>-105.62357711491939</v>
      </c>
      <c r="AW385" s="142">
        <f t="shared" si="143"/>
        <v>-344.36911421509711</v>
      </c>
      <c r="AX385" s="98"/>
      <c r="AY385" s="98"/>
      <c r="AZ385" s="142"/>
      <c r="BA385" s="142"/>
      <c r="BC385" s="141"/>
      <c r="BD385" s="241">
        <v>360</v>
      </c>
      <c r="BE385" s="238">
        <f t="shared" si="148"/>
        <v>-10.520410425398481</v>
      </c>
      <c r="BF385" s="237">
        <f t="shared" si="149"/>
        <v>-97.406792105028416</v>
      </c>
      <c r="BG385" s="98"/>
      <c r="BH385" s="98"/>
      <c r="BI385" s="98"/>
      <c r="BJ385" s="98"/>
      <c r="BK385" s="98"/>
      <c r="BL385" s="98"/>
      <c r="BM385" s="98"/>
      <c r="BN385" s="98"/>
      <c r="BO385" s="98"/>
      <c r="BP385" s="98"/>
      <c r="BQ385" s="98"/>
      <c r="BR385" s="98"/>
      <c r="BS385" s="163">
        <f t="shared" si="150"/>
        <v>-54.748090513056837</v>
      </c>
      <c r="BT385" s="161">
        <v>159</v>
      </c>
      <c r="BU385" s="98"/>
      <c r="BV385" s="98"/>
      <c r="BW385" s="98"/>
      <c r="BX385" s="98"/>
      <c r="BY385" s="98"/>
      <c r="BZ385" s="98"/>
      <c r="CA385" s="142"/>
      <c r="CB385" s="141"/>
      <c r="CC385" s="98"/>
      <c r="CD385" s="98"/>
      <c r="CE385" s="98"/>
      <c r="CF385" s="98"/>
      <c r="CG385" s="98"/>
      <c r="CH385" s="98"/>
      <c r="CI385" s="98"/>
      <c r="CJ385" s="98"/>
      <c r="CK385" s="98"/>
      <c r="CL385" s="98"/>
      <c r="CM385" s="98"/>
      <c r="CN385" s="163">
        <f t="shared" si="151"/>
        <v>-54.748090513056837</v>
      </c>
      <c r="CO385" s="161">
        <v>159</v>
      </c>
      <c r="CP385" s="98"/>
      <c r="CQ385" s="98"/>
      <c r="CR385" s="98"/>
      <c r="CS385" s="98"/>
      <c r="CT385" s="98"/>
      <c r="CU385" s="98"/>
      <c r="CV385" s="142"/>
      <c r="CW385" s="168"/>
    </row>
    <row r="386" spans="2:101" ht="15" thickBot="1" x14ac:dyDescent="0.35">
      <c r="B386" s="141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14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43">
        <f t="shared" si="152"/>
        <v>-105.62357711491939</v>
      </c>
      <c r="AW386" s="144">
        <f t="shared" si="143"/>
        <v>-345.36911421509711</v>
      </c>
      <c r="AX386" s="11"/>
      <c r="AY386" s="11"/>
      <c r="AZ386" s="144"/>
      <c r="BA386" s="144"/>
      <c r="BC386" s="141"/>
      <c r="BD386" s="98"/>
      <c r="BE386" s="98"/>
      <c r="BF386" s="98"/>
      <c r="BG386" s="98"/>
      <c r="BH386" s="98"/>
      <c r="BI386" s="98"/>
      <c r="BJ386" s="98"/>
      <c r="BK386" s="98"/>
      <c r="BL386" s="98"/>
      <c r="BM386" s="98"/>
      <c r="BN386" s="98"/>
      <c r="BO386" s="98"/>
      <c r="BP386" s="98"/>
      <c r="BQ386" s="98"/>
      <c r="BR386" s="98"/>
      <c r="BS386" s="163">
        <f t="shared" si="150"/>
        <v>-55.092418126346502</v>
      </c>
      <c r="BT386" s="161">
        <v>160</v>
      </c>
      <c r="BU386" s="98"/>
      <c r="BV386" s="98"/>
      <c r="BW386" s="98"/>
      <c r="BX386" s="98"/>
      <c r="BY386" s="98"/>
      <c r="BZ386" s="98"/>
      <c r="CA386" s="142"/>
      <c r="CB386" s="141"/>
      <c r="CC386" s="98"/>
      <c r="CD386" s="98"/>
      <c r="CE386" s="98"/>
      <c r="CF386" s="98"/>
      <c r="CG386" s="98"/>
      <c r="CH386" s="98"/>
      <c r="CI386" s="98"/>
      <c r="CJ386" s="98"/>
      <c r="CK386" s="98"/>
      <c r="CL386" s="98"/>
      <c r="CM386" s="98"/>
      <c r="CN386" s="163">
        <f t="shared" si="151"/>
        <v>-55.092418126346502</v>
      </c>
      <c r="CO386" s="161">
        <v>160</v>
      </c>
      <c r="CP386" s="98"/>
      <c r="CQ386" s="98"/>
      <c r="CR386" s="98"/>
      <c r="CS386" s="98"/>
      <c r="CT386" s="98"/>
      <c r="CU386" s="98"/>
      <c r="CV386" s="142"/>
      <c r="CW386" s="168"/>
    </row>
    <row r="387" spans="2:101" x14ac:dyDescent="0.3">
      <c r="B387" s="141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  <c r="BA387" s="142"/>
      <c r="BC387" s="141"/>
      <c r="BD387" s="98"/>
      <c r="BE387" s="98"/>
      <c r="BF387" s="98"/>
      <c r="BG387" s="98"/>
      <c r="BH387" s="98"/>
      <c r="BI387" s="98"/>
      <c r="BJ387" s="98"/>
      <c r="BK387" s="98"/>
      <c r="BL387" s="98"/>
      <c r="BM387" s="98"/>
      <c r="BN387" s="98"/>
      <c r="BO387" s="98"/>
      <c r="BP387" s="98"/>
      <c r="BQ387" s="98"/>
      <c r="BR387" s="98"/>
      <c r="BS387" s="163">
        <f t="shared" si="150"/>
        <v>-55.436745739636173</v>
      </c>
      <c r="BT387" s="161">
        <v>161</v>
      </c>
      <c r="BU387" s="98"/>
      <c r="BV387" s="98"/>
      <c r="BW387" s="98"/>
      <c r="BX387" s="98"/>
      <c r="BY387" s="98"/>
      <c r="BZ387" s="98"/>
      <c r="CA387" s="142"/>
      <c r="CB387" s="141"/>
      <c r="CC387" s="98"/>
      <c r="CD387" s="98"/>
      <c r="CE387" s="98"/>
      <c r="CF387" s="98"/>
      <c r="CG387" s="98"/>
      <c r="CH387" s="98"/>
      <c r="CI387" s="98"/>
      <c r="CJ387" s="98"/>
      <c r="CK387" s="98"/>
      <c r="CL387" s="98"/>
      <c r="CM387" s="98"/>
      <c r="CN387" s="163">
        <f t="shared" si="151"/>
        <v>-55.436745739636173</v>
      </c>
      <c r="CO387" s="161">
        <v>161</v>
      </c>
      <c r="CP387" s="98"/>
      <c r="CQ387" s="98"/>
      <c r="CR387" s="98"/>
      <c r="CS387" s="98"/>
      <c r="CT387" s="98"/>
      <c r="CU387" s="98"/>
      <c r="CV387" s="142"/>
      <c r="CW387" s="168"/>
    </row>
    <row r="388" spans="2:101" x14ac:dyDescent="0.3">
      <c r="B388" s="141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  <c r="BA388" s="142"/>
      <c r="BC388" s="141"/>
      <c r="BD388" s="98"/>
      <c r="BE388" s="98"/>
      <c r="BF388" s="98"/>
      <c r="BG388" s="98"/>
      <c r="BH388" s="98"/>
      <c r="BI388" s="98"/>
      <c r="BJ388" s="98"/>
      <c r="BK388" s="98"/>
      <c r="BL388" s="98"/>
      <c r="BM388" s="98"/>
      <c r="BN388" s="98"/>
      <c r="BO388" s="98"/>
      <c r="BP388" s="98"/>
      <c r="BQ388" s="98"/>
      <c r="BR388" s="98"/>
      <c r="BS388" s="163">
        <f t="shared" si="150"/>
        <v>-55.781073352925837</v>
      </c>
      <c r="BT388" s="161">
        <v>162</v>
      </c>
      <c r="BU388" s="98"/>
      <c r="BV388" s="98"/>
      <c r="BW388" s="98"/>
      <c r="BX388" s="98"/>
      <c r="BY388" s="98"/>
      <c r="BZ388" s="98"/>
      <c r="CA388" s="142"/>
      <c r="CB388" s="141"/>
      <c r="CC388" s="98"/>
      <c r="CD388" s="98"/>
      <c r="CE388" s="98"/>
      <c r="CF388" s="98"/>
      <c r="CG388" s="98"/>
      <c r="CH388" s="98"/>
      <c r="CI388" s="98"/>
      <c r="CJ388" s="98"/>
      <c r="CK388" s="98"/>
      <c r="CL388" s="98"/>
      <c r="CM388" s="98"/>
      <c r="CN388" s="163">
        <f t="shared" si="151"/>
        <v>-55.781073352925837</v>
      </c>
      <c r="CO388" s="161">
        <v>162</v>
      </c>
      <c r="CP388" s="98"/>
      <c r="CQ388" s="98"/>
      <c r="CR388" s="98"/>
      <c r="CS388" s="98"/>
      <c r="CT388" s="98"/>
      <c r="CU388" s="98"/>
      <c r="CV388" s="142"/>
      <c r="CW388" s="168"/>
    </row>
    <row r="389" spans="2:101" x14ac:dyDescent="0.3">
      <c r="B389" s="141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  <c r="BA389" s="142"/>
      <c r="BC389" s="141"/>
      <c r="BD389" s="98"/>
      <c r="BE389" s="98"/>
      <c r="BF389" s="98"/>
      <c r="BG389" s="98"/>
      <c r="BH389" s="98"/>
      <c r="BI389" s="98"/>
      <c r="BJ389" s="98"/>
      <c r="BK389" s="98"/>
      <c r="BL389" s="98"/>
      <c r="BM389" s="98"/>
      <c r="BN389" s="98"/>
      <c r="BO389" s="98"/>
      <c r="BP389" s="98"/>
      <c r="BQ389" s="98"/>
      <c r="BR389" s="98"/>
      <c r="BS389" s="163">
        <f t="shared" si="150"/>
        <v>-56.125400966215501</v>
      </c>
      <c r="BT389" s="161">
        <v>163</v>
      </c>
      <c r="BU389" s="98"/>
      <c r="BV389" s="98"/>
      <c r="BW389" s="98"/>
      <c r="BX389" s="98"/>
      <c r="BY389" s="98"/>
      <c r="BZ389" s="98"/>
      <c r="CA389" s="142"/>
      <c r="CB389" s="141"/>
      <c r="CC389" s="98"/>
      <c r="CD389" s="98"/>
      <c r="CE389" s="98"/>
      <c r="CF389" s="98"/>
      <c r="CG389" s="98"/>
      <c r="CH389" s="98"/>
      <c r="CI389" s="98"/>
      <c r="CJ389" s="98"/>
      <c r="CK389" s="98"/>
      <c r="CL389" s="98"/>
      <c r="CM389" s="98"/>
      <c r="CN389" s="163">
        <f t="shared" si="151"/>
        <v>-56.125400966215501</v>
      </c>
      <c r="CO389" s="161">
        <v>163</v>
      </c>
      <c r="CP389" s="98"/>
      <c r="CQ389" s="98"/>
      <c r="CR389" s="98"/>
      <c r="CS389" s="98"/>
      <c r="CT389" s="98"/>
      <c r="CU389" s="98"/>
      <c r="CV389" s="142"/>
      <c r="CW389" s="168"/>
    </row>
    <row r="390" spans="2:101" x14ac:dyDescent="0.3">
      <c r="B390" s="141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  <c r="BA390" s="142"/>
      <c r="BC390" s="141"/>
      <c r="BD390" s="98"/>
      <c r="BE390" s="98"/>
      <c r="BF390" s="98"/>
      <c r="BG390" s="98"/>
      <c r="BH390" s="98"/>
      <c r="BI390" s="98"/>
      <c r="BJ390" s="98"/>
      <c r="BK390" s="98"/>
      <c r="BL390" s="98"/>
      <c r="BM390" s="98"/>
      <c r="BN390" s="98"/>
      <c r="BO390" s="98"/>
      <c r="BP390" s="98"/>
      <c r="BQ390" s="98"/>
      <c r="BR390" s="98"/>
      <c r="BS390" s="163">
        <f t="shared" si="150"/>
        <v>-56.469728579505166</v>
      </c>
      <c r="BT390" s="161">
        <v>164</v>
      </c>
      <c r="BU390" s="98"/>
      <c r="BV390" s="98"/>
      <c r="BW390" s="98"/>
      <c r="BX390" s="98"/>
      <c r="BY390" s="98"/>
      <c r="BZ390" s="98"/>
      <c r="CA390" s="142"/>
      <c r="CB390" s="141"/>
      <c r="CC390" s="98"/>
      <c r="CD390" s="98"/>
      <c r="CE390" s="98"/>
      <c r="CF390" s="98"/>
      <c r="CG390" s="98"/>
      <c r="CH390" s="98"/>
      <c r="CI390" s="98"/>
      <c r="CJ390" s="98"/>
      <c r="CK390" s="98"/>
      <c r="CL390" s="98"/>
      <c r="CM390" s="98"/>
      <c r="CN390" s="163">
        <f t="shared" si="151"/>
        <v>-56.469728579505166</v>
      </c>
      <c r="CO390" s="161">
        <v>164</v>
      </c>
      <c r="CP390" s="98"/>
      <c r="CQ390" s="98"/>
      <c r="CR390" s="98"/>
      <c r="CS390" s="98"/>
      <c r="CT390" s="98"/>
      <c r="CU390" s="98"/>
      <c r="CV390" s="142"/>
      <c r="CW390" s="168"/>
    </row>
    <row r="391" spans="2:101" x14ac:dyDescent="0.3">
      <c r="B391" s="141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  <c r="BA391" s="142"/>
      <c r="BC391" s="141"/>
      <c r="BD391" s="98"/>
      <c r="BE391" s="98"/>
      <c r="BF391" s="98"/>
      <c r="BG391" s="98"/>
      <c r="BH391" s="98"/>
      <c r="BI391" s="98"/>
      <c r="BJ391" s="98"/>
      <c r="BK391" s="98"/>
      <c r="BL391" s="98"/>
      <c r="BM391" s="98"/>
      <c r="BN391" s="98"/>
      <c r="BO391" s="98"/>
      <c r="BP391" s="98"/>
      <c r="BQ391" s="98"/>
      <c r="BR391" s="98"/>
      <c r="BS391" s="163">
        <f t="shared" si="150"/>
        <v>-56.814056192794837</v>
      </c>
      <c r="BT391" s="161">
        <v>165</v>
      </c>
      <c r="BU391" s="98"/>
      <c r="BV391" s="98"/>
      <c r="BW391" s="98"/>
      <c r="BX391" s="98"/>
      <c r="BY391" s="98"/>
      <c r="BZ391" s="98"/>
      <c r="CA391" s="142"/>
      <c r="CB391" s="141"/>
      <c r="CC391" s="98"/>
      <c r="CD391" s="98"/>
      <c r="CE391" s="98"/>
      <c r="CF391" s="98"/>
      <c r="CG391" s="98"/>
      <c r="CH391" s="98"/>
      <c r="CI391" s="98"/>
      <c r="CJ391" s="98"/>
      <c r="CK391" s="98"/>
      <c r="CL391" s="98"/>
      <c r="CM391" s="98"/>
      <c r="CN391" s="163">
        <f t="shared" si="151"/>
        <v>-56.814056192794837</v>
      </c>
      <c r="CO391" s="161">
        <v>165</v>
      </c>
      <c r="CP391" s="98"/>
      <c r="CQ391" s="98"/>
      <c r="CR391" s="98"/>
      <c r="CS391" s="98"/>
      <c r="CT391" s="98"/>
      <c r="CU391" s="98"/>
      <c r="CV391" s="142"/>
      <c r="CW391" s="168"/>
    </row>
    <row r="392" spans="2:101" x14ac:dyDescent="0.3">
      <c r="B392" s="141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  <c r="BA392" s="142"/>
      <c r="BC392" s="141"/>
      <c r="BD392" s="98"/>
      <c r="BE392" s="98"/>
      <c r="BF392" s="98"/>
      <c r="BG392" s="98"/>
      <c r="BH392" s="98"/>
      <c r="BI392" s="98"/>
      <c r="BJ392" s="98"/>
      <c r="BK392" s="98"/>
      <c r="BL392" s="98"/>
      <c r="BM392" s="98"/>
      <c r="BN392" s="98"/>
      <c r="BO392" s="98"/>
      <c r="BP392" s="98"/>
      <c r="BQ392" s="98"/>
      <c r="BR392" s="98"/>
      <c r="BS392" s="163">
        <f t="shared" si="150"/>
        <v>-57.158383806084501</v>
      </c>
      <c r="BT392" s="161">
        <v>166</v>
      </c>
      <c r="BU392" s="98"/>
      <c r="BV392" s="98"/>
      <c r="BW392" s="98"/>
      <c r="BX392" s="98"/>
      <c r="BY392" s="98"/>
      <c r="BZ392" s="98"/>
      <c r="CA392" s="142"/>
      <c r="CB392" s="141"/>
      <c r="CC392" s="98"/>
      <c r="CD392" s="98"/>
      <c r="CE392" s="98"/>
      <c r="CF392" s="98"/>
      <c r="CG392" s="98"/>
      <c r="CH392" s="98"/>
      <c r="CI392" s="98"/>
      <c r="CJ392" s="98"/>
      <c r="CK392" s="98"/>
      <c r="CL392" s="98"/>
      <c r="CM392" s="98"/>
      <c r="CN392" s="163">
        <f t="shared" si="151"/>
        <v>-57.158383806084501</v>
      </c>
      <c r="CO392" s="161">
        <v>166</v>
      </c>
      <c r="CP392" s="98"/>
      <c r="CQ392" s="98"/>
      <c r="CR392" s="98"/>
      <c r="CS392" s="98"/>
      <c r="CT392" s="98"/>
      <c r="CU392" s="98"/>
      <c r="CV392" s="142"/>
      <c r="CW392" s="168"/>
    </row>
    <row r="393" spans="2:101" x14ac:dyDescent="0.3">
      <c r="B393" s="141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  <c r="BA393" s="142"/>
      <c r="BC393" s="141"/>
      <c r="BD393" s="98"/>
      <c r="BE393" s="98"/>
      <c r="BF393" s="98"/>
      <c r="BG393" s="98"/>
      <c r="BH393" s="98"/>
      <c r="BI393" s="98"/>
      <c r="BJ393" s="98"/>
      <c r="BK393" s="98"/>
      <c r="BL393" s="98"/>
      <c r="BM393" s="98"/>
      <c r="BN393" s="98"/>
      <c r="BO393" s="98"/>
      <c r="BP393" s="98"/>
      <c r="BQ393" s="98"/>
      <c r="BR393" s="98"/>
      <c r="BS393" s="163">
        <f t="shared" si="150"/>
        <v>-57.502711419374165</v>
      </c>
      <c r="BT393" s="161">
        <v>167</v>
      </c>
      <c r="BU393" s="98"/>
      <c r="BV393" s="98"/>
      <c r="BW393" s="98"/>
      <c r="BX393" s="98"/>
      <c r="BY393" s="98"/>
      <c r="BZ393" s="98"/>
      <c r="CA393" s="142"/>
      <c r="CB393" s="141"/>
      <c r="CC393" s="98"/>
      <c r="CD393" s="98"/>
      <c r="CE393" s="98"/>
      <c r="CF393" s="98"/>
      <c r="CG393" s="98"/>
      <c r="CH393" s="98"/>
      <c r="CI393" s="98"/>
      <c r="CJ393" s="98"/>
      <c r="CK393" s="98"/>
      <c r="CL393" s="98"/>
      <c r="CM393" s="98"/>
      <c r="CN393" s="163">
        <f t="shared" si="151"/>
        <v>-57.502711419374165</v>
      </c>
      <c r="CO393" s="161">
        <v>167</v>
      </c>
      <c r="CP393" s="98"/>
      <c r="CQ393" s="98"/>
      <c r="CR393" s="98"/>
      <c r="CS393" s="98"/>
      <c r="CT393" s="98"/>
      <c r="CU393" s="98"/>
      <c r="CV393" s="142"/>
      <c r="CW393" s="168"/>
    </row>
    <row r="394" spans="2:101" x14ac:dyDescent="0.3">
      <c r="B394" s="141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  <c r="BA394" s="142"/>
      <c r="BC394" s="141"/>
      <c r="BD394" s="98"/>
      <c r="BE394" s="98"/>
      <c r="BF394" s="98"/>
      <c r="BG394" s="98"/>
      <c r="BH394" s="98"/>
      <c r="BI394" s="98"/>
      <c r="BJ394" s="98"/>
      <c r="BK394" s="98"/>
      <c r="BL394" s="98"/>
      <c r="BM394" s="98"/>
      <c r="BN394" s="98"/>
      <c r="BO394" s="98"/>
      <c r="BP394" s="98"/>
      <c r="BQ394" s="98"/>
      <c r="BR394" s="98"/>
      <c r="BS394" s="163">
        <f t="shared" si="150"/>
        <v>-57.84703903266383</v>
      </c>
      <c r="BT394" s="161">
        <v>168</v>
      </c>
      <c r="BU394" s="98"/>
      <c r="BV394" s="98"/>
      <c r="BW394" s="98"/>
      <c r="BX394" s="98"/>
      <c r="BY394" s="98"/>
      <c r="BZ394" s="98"/>
      <c r="CA394" s="142"/>
      <c r="CB394" s="141"/>
      <c r="CC394" s="98"/>
      <c r="CD394" s="98"/>
      <c r="CE394" s="98"/>
      <c r="CF394" s="98"/>
      <c r="CG394" s="98"/>
      <c r="CH394" s="98"/>
      <c r="CI394" s="98"/>
      <c r="CJ394" s="98"/>
      <c r="CK394" s="98"/>
      <c r="CL394" s="98"/>
      <c r="CM394" s="98"/>
      <c r="CN394" s="163">
        <f t="shared" si="151"/>
        <v>-57.84703903266383</v>
      </c>
      <c r="CO394" s="161">
        <v>168</v>
      </c>
      <c r="CP394" s="98"/>
      <c r="CQ394" s="98"/>
      <c r="CR394" s="98"/>
      <c r="CS394" s="98"/>
      <c r="CT394" s="98"/>
      <c r="CU394" s="98"/>
      <c r="CV394" s="142"/>
      <c r="CW394" s="168"/>
    </row>
    <row r="395" spans="2:101" x14ac:dyDescent="0.3">
      <c r="B395" s="141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  <c r="BA395" s="142"/>
      <c r="BC395" s="141"/>
      <c r="BD395" s="98"/>
      <c r="BE395" s="98"/>
      <c r="BF395" s="98"/>
      <c r="BG395" s="98"/>
      <c r="BH395" s="98"/>
      <c r="BI395" s="98"/>
      <c r="BJ395" s="98"/>
      <c r="BK395" s="98"/>
      <c r="BL395" s="98"/>
      <c r="BM395" s="98"/>
      <c r="BN395" s="98"/>
      <c r="BO395" s="98"/>
      <c r="BP395" s="98"/>
      <c r="BQ395" s="98"/>
      <c r="BR395" s="98"/>
      <c r="BS395" s="163">
        <f t="shared" si="150"/>
        <v>-58.191366645953494</v>
      </c>
      <c r="BT395" s="161">
        <v>169</v>
      </c>
      <c r="BU395" s="98"/>
      <c r="BV395" s="98"/>
      <c r="BW395" s="98"/>
      <c r="BX395" s="98"/>
      <c r="BY395" s="98"/>
      <c r="BZ395" s="98"/>
      <c r="CA395" s="142"/>
      <c r="CB395" s="141"/>
      <c r="CC395" s="98"/>
      <c r="CD395" s="98"/>
      <c r="CE395" s="98"/>
      <c r="CF395" s="98"/>
      <c r="CG395" s="98"/>
      <c r="CH395" s="98"/>
      <c r="CI395" s="98"/>
      <c r="CJ395" s="98"/>
      <c r="CK395" s="98"/>
      <c r="CL395" s="98"/>
      <c r="CM395" s="98"/>
      <c r="CN395" s="163">
        <f t="shared" si="151"/>
        <v>-58.191366645953494</v>
      </c>
      <c r="CO395" s="161">
        <v>169</v>
      </c>
      <c r="CP395" s="98"/>
      <c r="CQ395" s="98"/>
      <c r="CR395" s="98"/>
      <c r="CS395" s="98"/>
      <c r="CT395" s="98"/>
      <c r="CU395" s="98"/>
      <c r="CV395" s="142"/>
      <c r="CW395" s="168"/>
    </row>
    <row r="396" spans="2:101" x14ac:dyDescent="0.3">
      <c r="B396" s="141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  <c r="BA396" s="142"/>
      <c r="BC396" s="141"/>
      <c r="BD396" s="98"/>
      <c r="BE396" s="98"/>
      <c r="BF396" s="98"/>
      <c r="BG396" s="98"/>
      <c r="BH396" s="98"/>
      <c r="BI396" s="98"/>
      <c r="BJ396" s="98"/>
      <c r="BK396" s="98"/>
      <c r="BL396" s="98"/>
      <c r="BM396" s="98"/>
      <c r="BN396" s="98"/>
      <c r="BO396" s="98"/>
      <c r="BP396" s="98"/>
      <c r="BQ396" s="98"/>
      <c r="BR396" s="98"/>
      <c r="BS396" s="163">
        <f t="shared" si="150"/>
        <v>-58.535694259243165</v>
      </c>
      <c r="BT396" s="161">
        <v>170</v>
      </c>
      <c r="BU396" s="98"/>
      <c r="BV396" s="98"/>
      <c r="BW396" s="98"/>
      <c r="BX396" s="98"/>
      <c r="BY396" s="98"/>
      <c r="BZ396" s="98"/>
      <c r="CA396" s="142"/>
      <c r="CB396" s="141"/>
      <c r="CC396" s="98"/>
      <c r="CD396" s="98"/>
      <c r="CE396" s="98"/>
      <c r="CF396" s="98"/>
      <c r="CG396" s="98"/>
      <c r="CH396" s="98"/>
      <c r="CI396" s="98"/>
      <c r="CJ396" s="98"/>
      <c r="CK396" s="98"/>
      <c r="CL396" s="98"/>
      <c r="CM396" s="98"/>
      <c r="CN396" s="163">
        <f t="shared" si="151"/>
        <v>-58.535694259243165</v>
      </c>
      <c r="CO396" s="161">
        <v>170</v>
      </c>
      <c r="CP396" s="98"/>
      <c r="CQ396" s="98"/>
      <c r="CR396" s="98"/>
      <c r="CS396" s="98"/>
      <c r="CT396" s="98"/>
      <c r="CU396" s="98"/>
      <c r="CV396" s="142"/>
      <c r="CW396" s="168"/>
    </row>
    <row r="397" spans="2:101" x14ac:dyDescent="0.3">
      <c r="B397" s="141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  <c r="BA397" s="142"/>
      <c r="BC397" s="141"/>
      <c r="BD397" s="98"/>
      <c r="BE397" s="98"/>
      <c r="BF397" s="98"/>
      <c r="BG397" s="98"/>
      <c r="BH397" s="98"/>
      <c r="BI397" s="98"/>
      <c r="BJ397" s="98"/>
      <c r="BK397" s="98"/>
      <c r="BL397" s="98"/>
      <c r="BM397" s="98"/>
      <c r="BN397" s="98"/>
      <c r="BO397" s="98"/>
      <c r="BP397" s="98"/>
      <c r="BQ397" s="98"/>
      <c r="BR397" s="98"/>
      <c r="BS397" s="163">
        <f t="shared" si="150"/>
        <v>-58.880021872532829</v>
      </c>
      <c r="BT397" s="161">
        <v>171</v>
      </c>
      <c r="BU397" s="98"/>
      <c r="BV397" s="98"/>
      <c r="BW397" s="98"/>
      <c r="BX397" s="98"/>
      <c r="BY397" s="98"/>
      <c r="BZ397" s="98"/>
      <c r="CA397" s="142"/>
      <c r="CB397" s="141"/>
      <c r="CC397" s="98"/>
      <c r="CD397" s="98"/>
      <c r="CE397" s="98"/>
      <c r="CF397" s="98"/>
      <c r="CG397" s="98"/>
      <c r="CH397" s="98"/>
      <c r="CI397" s="98"/>
      <c r="CJ397" s="98"/>
      <c r="CK397" s="98"/>
      <c r="CL397" s="98"/>
      <c r="CM397" s="98"/>
      <c r="CN397" s="163">
        <f t="shared" si="151"/>
        <v>-58.880021872532829</v>
      </c>
      <c r="CO397" s="161">
        <v>171</v>
      </c>
      <c r="CP397" s="98"/>
      <c r="CQ397" s="98"/>
      <c r="CR397" s="98"/>
      <c r="CS397" s="98"/>
      <c r="CT397" s="98"/>
      <c r="CU397" s="98"/>
      <c r="CV397" s="142"/>
      <c r="CW397" s="168"/>
    </row>
    <row r="398" spans="2:101" x14ac:dyDescent="0.3">
      <c r="B398" s="141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  <c r="BA398" s="142"/>
      <c r="BC398" s="141"/>
      <c r="BD398" s="98"/>
      <c r="BE398" s="98"/>
      <c r="BF398" s="98"/>
      <c r="BG398" s="98"/>
      <c r="BH398" s="98"/>
      <c r="BI398" s="98"/>
      <c r="BJ398" s="98"/>
      <c r="BK398" s="98"/>
      <c r="BL398" s="98"/>
      <c r="BM398" s="98"/>
      <c r="BN398" s="98"/>
      <c r="BO398" s="98"/>
      <c r="BP398" s="98"/>
      <c r="BQ398" s="98"/>
      <c r="BR398" s="98"/>
      <c r="BS398" s="163">
        <f t="shared" si="150"/>
        <v>-59.224349485822493</v>
      </c>
      <c r="BT398" s="161">
        <v>172</v>
      </c>
      <c r="BU398" s="98"/>
      <c r="BV398" s="98"/>
      <c r="BW398" s="98"/>
      <c r="BX398" s="98"/>
      <c r="BY398" s="98"/>
      <c r="BZ398" s="98"/>
      <c r="CA398" s="142"/>
      <c r="CB398" s="141"/>
      <c r="CC398" s="98"/>
      <c r="CD398" s="98"/>
      <c r="CE398" s="98"/>
      <c r="CF398" s="98"/>
      <c r="CG398" s="98"/>
      <c r="CH398" s="98"/>
      <c r="CI398" s="98"/>
      <c r="CJ398" s="98"/>
      <c r="CK398" s="98"/>
      <c r="CL398" s="98"/>
      <c r="CM398" s="98"/>
      <c r="CN398" s="163">
        <f t="shared" si="151"/>
        <v>-59.224349485822493</v>
      </c>
      <c r="CO398" s="161">
        <v>172</v>
      </c>
      <c r="CP398" s="98"/>
      <c r="CQ398" s="98"/>
      <c r="CR398" s="98"/>
      <c r="CS398" s="98"/>
      <c r="CT398" s="98"/>
      <c r="CU398" s="98"/>
      <c r="CV398" s="142"/>
      <c r="CW398" s="168"/>
    </row>
    <row r="399" spans="2:101" x14ac:dyDescent="0.3">
      <c r="B399" s="141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  <c r="BA399" s="142"/>
      <c r="BC399" s="141"/>
      <c r="BD399" s="98"/>
      <c r="BE399" s="98"/>
      <c r="BF399" s="98"/>
      <c r="BG399" s="98"/>
      <c r="BH399" s="98"/>
      <c r="BI399" s="98"/>
      <c r="BJ399" s="98"/>
      <c r="BK399" s="98"/>
      <c r="BL399" s="98"/>
      <c r="BM399" s="98"/>
      <c r="BN399" s="98"/>
      <c r="BO399" s="98"/>
      <c r="BP399" s="98"/>
      <c r="BQ399" s="98"/>
      <c r="BR399" s="98"/>
      <c r="BS399" s="163">
        <f t="shared" si="150"/>
        <v>-59.568677099112158</v>
      </c>
      <c r="BT399" s="161">
        <v>173</v>
      </c>
      <c r="BU399" s="98"/>
      <c r="BV399" s="98"/>
      <c r="BW399" s="98"/>
      <c r="BX399" s="98"/>
      <c r="BY399" s="98"/>
      <c r="BZ399" s="98"/>
      <c r="CA399" s="142"/>
      <c r="CB399" s="141"/>
      <c r="CC399" s="98"/>
      <c r="CD399" s="98"/>
      <c r="CE399" s="98"/>
      <c r="CF399" s="98"/>
      <c r="CG399" s="98"/>
      <c r="CH399" s="98"/>
      <c r="CI399" s="98"/>
      <c r="CJ399" s="98"/>
      <c r="CK399" s="98"/>
      <c r="CL399" s="98"/>
      <c r="CM399" s="98"/>
      <c r="CN399" s="163">
        <f t="shared" si="151"/>
        <v>-59.568677099112158</v>
      </c>
      <c r="CO399" s="161">
        <v>173</v>
      </c>
      <c r="CP399" s="98"/>
      <c r="CQ399" s="98"/>
      <c r="CR399" s="98"/>
      <c r="CS399" s="98"/>
      <c r="CT399" s="98"/>
      <c r="CU399" s="98"/>
      <c r="CV399" s="142"/>
      <c r="CW399" s="168"/>
    </row>
    <row r="400" spans="2:101" x14ac:dyDescent="0.3">
      <c r="B400" s="141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  <c r="BA400" s="142"/>
      <c r="BC400" s="141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/>
      <c r="BN400" s="98"/>
      <c r="BO400" s="98"/>
      <c r="BP400" s="98"/>
      <c r="BQ400" s="98"/>
      <c r="BR400" s="98"/>
      <c r="BS400" s="163">
        <f t="shared" si="150"/>
        <v>-59.913004712401822</v>
      </c>
      <c r="BT400" s="161">
        <v>174</v>
      </c>
      <c r="BU400" s="98"/>
      <c r="BV400" s="98"/>
      <c r="BW400" s="98"/>
      <c r="BX400" s="98"/>
      <c r="BY400" s="98"/>
      <c r="BZ400" s="98"/>
      <c r="CA400" s="142"/>
      <c r="CB400" s="141"/>
      <c r="CC400" s="98"/>
      <c r="CD400" s="98"/>
      <c r="CE400" s="98"/>
      <c r="CF400" s="98"/>
      <c r="CG400" s="98"/>
      <c r="CH400" s="98"/>
      <c r="CI400" s="98"/>
      <c r="CJ400" s="98"/>
      <c r="CK400" s="98"/>
      <c r="CL400" s="98"/>
      <c r="CM400" s="98"/>
      <c r="CN400" s="163">
        <f t="shared" si="151"/>
        <v>-59.913004712401822</v>
      </c>
      <c r="CO400" s="161">
        <v>174</v>
      </c>
      <c r="CP400" s="98"/>
      <c r="CQ400" s="98"/>
      <c r="CR400" s="98"/>
      <c r="CS400" s="98"/>
      <c r="CT400" s="98"/>
      <c r="CU400" s="98"/>
      <c r="CV400" s="142"/>
      <c r="CW400" s="168"/>
    </row>
    <row r="401" spans="2:101" x14ac:dyDescent="0.3">
      <c r="B401" s="141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  <c r="BA401" s="142"/>
      <c r="BC401" s="141"/>
      <c r="BD401" s="98"/>
      <c r="BE401" s="98"/>
      <c r="BF401" s="98"/>
      <c r="BG401" s="98"/>
      <c r="BH401" s="98"/>
      <c r="BI401" s="98"/>
      <c r="BJ401" s="98"/>
      <c r="BK401" s="98"/>
      <c r="BL401" s="98"/>
      <c r="BM401" s="98"/>
      <c r="BN401" s="98"/>
      <c r="BO401" s="98"/>
      <c r="BP401" s="98"/>
      <c r="BQ401" s="98"/>
      <c r="BR401" s="98"/>
      <c r="BS401" s="163">
        <f t="shared" si="150"/>
        <v>-60.257332325691493</v>
      </c>
      <c r="BT401" s="161">
        <v>175</v>
      </c>
      <c r="BU401" s="98"/>
      <c r="BV401" s="98"/>
      <c r="BW401" s="98"/>
      <c r="BX401" s="98"/>
      <c r="BY401" s="98"/>
      <c r="BZ401" s="98"/>
      <c r="CA401" s="142"/>
      <c r="CB401" s="141"/>
      <c r="CC401" s="98"/>
      <c r="CD401" s="98"/>
      <c r="CE401" s="98"/>
      <c r="CF401" s="98"/>
      <c r="CG401" s="98"/>
      <c r="CH401" s="98"/>
      <c r="CI401" s="98"/>
      <c r="CJ401" s="98"/>
      <c r="CK401" s="98"/>
      <c r="CL401" s="98"/>
      <c r="CM401" s="98"/>
      <c r="CN401" s="163">
        <f t="shared" si="151"/>
        <v>-60.257332325691493</v>
      </c>
      <c r="CO401" s="161">
        <v>175</v>
      </c>
      <c r="CP401" s="98"/>
      <c r="CQ401" s="98"/>
      <c r="CR401" s="98"/>
      <c r="CS401" s="98"/>
      <c r="CT401" s="98"/>
      <c r="CU401" s="98"/>
      <c r="CV401" s="142"/>
      <c r="CW401" s="168"/>
    </row>
    <row r="402" spans="2:101" x14ac:dyDescent="0.3">
      <c r="B402" s="141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  <c r="BA402" s="142"/>
      <c r="BC402" s="141"/>
      <c r="BD402" s="98"/>
      <c r="BE402" s="98"/>
      <c r="BF402" s="98"/>
      <c r="BG402" s="98"/>
      <c r="BH402" s="98"/>
      <c r="BI402" s="98"/>
      <c r="BJ402" s="98"/>
      <c r="BK402" s="98"/>
      <c r="BL402" s="98"/>
      <c r="BM402" s="98"/>
      <c r="BN402" s="98"/>
      <c r="BO402" s="98"/>
      <c r="BP402" s="98"/>
      <c r="BQ402" s="98"/>
      <c r="BR402" s="98"/>
      <c r="BS402" s="163">
        <f t="shared" si="150"/>
        <v>-60.601659938981157</v>
      </c>
      <c r="BT402" s="161">
        <v>176</v>
      </c>
      <c r="BU402" s="98"/>
      <c r="BV402" s="98"/>
      <c r="BW402" s="98"/>
      <c r="BX402" s="98"/>
      <c r="BY402" s="98"/>
      <c r="BZ402" s="98"/>
      <c r="CA402" s="142"/>
      <c r="CB402" s="141"/>
      <c r="CC402" s="98"/>
      <c r="CD402" s="98"/>
      <c r="CE402" s="98"/>
      <c r="CF402" s="98"/>
      <c r="CG402" s="98"/>
      <c r="CH402" s="98"/>
      <c r="CI402" s="98"/>
      <c r="CJ402" s="98"/>
      <c r="CK402" s="98"/>
      <c r="CL402" s="98"/>
      <c r="CM402" s="98"/>
      <c r="CN402" s="163">
        <f t="shared" si="151"/>
        <v>-60.601659938981157</v>
      </c>
      <c r="CO402" s="161">
        <v>176</v>
      </c>
      <c r="CP402" s="98"/>
      <c r="CQ402" s="98"/>
      <c r="CR402" s="98"/>
      <c r="CS402" s="98"/>
      <c r="CT402" s="98"/>
      <c r="CU402" s="98"/>
      <c r="CV402" s="142"/>
      <c r="CW402" s="168"/>
    </row>
    <row r="403" spans="2:101" x14ac:dyDescent="0.3">
      <c r="B403" s="141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  <c r="BA403" s="142"/>
      <c r="BC403" s="141"/>
      <c r="BD403" s="98"/>
      <c r="BE403" s="98"/>
      <c r="BF403" s="98"/>
      <c r="BG403" s="98"/>
      <c r="BH403" s="98"/>
      <c r="BI403" s="98"/>
      <c r="BJ403" s="98"/>
      <c r="BK403" s="98"/>
      <c r="BL403" s="98"/>
      <c r="BM403" s="98"/>
      <c r="BN403" s="98"/>
      <c r="BO403" s="98"/>
      <c r="BP403" s="98"/>
      <c r="BQ403" s="98"/>
      <c r="BR403" s="98"/>
      <c r="BS403" s="163">
        <f t="shared" si="150"/>
        <v>-60.945987552270822</v>
      </c>
      <c r="BT403" s="161">
        <v>177</v>
      </c>
      <c r="BU403" s="98"/>
      <c r="BV403" s="98"/>
      <c r="BW403" s="98"/>
      <c r="BX403" s="98"/>
      <c r="BY403" s="98"/>
      <c r="BZ403" s="98"/>
      <c r="CA403" s="142"/>
      <c r="CB403" s="141"/>
      <c r="CC403" s="98"/>
      <c r="CD403" s="98"/>
      <c r="CE403" s="98"/>
      <c r="CF403" s="98"/>
      <c r="CG403" s="98"/>
      <c r="CH403" s="98"/>
      <c r="CI403" s="98"/>
      <c r="CJ403" s="98"/>
      <c r="CK403" s="98"/>
      <c r="CL403" s="98"/>
      <c r="CM403" s="98"/>
      <c r="CN403" s="163">
        <f t="shared" si="151"/>
        <v>-60.945987552270822</v>
      </c>
      <c r="CO403" s="161">
        <v>177</v>
      </c>
      <c r="CP403" s="98"/>
      <c r="CQ403" s="98"/>
      <c r="CR403" s="98"/>
      <c r="CS403" s="98"/>
      <c r="CT403" s="98"/>
      <c r="CU403" s="98"/>
      <c r="CV403" s="142"/>
      <c r="CW403" s="168"/>
    </row>
    <row r="404" spans="2:101" x14ac:dyDescent="0.3">
      <c r="B404" s="141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  <c r="BA404" s="142"/>
      <c r="BC404" s="141"/>
      <c r="BD404" s="98"/>
      <c r="BE404" s="98"/>
      <c r="BF404" s="98"/>
      <c r="BG404" s="98"/>
      <c r="BH404" s="98"/>
      <c r="BI404" s="98"/>
      <c r="BJ404" s="98"/>
      <c r="BK404" s="98"/>
      <c r="BL404" s="98"/>
      <c r="BM404" s="98"/>
      <c r="BN404" s="98"/>
      <c r="BO404" s="98"/>
      <c r="BP404" s="98"/>
      <c r="BQ404" s="98"/>
      <c r="BR404" s="98"/>
      <c r="BS404" s="163">
        <f t="shared" si="150"/>
        <v>-61.290315165560486</v>
      </c>
      <c r="BT404" s="161">
        <v>178</v>
      </c>
      <c r="BU404" s="98"/>
      <c r="BV404" s="98"/>
      <c r="BW404" s="98"/>
      <c r="BX404" s="98"/>
      <c r="BY404" s="98"/>
      <c r="BZ404" s="98"/>
      <c r="CA404" s="142"/>
      <c r="CB404" s="141"/>
      <c r="CC404" s="98"/>
      <c r="CD404" s="98"/>
      <c r="CE404" s="98"/>
      <c r="CF404" s="98"/>
      <c r="CG404" s="98"/>
      <c r="CH404" s="98"/>
      <c r="CI404" s="98"/>
      <c r="CJ404" s="98"/>
      <c r="CK404" s="98"/>
      <c r="CL404" s="98"/>
      <c r="CM404" s="98"/>
      <c r="CN404" s="163">
        <f t="shared" si="151"/>
        <v>-61.290315165560486</v>
      </c>
      <c r="CO404" s="161">
        <v>178</v>
      </c>
      <c r="CP404" s="98"/>
      <c r="CQ404" s="98"/>
      <c r="CR404" s="98"/>
      <c r="CS404" s="98"/>
      <c r="CT404" s="98"/>
      <c r="CU404" s="98"/>
      <c r="CV404" s="142"/>
      <c r="CW404" s="168"/>
    </row>
    <row r="405" spans="2:101" x14ac:dyDescent="0.3">
      <c r="B405" s="141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  <c r="BA405" s="142"/>
      <c r="BC405" s="141"/>
      <c r="BD405" s="98"/>
      <c r="BE405" s="98"/>
      <c r="BF405" s="98"/>
      <c r="BG405" s="98"/>
      <c r="BH405" s="98"/>
      <c r="BI405" s="98"/>
      <c r="BJ405" s="98"/>
      <c r="BK405" s="98"/>
      <c r="BL405" s="98"/>
      <c r="BM405" s="98"/>
      <c r="BN405" s="98"/>
      <c r="BO405" s="98"/>
      <c r="BP405" s="98"/>
      <c r="BQ405" s="98"/>
      <c r="BR405" s="98"/>
      <c r="BS405" s="163">
        <f t="shared" si="150"/>
        <v>-61.63464277885015</v>
      </c>
      <c r="BT405" s="161">
        <v>179</v>
      </c>
      <c r="BU405" s="98"/>
      <c r="BV405" s="98"/>
      <c r="BW405" s="98"/>
      <c r="BX405" s="98"/>
      <c r="BY405" s="98"/>
      <c r="BZ405" s="98"/>
      <c r="CA405" s="142"/>
      <c r="CB405" s="141"/>
      <c r="CC405" s="98"/>
      <c r="CD405" s="98"/>
      <c r="CE405" s="98"/>
      <c r="CF405" s="98"/>
      <c r="CG405" s="98"/>
      <c r="CH405" s="98"/>
      <c r="CI405" s="98"/>
      <c r="CJ405" s="98"/>
      <c r="CK405" s="98"/>
      <c r="CL405" s="98"/>
      <c r="CM405" s="98"/>
      <c r="CN405" s="163">
        <f t="shared" si="151"/>
        <v>-61.63464277885015</v>
      </c>
      <c r="CO405" s="161">
        <v>179</v>
      </c>
      <c r="CP405" s="98"/>
      <c r="CQ405" s="98"/>
      <c r="CR405" s="98"/>
      <c r="CS405" s="98"/>
      <c r="CT405" s="98"/>
      <c r="CU405" s="98"/>
      <c r="CV405" s="142"/>
      <c r="CW405" s="168"/>
    </row>
    <row r="406" spans="2:101" x14ac:dyDescent="0.3">
      <c r="B406" s="141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  <c r="BA406" s="142"/>
      <c r="BC406" s="141"/>
      <c r="BD406" s="98"/>
      <c r="BE406" s="98"/>
      <c r="BF406" s="98"/>
      <c r="BG406" s="98"/>
      <c r="BH406" s="98"/>
      <c r="BI406" s="98"/>
      <c r="BJ406" s="98"/>
      <c r="BK406" s="98"/>
      <c r="BL406" s="98"/>
      <c r="BM406" s="98"/>
      <c r="BN406" s="98"/>
      <c r="BO406" s="98"/>
      <c r="BP406" s="98"/>
      <c r="BQ406" s="98"/>
      <c r="BR406" s="98"/>
      <c r="BS406" s="163">
        <f t="shared" si="150"/>
        <v>-61.978970392139821</v>
      </c>
      <c r="BT406" s="161">
        <v>180</v>
      </c>
      <c r="BU406" s="98"/>
      <c r="BV406" s="98"/>
      <c r="BW406" s="98"/>
      <c r="BX406" s="98"/>
      <c r="BY406" s="98"/>
      <c r="BZ406" s="98"/>
      <c r="CA406" s="142"/>
      <c r="CB406" s="141"/>
      <c r="CC406" s="98"/>
      <c r="CD406" s="98"/>
      <c r="CE406" s="98"/>
      <c r="CF406" s="98"/>
      <c r="CG406" s="98"/>
      <c r="CH406" s="98"/>
      <c r="CI406" s="98"/>
      <c r="CJ406" s="98"/>
      <c r="CK406" s="98"/>
      <c r="CL406" s="98"/>
      <c r="CM406" s="98"/>
      <c r="CN406" s="163">
        <f t="shared" si="151"/>
        <v>-61.978970392139821</v>
      </c>
      <c r="CO406" s="161">
        <v>180</v>
      </c>
      <c r="CP406" s="98"/>
      <c r="CQ406" s="98"/>
      <c r="CR406" s="98"/>
      <c r="CS406" s="98"/>
      <c r="CT406" s="98"/>
      <c r="CU406" s="98"/>
      <c r="CV406" s="142"/>
      <c r="CW406" s="168"/>
    </row>
    <row r="407" spans="2:101" x14ac:dyDescent="0.3">
      <c r="B407" s="141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  <c r="BA407" s="142"/>
      <c r="BC407" s="141"/>
      <c r="BD407" s="98"/>
      <c r="BE407" s="98"/>
      <c r="BF407" s="98"/>
      <c r="BG407" s="98"/>
      <c r="BH407" s="98"/>
      <c r="BI407" s="98"/>
      <c r="BJ407" s="98"/>
      <c r="BK407" s="98"/>
      <c r="BL407" s="98"/>
      <c r="BM407" s="98"/>
      <c r="BN407" s="98"/>
      <c r="BO407" s="98"/>
      <c r="BP407" s="98"/>
      <c r="BQ407" s="98"/>
      <c r="BR407" s="98"/>
      <c r="BS407" s="163">
        <f t="shared" si="150"/>
        <v>-62.323298005429486</v>
      </c>
      <c r="BT407" s="161">
        <v>181</v>
      </c>
      <c r="BU407" s="98"/>
      <c r="BV407" s="98"/>
      <c r="BW407" s="98"/>
      <c r="BX407" s="98"/>
      <c r="BY407" s="98"/>
      <c r="BZ407" s="98"/>
      <c r="CA407" s="142"/>
      <c r="CB407" s="141"/>
      <c r="CC407" s="98"/>
      <c r="CD407" s="98"/>
      <c r="CE407" s="98"/>
      <c r="CF407" s="98"/>
      <c r="CG407" s="98"/>
      <c r="CH407" s="98"/>
      <c r="CI407" s="98"/>
      <c r="CJ407" s="98"/>
      <c r="CK407" s="98"/>
      <c r="CL407" s="98"/>
      <c r="CM407" s="98"/>
      <c r="CN407" s="163">
        <f t="shared" si="151"/>
        <v>-62.323298005429486</v>
      </c>
      <c r="CO407" s="161">
        <v>181</v>
      </c>
      <c r="CP407" s="98"/>
      <c r="CQ407" s="98"/>
      <c r="CR407" s="98"/>
      <c r="CS407" s="98"/>
      <c r="CT407" s="98"/>
      <c r="CU407" s="98"/>
      <c r="CV407" s="142"/>
      <c r="CW407" s="168"/>
    </row>
    <row r="408" spans="2:101" x14ac:dyDescent="0.3">
      <c r="B408" s="141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  <c r="BA408" s="142"/>
      <c r="BC408" s="141"/>
      <c r="BD408" s="98"/>
      <c r="BE408" s="98"/>
      <c r="BF408" s="98"/>
      <c r="BG408" s="98"/>
      <c r="BH408" s="98"/>
      <c r="BI408" s="98"/>
      <c r="BJ408" s="98"/>
      <c r="BK408" s="98"/>
      <c r="BL408" s="98"/>
      <c r="BM408" s="98"/>
      <c r="BN408" s="98"/>
      <c r="BO408" s="98"/>
      <c r="BP408" s="98"/>
      <c r="BQ408" s="98"/>
      <c r="BR408" s="98"/>
      <c r="BS408" s="163">
        <f t="shared" si="150"/>
        <v>-62.66762561871915</v>
      </c>
      <c r="BT408" s="161">
        <v>182</v>
      </c>
      <c r="BU408" s="98"/>
      <c r="BV408" s="98"/>
      <c r="BW408" s="98"/>
      <c r="BX408" s="98"/>
      <c r="BY408" s="98"/>
      <c r="BZ408" s="98"/>
      <c r="CA408" s="142"/>
      <c r="CB408" s="141"/>
      <c r="CC408" s="98"/>
      <c r="CD408" s="98"/>
      <c r="CE408" s="98"/>
      <c r="CF408" s="98"/>
      <c r="CG408" s="98"/>
      <c r="CH408" s="98"/>
      <c r="CI408" s="98"/>
      <c r="CJ408" s="98"/>
      <c r="CK408" s="98"/>
      <c r="CL408" s="98"/>
      <c r="CM408" s="98"/>
      <c r="CN408" s="163">
        <f t="shared" si="151"/>
        <v>-62.66762561871915</v>
      </c>
      <c r="CO408" s="161">
        <v>182</v>
      </c>
      <c r="CP408" s="98"/>
      <c r="CQ408" s="98"/>
      <c r="CR408" s="98"/>
      <c r="CS408" s="98"/>
      <c r="CT408" s="98"/>
      <c r="CU408" s="98"/>
      <c r="CV408" s="142"/>
      <c r="CW408" s="168"/>
    </row>
    <row r="409" spans="2:101" x14ac:dyDescent="0.3">
      <c r="B409" s="141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142"/>
      <c r="BC409" s="141"/>
      <c r="BD409" s="98"/>
      <c r="BE409" s="98"/>
      <c r="BF409" s="98"/>
      <c r="BG409" s="98"/>
      <c r="BH409" s="98"/>
      <c r="BI409" s="98"/>
      <c r="BJ409" s="98"/>
      <c r="BK409" s="98"/>
      <c r="BL409" s="98"/>
      <c r="BM409" s="98"/>
      <c r="BN409" s="98"/>
      <c r="BO409" s="98"/>
      <c r="BP409" s="98"/>
      <c r="BQ409" s="98"/>
      <c r="BR409" s="98"/>
      <c r="BS409" s="163">
        <f t="shared" si="150"/>
        <v>-63.011953232008814</v>
      </c>
      <c r="BT409" s="161">
        <v>183</v>
      </c>
      <c r="BU409" s="98"/>
      <c r="BV409" s="98"/>
      <c r="BW409" s="98"/>
      <c r="BX409" s="98"/>
      <c r="BY409" s="98"/>
      <c r="BZ409" s="98"/>
      <c r="CA409" s="142"/>
      <c r="CB409" s="141"/>
      <c r="CC409" s="98"/>
      <c r="CD409" s="98"/>
      <c r="CE409" s="98"/>
      <c r="CF409" s="98"/>
      <c r="CG409" s="98"/>
      <c r="CH409" s="98"/>
      <c r="CI409" s="98"/>
      <c r="CJ409" s="98"/>
      <c r="CK409" s="98"/>
      <c r="CL409" s="98"/>
      <c r="CM409" s="98"/>
      <c r="CN409" s="163">
        <f t="shared" si="151"/>
        <v>-63.011953232008814</v>
      </c>
      <c r="CO409" s="161">
        <v>183</v>
      </c>
      <c r="CP409" s="98"/>
      <c r="CQ409" s="98"/>
      <c r="CR409" s="98"/>
      <c r="CS409" s="98"/>
      <c r="CT409" s="98"/>
      <c r="CU409" s="98"/>
      <c r="CV409" s="142"/>
      <c r="CW409" s="168"/>
    </row>
    <row r="410" spans="2:101" x14ac:dyDescent="0.3">
      <c r="B410" s="141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  <c r="BA410" s="142"/>
      <c r="BC410" s="141"/>
      <c r="BD410" s="98"/>
      <c r="BE410" s="98"/>
      <c r="BF410" s="98"/>
      <c r="BG410" s="98"/>
      <c r="BH410" s="98"/>
      <c r="BI410" s="98"/>
      <c r="BJ410" s="98"/>
      <c r="BK410" s="98"/>
      <c r="BL410" s="98"/>
      <c r="BM410" s="98"/>
      <c r="BN410" s="98"/>
      <c r="BO410" s="98"/>
      <c r="BP410" s="98"/>
      <c r="BQ410" s="98"/>
      <c r="BR410" s="98"/>
      <c r="BS410" s="163">
        <f t="shared" si="150"/>
        <v>-63.356280845298478</v>
      </c>
      <c r="BT410" s="161">
        <v>184</v>
      </c>
      <c r="BU410" s="98"/>
      <c r="BV410" s="98"/>
      <c r="BW410" s="98"/>
      <c r="BX410" s="98"/>
      <c r="BY410" s="98"/>
      <c r="BZ410" s="98"/>
      <c r="CA410" s="142"/>
      <c r="CB410" s="141"/>
      <c r="CC410" s="98"/>
      <c r="CD410" s="98"/>
      <c r="CE410" s="98"/>
      <c r="CF410" s="98"/>
      <c r="CG410" s="98"/>
      <c r="CH410" s="98"/>
      <c r="CI410" s="98"/>
      <c r="CJ410" s="98"/>
      <c r="CK410" s="98"/>
      <c r="CL410" s="98"/>
      <c r="CM410" s="98"/>
      <c r="CN410" s="163">
        <f t="shared" si="151"/>
        <v>-63.356280845298478</v>
      </c>
      <c r="CO410" s="161">
        <v>184</v>
      </c>
      <c r="CP410" s="98"/>
      <c r="CQ410" s="98"/>
      <c r="CR410" s="98"/>
      <c r="CS410" s="98"/>
      <c r="CT410" s="98"/>
      <c r="CU410" s="98"/>
      <c r="CV410" s="142"/>
      <c r="CW410" s="168"/>
    </row>
    <row r="411" spans="2:101" x14ac:dyDescent="0.3">
      <c r="B411" s="141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  <c r="BA411" s="142"/>
      <c r="BC411" s="141"/>
      <c r="BD411" s="98"/>
      <c r="BE411" s="98"/>
      <c r="BF411" s="98"/>
      <c r="BG411" s="98"/>
      <c r="BH411" s="98"/>
      <c r="BI411" s="98"/>
      <c r="BJ411" s="98"/>
      <c r="BK411" s="98"/>
      <c r="BL411" s="98"/>
      <c r="BM411" s="98"/>
      <c r="BN411" s="98"/>
      <c r="BO411" s="98"/>
      <c r="BP411" s="98"/>
      <c r="BQ411" s="98"/>
      <c r="BR411" s="98"/>
      <c r="BS411" s="163">
        <f t="shared" si="150"/>
        <v>-63.70060845858815</v>
      </c>
      <c r="BT411" s="161">
        <v>185</v>
      </c>
      <c r="BU411" s="98"/>
      <c r="BV411" s="98"/>
      <c r="BW411" s="98"/>
      <c r="BX411" s="98"/>
      <c r="BY411" s="98"/>
      <c r="BZ411" s="98"/>
      <c r="CA411" s="142"/>
      <c r="CB411" s="141"/>
      <c r="CC411" s="98"/>
      <c r="CD411" s="98"/>
      <c r="CE411" s="98"/>
      <c r="CF411" s="98"/>
      <c r="CG411" s="98"/>
      <c r="CH411" s="98"/>
      <c r="CI411" s="98"/>
      <c r="CJ411" s="98"/>
      <c r="CK411" s="98"/>
      <c r="CL411" s="98"/>
      <c r="CM411" s="98"/>
      <c r="CN411" s="163">
        <f t="shared" si="151"/>
        <v>-63.70060845858815</v>
      </c>
      <c r="CO411" s="161">
        <v>185</v>
      </c>
      <c r="CP411" s="98"/>
      <c r="CQ411" s="98"/>
      <c r="CR411" s="98"/>
      <c r="CS411" s="98"/>
      <c r="CT411" s="98"/>
      <c r="CU411" s="98"/>
      <c r="CV411" s="142"/>
      <c r="CW411" s="168"/>
    </row>
    <row r="412" spans="2:101" x14ac:dyDescent="0.3">
      <c r="B412" s="141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  <c r="BA412" s="142"/>
      <c r="BC412" s="141"/>
      <c r="BD412" s="98"/>
      <c r="BE412" s="98"/>
      <c r="BF412" s="98"/>
      <c r="BG412" s="98"/>
      <c r="BH412" s="98"/>
      <c r="BI412" s="98"/>
      <c r="BJ412" s="98"/>
      <c r="BK412" s="98"/>
      <c r="BL412" s="98"/>
      <c r="BM412" s="98"/>
      <c r="BN412" s="98"/>
      <c r="BO412" s="98"/>
      <c r="BP412" s="98"/>
      <c r="BQ412" s="98"/>
      <c r="BR412" s="98"/>
      <c r="BS412" s="163">
        <f t="shared" si="150"/>
        <v>-64.044936071877814</v>
      </c>
      <c r="BT412" s="161">
        <v>186</v>
      </c>
      <c r="BU412" s="98"/>
      <c r="BV412" s="98"/>
      <c r="BW412" s="98"/>
      <c r="BX412" s="98"/>
      <c r="BY412" s="98"/>
      <c r="BZ412" s="98"/>
      <c r="CA412" s="142"/>
      <c r="CB412" s="141"/>
      <c r="CC412" s="98"/>
      <c r="CD412" s="98"/>
      <c r="CE412" s="98"/>
      <c r="CF412" s="98"/>
      <c r="CG412" s="98"/>
      <c r="CH412" s="98"/>
      <c r="CI412" s="98"/>
      <c r="CJ412" s="98"/>
      <c r="CK412" s="98"/>
      <c r="CL412" s="98"/>
      <c r="CM412" s="98"/>
      <c r="CN412" s="163">
        <f t="shared" si="151"/>
        <v>-64.044936071877814</v>
      </c>
      <c r="CO412" s="161">
        <v>186</v>
      </c>
      <c r="CP412" s="98"/>
      <c r="CQ412" s="98"/>
      <c r="CR412" s="98"/>
      <c r="CS412" s="98"/>
      <c r="CT412" s="98"/>
      <c r="CU412" s="98"/>
      <c r="CV412" s="142"/>
      <c r="CW412" s="168"/>
    </row>
    <row r="413" spans="2:101" x14ac:dyDescent="0.3">
      <c r="B413" s="141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  <c r="BA413" s="142"/>
      <c r="BC413" s="141"/>
      <c r="BD413" s="98"/>
      <c r="BE413" s="98"/>
      <c r="BF413" s="98"/>
      <c r="BG413" s="98"/>
      <c r="BH413" s="98"/>
      <c r="BI413" s="98"/>
      <c r="BJ413" s="98"/>
      <c r="BK413" s="98"/>
      <c r="BL413" s="98"/>
      <c r="BM413" s="98"/>
      <c r="BN413" s="98"/>
      <c r="BO413" s="98"/>
      <c r="BP413" s="98"/>
      <c r="BQ413" s="98"/>
      <c r="BR413" s="98"/>
      <c r="BS413" s="163">
        <f t="shared" si="150"/>
        <v>-64.389263685167478</v>
      </c>
      <c r="BT413" s="161">
        <v>187</v>
      </c>
      <c r="BU413" s="98"/>
      <c r="BV413" s="98"/>
      <c r="BW413" s="98"/>
      <c r="BX413" s="98"/>
      <c r="BY413" s="98"/>
      <c r="BZ413" s="98"/>
      <c r="CA413" s="142"/>
      <c r="CB413" s="141"/>
      <c r="CC413" s="98"/>
      <c r="CD413" s="98"/>
      <c r="CE413" s="98"/>
      <c r="CF413" s="98"/>
      <c r="CG413" s="98"/>
      <c r="CH413" s="98"/>
      <c r="CI413" s="98"/>
      <c r="CJ413" s="98"/>
      <c r="CK413" s="98"/>
      <c r="CL413" s="98"/>
      <c r="CM413" s="98"/>
      <c r="CN413" s="163">
        <f t="shared" si="151"/>
        <v>-64.389263685167478</v>
      </c>
      <c r="CO413" s="161">
        <v>187</v>
      </c>
      <c r="CP413" s="98"/>
      <c r="CQ413" s="98"/>
      <c r="CR413" s="98"/>
      <c r="CS413" s="98"/>
      <c r="CT413" s="98"/>
      <c r="CU413" s="98"/>
      <c r="CV413" s="142"/>
      <c r="CW413" s="168"/>
    </row>
    <row r="414" spans="2:101" x14ac:dyDescent="0.3">
      <c r="B414" s="141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  <c r="BA414" s="142"/>
      <c r="BC414" s="141"/>
      <c r="BD414" s="98"/>
      <c r="BE414" s="98"/>
      <c r="BF414" s="98"/>
      <c r="BG414" s="98"/>
      <c r="BH414" s="98"/>
      <c r="BI414" s="98"/>
      <c r="BJ414" s="98"/>
      <c r="BK414" s="98"/>
      <c r="BL414" s="98"/>
      <c r="BM414" s="98"/>
      <c r="BN414" s="98"/>
      <c r="BO414" s="98"/>
      <c r="BP414" s="98"/>
      <c r="BQ414" s="98"/>
      <c r="BR414" s="98"/>
      <c r="BS414" s="163">
        <f t="shared" si="150"/>
        <v>-64.733591298457142</v>
      </c>
      <c r="BT414" s="161">
        <v>188</v>
      </c>
      <c r="BU414" s="98"/>
      <c r="BV414" s="98"/>
      <c r="BW414" s="98"/>
      <c r="BX414" s="98"/>
      <c r="BY414" s="98"/>
      <c r="BZ414" s="98"/>
      <c r="CA414" s="142"/>
      <c r="CB414" s="141"/>
      <c r="CC414" s="98"/>
      <c r="CD414" s="98"/>
      <c r="CE414" s="98"/>
      <c r="CF414" s="98"/>
      <c r="CG414" s="98"/>
      <c r="CH414" s="98"/>
      <c r="CI414" s="98"/>
      <c r="CJ414" s="98"/>
      <c r="CK414" s="98"/>
      <c r="CL414" s="98"/>
      <c r="CM414" s="98"/>
      <c r="CN414" s="163">
        <f t="shared" si="151"/>
        <v>-64.733591298457142</v>
      </c>
      <c r="CO414" s="161">
        <v>188</v>
      </c>
      <c r="CP414" s="98"/>
      <c r="CQ414" s="98"/>
      <c r="CR414" s="98"/>
      <c r="CS414" s="98"/>
      <c r="CT414" s="98"/>
      <c r="CU414" s="98"/>
      <c r="CV414" s="142"/>
      <c r="CW414" s="168"/>
    </row>
    <row r="415" spans="2:101" x14ac:dyDescent="0.3">
      <c r="B415" s="141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  <c r="BA415" s="142"/>
      <c r="BC415" s="141"/>
      <c r="BD415" s="98"/>
      <c r="BE415" s="98"/>
      <c r="BF415" s="98"/>
      <c r="BG415" s="98"/>
      <c r="BH415" s="98"/>
      <c r="BI415" s="98"/>
      <c r="BJ415" s="98"/>
      <c r="BK415" s="98"/>
      <c r="BL415" s="98"/>
      <c r="BM415" s="98"/>
      <c r="BN415" s="98"/>
      <c r="BO415" s="98"/>
      <c r="BP415" s="98"/>
      <c r="BQ415" s="98"/>
      <c r="BR415" s="98"/>
      <c r="BS415" s="163">
        <f t="shared" si="150"/>
        <v>-65.077918911746806</v>
      </c>
      <c r="BT415" s="161">
        <v>189</v>
      </c>
      <c r="BU415" s="98"/>
      <c r="BV415" s="98"/>
      <c r="BW415" s="98"/>
      <c r="BX415" s="98"/>
      <c r="BY415" s="98"/>
      <c r="BZ415" s="98"/>
      <c r="CA415" s="142"/>
      <c r="CB415" s="141"/>
      <c r="CC415" s="98"/>
      <c r="CD415" s="98"/>
      <c r="CE415" s="98"/>
      <c r="CF415" s="98"/>
      <c r="CG415" s="98"/>
      <c r="CH415" s="98"/>
      <c r="CI415" s="98"/>
      <c r="CJ415" s="98"/>
      <c r="CK415" s="98"/>
      <c r="CL415" s="98"/>
      <c r="CM415" s="98"/>
      <c r="CN415" s="163">
        <f t="shared" si="151"/>
        <v>-65.077918911746806</v>
      </c>
      <c r="CO415" s="161">
        <v>189</v>
      </c>
      <c r="CP415" s="98"/>
      <c r="CQ415" s="98"/>
      <c r="CR415" s="98"/>
      <c r="CS415" s="98"/>
      <c r="CT415" s="98"/>
      <c r="CU415" s="98"/>
      <c r="CV415" s="142"/>
      <c r="CW415" s="168"/>
    </row>
    <row r="416" spans="2:101" x14ac:dyDescent="0.3">
      <c r="B416" s="141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142"/>
      <c r="BC416" s="141"/>
      <c r="BD416" s="98"/>
      <c r="BE416" s="98"/>
      <c r="BF416" s="98"/>
      <c r="BG416" s="98"/>
      <c r="BH416" s="98"/>
      <c r="BI416" s="98"/>
      <c r="BJ416" s="98"/>
      <c r="BK416" s="98"/>
      <c r="BL416" s="98"/>
      <c r="BM416" s="98"/>
      <c r="BN416" s="98"/>
      <c r="BO416" s="98"/>
      <c r="BP416" s="98"/>
      <c r="BQ416" s="98"/>
      <c r="BR416" s="98"/>
      <c r="BS416" s="163">
        <f t="shared" si="150"/>
        <v>-65.422246525036471</v>
      </c>
      <c r="BT416" s="161">
        <v>190</v>
      </c>
      <c r="BU416" s="98"/>
      <c r="BV416" s="98"/>
      <c r="BW416" s="98"/>
      <c r="BX416" s="98"/>
      <c r="BY416" s="98"/>
      <c r="BZ416" s="98"/>
      <c r="CA416" s="142"/>
      <c r="CB416" s="141"/>
      <c r="CC416" s="98"/>
      <c r="CD416" s="98"/>
      <c r="CE416" s="98"/>
      <c r="CF416" s="98"/>
      <c r="CG416" s="98"/>
      <c r="CH416" s="98"/>
      <c r="CI416" s="98"/>
      <c r="CJ416" s="98"/>
      <c r="CK416" s="98"/>
      <c r="CL416" s="98"/>
      <c r="CM416" s="98"/>
      <c r="CN416" s="163">
        <f t="shared" si="151"/>
        <v>-65.422246525036471</v>
      </c>
      <c r="CO416" s="161">
        <v>190</v>
      </c>
      <c r="CP416" s="98"/>
      <c r="CQ416" s="98"/>
      <c r="CR416" s="98"/>
      <c r="CS416" s="98"/>
      <c r="CT416" s="98"/>
      <c r="CU416" s="98"/>
      <c r="CV416" s="142"/>
      <c r="CW416" s="168"/>
    </row>
    <row r="417" spans="2:101" x14ac:dyDescent="0.3">
      <c r="B417" s="141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142"/>
      <c r="BC417" s="141"/>
      <c r="BD417" s="98"/>
      <c r="BE417" s="98"/>
      <c r="BF417" s="98"/>
      <c r="BG417" s="98"/>
      <c r="BH417" s="98"/>
      <c r="BI417" s="98"/>
      <c r="BJ417" s="98"/>
      <c r="BK417" s="98"/>
      <c r="BL417" s="98"/>
      <c r="BM417" s="98"/>
      <c r="BN417" s="98"/>
      <c r="BO417" s="98"/>
      <c r="BP417" s="98"/>
      <c r="BQ417" s="98"/>
      <c r="BR417" s="98"/>
      <c r="BS417" s="163">
        <f t="shared" si="150"/>
        <v>-65.766574138326135</v>
      </c>
      <c r="BT417" s="161">
        <v>191</v>
      </c>
      <c r="BU417" s="98"/>
      <c r="BV417" s="98"/>
      <c r="BW417" s="98"/>
      <c r="BX417" s="98"/>
      <c r="BY417" s="98"/>
      <c r="BZ417" s="98"/>
      <c r="CA417" s="142"/>
      <c r="CB417" s="141"/>
      <c r="CC417" s="98"/>
      <c r="CD417" s="98"/>
      <c r="CE417" s="98"/>
      <c r="CF417" s="98"/>
      <c r="CG417" s="98"/>
      <c r="CH417" s="98"/>
      <c r="CI417" s="98"/>
      <c r="CJ417" s="98"/>
      <c r="CK417" s="98"/>
      <c r="CL417" s="98"/>
      <c r="CM417" s="98"/>
      <c r="CN417" s="163">
        <f t="shared" si="151"/>
        <v>-65.766574138326135</v>
      </c>
      <c r="CO417" s="161">
        <v>191</v>
      </c>
      <c r="CP417" s="98"/>
      <c r="CQ417" s="98"/>
      <c r="CR417" s="98"/>
      <c r="CS417" s="98"/>
      <c r="CT417" s="98"/>
      <c r="CU417" s="98"/>
      <c r="CV417" s="142"/>
      <c r="CW417" s="168"/>
    </row>
    <row r="418" spans="2:101" x14ac:dyDescent="0.3">
      <c r="B418" s="141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142"/>
      <c r="BC418" s="141"/>
      <c r="BD418" s="98"/>
      <c r="BE418" s="98"/>
      <c r="BF418" s="98"/>
      <c r="BG418" s="98"/>
      <c r="BH418" s="98"/>
      <c r="BI418" s="98"/>
      <c r="BJ418" s="98"/>
      <c r="BK418" s="98"/>
      <c r="BL418" s="98"/>
      <c r="BM418" s="98"/>
      <c r="BN418" s="98"/>
      <c r="BO418" s="98"/>
      <c r="BP418" s="98"/>
      <c r="BQ418" s="98"/>
      <c r="BR418" s="98"/>
      <c r="BS418" s="163">
        <f t="shared" si="150"/>
        <v>-66.110901751615813</v>
      </c>
      <c r="BT418" s="161">
        <v>192</v>
      </c>
      <c r="BU418" s="98"/>
      <c r="BV418" s="98"/>
      <c r="BW418" s="98"/>
      <c r="BX418" s="98"/>
      <c r="BY418" s="98"/>
      <c r="BZ418" s="98"/>
      <c r="CA418" s="142"/>
      <c r="CB418" s="141"/>
      <c r="CC418" s="98"/>
      <c r="CD418" s="98"/>
      <c r="CE418" s="98"/>
      <c r="CF418" s="98"/>
      <c r="CG418" s="98"/>
      <c r="CH418" s="98"/>
      <c r="CI418" s="98"/>
      <c r="CJ418" s="98"/>
      <c r="CK418" s="98"/>
      <c r="CL418" s="98"/>
      <c r="CM418" s="98"/>
      <c r="CN418" s="163">
        <f t="shared" si="151"/>
        <v>-66.110901751615813</v>
      </c>
      <c r="CO418" s="161">
        <v>192</v>
      </c>
      <c r="CP418" s="98"/>
      <c r="CQ418" s="98"/>
      <c r="CR418" s="98"/>
      <c r="CS418" s="98"/>
      <c r="CT418" s="98"/>
      <c r="CU418" s="98"/>
      <c r="CV418" s="142"/>
      <c r="CW418" s="168"/>
    </row>
    <row r="419" spans="2:101" x14ac:dyDescent="0.3">
      <c r="B419" s="141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142"/>
      <c r="BC419" s="141"/>
      <c r="BD419" s="98"/>
      <c r="BE419" s="98"/>
      <c r="BF419" s="98"/>
      <c r="BG419" s="98"/>
      <c r="BH419" s="98"/>
      <c r="BI419" s="98"/>
      <c r="BJ419" s="98"/>
      <c r="BK419" s="98"/>
      <c r="BL419" s="98"/>
      <c r="BM419" s="98"/>
      <c r="BN419" s="98"/>
      <c r="BO419" s="98"/>
      <c r="BP419" s="98"/>
      <c r="BQ419" s="98"/>
      <c r="BR419" s="98"/>
      <c r="BS419" s="163">
        <f t="shared" si="150"/>
        <v>-66.455229364905477</v>
      </c>
      <c r="BT419" s="161">
        <v>193</v>
      </c>
      <c r="BU419" s="98"/>
      <c r="BV419" s="98"/>
      <c r="BW419" s="98"/>
      <c r="BX419" s="98"/>
      <c r="BY419" s="98"/>
      <c r="BZ419" s="98"/>
      <c r="CA419" s="142"/>
      <c r="CB419" s="141"/>
      <c r="CC419" s="98"/>
      <c r="CD419" s="98"/>
      <c r="CE419" s="98"/>
      <c r="CF419" s="98"/>
      <c r="CG419" s="98"/>
      <c r="CH419" s="98"/>
      <c r="CI419" s="98"/>
      <c r="CJ419" s="98"/>
      <c r="CK419" s="98"/>
      <c r="CL419" s="98"/>
      <c r="CM419" s="98"/>
      <c r="CN419" s="163">
        <f t="shared" si="151"/>
        <v>-66.455229364905477</v>
      </c>
      <c r="CO419" s="161">
        <v>193</v>
      </c>
      <c r="CP419" s="98"/>
      <c r="CQ419" s="98"/>
      <c r="CR419" s="98"/>
      <c r="CS419" s="98"/>
      <c r="CT419" s="98"/>
      <c r="CU419" s="98"/>
      <c r="CV419" s="142"/>
      <c r="CW419" s="168"/>
    </row>
    <row r="420" spans="2:101" x14ac:dyDescent="0.3">
      <c r="B420" s="141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  <c r="BA420" s="142"/>
      <c r="BC420" s="141"/>
      <c r="BD420" s="98"/>
      <c r="BE420" s="98"/>
      <c r="BF420" s="98"/>
      <c r="BG420" s="98"/>
      <c r="BH420" s="98"/>
      <c r="BI420" s="98"/>
      <c r="BJ420" s="98"/>
      <c r="BK420" s="98"/>
      <c r="BL420" s="98"/>
      <c r="BM420" s="98"/>
      <c r="BN420" s="98"/>
      <c r="BO420" s="98"/>
      <c r="BP420" s="98"/>
      <c r="BQ420" s="98"/>
      <c r="BR420" s="98"/>
      <c r="BS420" s="163">
        <f t="shared" ref="BS420:BS426" si="153">$BT$19*$BT420+$BV$19</f>
        <v>-66.799556978195142</v>
      </c>
      <c r="BT420" s="161">
        <v>194</v>
      </c>
      <c r="BU420" s="98"/>
      <c r="BV420" s="98"/>
      <c r="BW420" s="98"/>
      <c r="BX420" s="98"/>
      <c r="BY420" s="98"/>
      <c r="BZ420" s="98"/>
      <c r="CA420" s="142"/>
      <c r="CB420" s="141"/>
      <c r="CC420" s="98"/>
      <c r="CD420" s="98"/>
      <c r="CE420" s="98"/>
      <c r="CF420" s="98"/>
      <c r="CG420" s="98"/>
      <c r="CH420" s="98"/>
      <c r="CI420" s="98"/>
      <c r="CJ420" s="98"/>
      <c r="CK420" s="98"/>
      <c r="CL420" s="98"/>
      <c r="CM420" s="98"/>
      <c r="CN420" s="163">
        <f t="shared" si="151"/>
        <v>-66.799556978195142</v>
      </c>
      <c r="CO420" s="161">
        <v>194</v>
      </c>
      <c r="CP420" s="98"/>
      <c r="CQ420" s="98"/>
      <c r="CR420" s="98"/>
      <c r="CS420" s="98"/>
      <c r="CT420" s="98"/>
      <c r="CU420" s="98"/>
      <c r="CV420" s="142"/>
      <c r="CW420" s="168"/>
    </row>
    <row r="421" spans="2:101" x14ac:dyDescent="0.3">
      <c r="B421" s="141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  <c r="BA421" s="142"/>
      <c r="BC421" s="141"/>
      <c r="BD421" s="98"/>
      <c r="BE421" s="98"/>
      <c r="BF421" s="98"/>
      <c r="BG421" s="98"/>
      <c r="BH421" s="98"/>
      <c r="BI421" s="98"/>
      <c r="BJ421" s="98"/>
      <c r="BK421" s="98"/>
      <c r="BL421" s="98"/>
      <c r="BM421" s="98"/>
      <c r="BN421" s="98"/>
      <c r="BO421" s="98"/>
      <c r="BP421" s="98"/>
      <c r="BQ421" s="98"/>
      <c r="BR421" s="98"/>
      <c r="BS421" s="163">
        <f t="shared" si="153"/>
        <v>-67.143884591484806</v>
      </c>
      <c r="BT421" s="161">
        <v>195</v>
      </c>
      <c r="BU421" s="98"/>
      <c r="BV421" s="98"/>
      <c r="BW421" s="98"/>
      <c r="BX421" s="98"/>
      <c r="BY421" s="98"/>
      <c r="BZ421" s="98"/>
      <c r="CA421" s="142"/>
      <c r="CB421" s="141"/>
      <c r="CC421" s="98"/>
      <c r="CD421" s="98"/>
      <c r="CE421" s="98"/>
      <c r="CF421" s="98"/>
      <c r="CG421" s="98"/>
      <c r="CH421" s="98"/>
      <c r="CI421" s="98"/>
      <c r="CJ421" s="98"/>
      <c r="CK421" s="98"/>
      <c r="CL421" s="98"/>
      <c r="CM421" s="98"/>
      <c r="CN421" s="163">
        <f t="shared" ref="CN421:CN426" si="154">$CO$19*$CO421+$CQ$19</f>
        <v>-67.143884591484806</v>
      </c>
      <c r="CO421" s="161">
        <v>195</v>
      </c>
      <c r="CP421" s="98"/>
      <c r="CQ421" s="98"/>
      <c r="CR421" s="98"/>
      <c r="CS421" s="98"/>
      <c r="CT421" s="98"/>
      <c r="CU421" s="98"/>
      <c r="CV421" s="142"/>
      <c r="CW421" s="168"/>
    </row>
    <row r="422" spans="2:101" x14ac:dyDescent="0.3">
      <c r="B422" s="141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142"/>
      <c r="BC422" s="141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163">
        <f t="shared" si="153"/>
        <v>-67.48821220477447</v>
      </c>
      <c r="BT422" s="161">
        <v>196</v>
      </c>
      <c r="BU422" s="98"/>
      <c r="BV422" s="98"/>
      <c r="BW422" s="98"/>
      <c r="BX422" s="98"/>
      <c r="BY422" s="98"/>
      <c r="BZ422" s="98"/>
      <c r="CA422" s="142"/>
      <c r="CB422" s="141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163">
        <f t="shared" si="154"/>
        <v>-67.48821220477447</v>
      </c>
      <c r="CO422" s="161">
        <v>196</v>
      </c>
      <c r="CP422" s="98"/>
      <c r="CQ422" s="98"/>
      <c r="CR422" s="98"/>
      <c r="CS422" s="98"/>
      <c r="CT422" s="98"/>
      <c r="CU422" s="98"/>
      <c r="CV422" s="142"/>
      <c r="CW422" s="168"/>
    </row>
    <row r="423" spans="2:101" x14ac:dyDescent="0.3">
      <c r="B423" s="141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142"/>
      <c r="BC423" s="141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163">
        <f t="shared" si="153"/>
        <v>-67.832539818064134</v>
      </c>
      <c r="BT423" s="161">
        <v>197</v>
      </c>
      <c r="BU423" s="98"/>
      <c r="BV423" s="98"/>
      <c r="BW423" s="98"/>
      <c r="BX423" s="98"/>
      <c r="BY423" s="98"/>
      <c r="BZ423" s="98"/>
      <c r="CA423" s="142"/>
      <c r="CB423" s="141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163">
        <f t="shared" si="154"/>
        <v>-67.832539818064134</v>
      </c>
      <c r="CO423" s="161">
        <v>197</v>
      </c>
      <c r="CP423" s="98"/>
      <c r="CQ423" s="98"/>
      <c r="CR423" s="98"/>
      <c r="CS423" s="98"/>
      <c r="CT423" s="98"/>
      <c r="CU423" s="98"/>
      <c r="CV423" s="142"/>
      <c r="CW423" s="168"/>
    </row>
    <row r="424" spans="2:101" x14ac:dyDescent="0.3">
      <c r="B424" s="141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142"/>
      <c r="BC424" s="141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163">
        <f t="shared" si="153"/>
        <v>-68.176867431353799</v>
      </c>
      <c r="BT424" s="161">
        <v>198</v>
      </c>
      <c r="BU424" s="98"/>
      <c r="BV424" s="98"/>
      <c r="BW424" s="98"/>
      <c r="BX424" s="98"/>
      <c r="BY424" s="98"/>
      <c r="BZ424" s="98"/>
      <c r="CA424" s="142"/>
      <c r="CB424" s="141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163">
        <f t="shared" si="154"/>
        <v>-68.176867431353799</v>
      </c>
      <c r="CO424" s="161">
        <v>198</v>
      </c>
      <c r="CP424" s="98"/>
      <c r="CQ424" s="98"/>
      <c r="CR424" s="98"/>
      <c r="CS424" s="98"/>
      <c r="CT424" s="98"/>
      <c r="CU424" s="98"/>
      <c r="CV424" s="142"/>
      <c r="CW424" s="168"/>
    </row>
    <row r="425" spans="2:101" x14ac:dyDescent="0.3">
      <c r="B425" s="141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142"/>
      <c r="BC425" s="141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163">
        <f t="shared" si="153"/>
        <v>-68.521195044643463</v>
      </c>
      <c r="BT425" s="161">
        <v>199</v>
      </c>
      <c r="BU425" s="98"/>
      <c r="BV425" s="98"/>
      <c r="BW425" s="98"/>
      <c r="BX425" s="98"/>
      <c r="BY425" s="98"/>
      <c r="BZ425" s="98"/>
      <c r="CA425" s="142"/>
      <c r="CB425" s="141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163">
        <f t="shared" si="154"/>
        <v>-68.521195044643463</v>
      </c>
      <c r="CO425" s="161">
        <v>199</v>
      </c>
      <c r="CP425" s="98"/>
      <c r="CQ425" s="98"/>
      <c r="CR425" s="98"/>
      <c r="CS425" s="98"/>
      <c r="CT425" s="98"/>
      <c r="CU425" s="98"/>
      <c r="CV425" s="142"/>
      <c r="CW425" s="168"/>
    </row>
    <row r="426" spans="2:101" x14ac:dyDescent="0.3">
      <c r="B426" s="141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142"/>
      <c r="BC426" s="141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163">
        <f t="shared" si="153"/>
        <v>-68.865522657933127</v>
      </c>
      <c r="BT426" s="161">
        <v>200</v>
      </c>
      <c r="BU426" s="98"/>
      <c r="BV426" s="98"/>
      <c r="BW426" s="98"/>
      <c r="BX426" s="98"/>
      <c r="BY426" s="98"/>
      <c r="BZ426" s="98"/>
      <c r="CA426" s="142"/>
      <c r="CB426" s="141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163">
        <f t="shared" si="154"/>
        <v>-68.865522657933127</v>
      </c>
      <c r="CO426" s="161">
        <v>200</v>
      </c>
      <c r="CP426" s="98"/>
      <c r="CQ426" s="98"/>
      <c r="CR426" s="98"/>
      <c r="CS426" s="98"/>
      <c r="CT426" s="98"/>
      <c r="CU426" s="98"/>
      <c r="CV426" s="142"/>
      <c r="CW426" s="168"/>
    </row>
    <row r="427" spans="2:101" x14ac:dyDescent="0.3">
      <c r="B427" s="141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142"/>
      <c r="BC427" s="141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142"/>
      <c r="CB427" s="141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142"/>
      <c r="CW427" s="168"/>
    </row>
    <row r="428" spans="2:101" ht="15" thickBot="1" x14ac:dyDescent="0.35">
      <c r="B428" s="143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44"/>
      <c r="BC428" s="143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44"/>
      <c r="CB428" s="143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44"/>
      <c r="CW428" s="168"/>
    </row>
    <row r="429" spans="2:101" x14ac:dyDescent="0.3">
      <c r="BC429" s="139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40"/>
      <c r="CB429" s="139"/>
      <c r="CC429" s="10"/>
      <c r="CD429" s="214"/>
      <c r="CE429" s="214"/>
      <c r="CF429" s="214"/>
      <c r="CG429" s="214"/>
      <c r="CH429" s="214"/>
      <c r="CI429" s="214"/>
      <c r="CJ429" s="214"/>
      <c r="CK429" s="214"/>
      <c r="CL429" s="214"/>
      <c r="CM429" s="214"/>
      <c r="CN429" s="214"/>
      <c r="CO429" s="214"/>
      <c r="CP429" s="214"/>
      <c r="CQ429" s="214"/>
      <c r="CR429" s="214"/>
      <c r="CS429" s="214"/>
      <c r="CT429" s="214"/>
      <c r="CU429" s="214"/>
      <c r="CV429" s="215"/>
    </row>
    <row r="430" spans="2:101" x14ac:dyDescent="0.3">
      <c r="BC430" s="141"/>
      <c r="BD430" s="98"/>
      <c r="BE430" s="98"/>
      <c r="BF430" s="98"/>
      <c r="BG430" s="98"/>
      <c r="BH430" s="414" t="s">
        <v>118</v>
      </c>
      <c r="BI430" s="414"/>
      <c r="BJ430" s="414"/>
      <c r="BK430" s="414"/>
      <c r="BL430" s="414"/>
      <c r="BM430" s="414"/>
      <c r="BN430" s="414"/>
      <c r="BO430" s="414"/>
      <c r="BP430" s="414"/>
      <c r="BQ430" s="414"/>
      <c r="BR430" s="414"/>
      <c r="BS430" s="414"/>
      <c r="BT430" s="414"/>
      <c r="BU430" s="414"/>
      <c r="BV430" s="414"/>
      <c r="BW430" s="414"/>
      <c r="BX430" s="414"/>
      <c r="BY430" s="414"/>
      <c r="BZ430" s="414"/>
      <c r="CA430" s="415"/>
      <c r="CB430" s="141"/>
      <c r="CC430" s="384" t="s">
        <v>124</v>
      </c>
      <c r="CD430" s="384"/>
      <c r="CE430" s="384"/>
      <c r="CF430" s="384"/>
      <c r="CG430" s="384"/>
      <c r="CH430" s="384"/>
      <c r="CI430" s="384"/>
      <c r="CJ430" s="384"/>
      <c r="CK430" s="384"/>
      <c r="CL430" s="384"/>
      <c r="CM430" s="384"/>
      <c r="CN430" s="384"/>
      <c r="CO430" s="384"/>
      <c r="CP430" s="384"/>
      <c r="CQ430" s="384"/>
      <c r="CR430" s="384"/>
      <c r="CS430" s="384"/>
      <c r="CT430" s="384"/>
      <c r="CU430" s="384"/>
      <c r="CV430" s="385"/>
    </row>
    <row r="431" spans="2:101" x14ac:dyDescent="0.3">
      <c r="BC431" s="141"/>
      <c r="BD431" s="98"/>
      <c r="BE431" s="98"/>
      <c r="BF431" s="98"/>
      <c r="BG431" s="98"/>
      <c r="BH431" s="414"/>
      <c r="BI431" s="414"/>
      <c r="BJ431" s="414"/>
      <c r="BK431" s="414"/>
      <c r="BL431" s="414"/>
      <c r="BM431" s="414"/>
      <c r="BN431" s="414"/>
      <c r="BO431" s="414"/>
      <c r="BP431" s="414"/>
      <c r="BQ431" s="414"/>
      <c r="BR431" s="414"/>
      <c r="BS431" s="414"/>
      <c r="BT431" s="414"/>
      <c r="BU431" s="414"/>
      <c r="BV431" s="414"/>
      <c r="BW431" s="414"/>
      <c r="BX431" s="414"/>
      <c r="BY431" s="414"/>
      <c r="BZ431" s="414"/>
      <c r="CA431" s="415"/>
      <c r="CB431" s="141"/>
      <c r="CC431" s="384"/>
      <c r="CD431" s="384"/>
      <c r="CE431" s="384"/>
      <c r="CF431" s="384"/>
      <c r="CG431" s="384"/>
      <c r="CH431" s="384"/>
      <c r="CI431" s="384"/>
      <c r="CJ431" s="384"/>
      <c r="CK431" s="384"/>
      <c r="CL431" s="384"/>
      <c r="CM431" s="384"/>
      <c r="CN431" s="384"/>
      <c r="CO431" s="384"/>
      <c r="CP431" s="384"/>
      <c r="CQ431" s="384"/>
      <c r="CR431" s="384"/>
      <c r="CS431" s="384"/>
      <c r="CT431" s="384"/>
      <c r="CU431" s="384"/>
      <c r="CV431" s="385"/>
    </row>
    <row r="432" spans="2:101" x14ac:dyDescent="0.3">
      <c r="BC432" s="141"/>
      <c r="BD432" s="98"/>
      <c r="BE432" s="98"/>
      <c r="BF432" s="98"/>
      <c r="BG432" s="98"/>
      <c r="BH432" s="414"/>
      <c r="BI432" s="414"/>
      <c r="BJ432" s="414"/>
      <c r="BK432" s="414"/>
      <c r="BL432" s="414"/>
      <c r="BM432" s="414"/>
      <c r="BN432" s="414"/>
      <c r="BO432" s="414"/>
      <c r="BP432" s="414"/>
      <c r="BQ432" s="414"/>
      <c r="BR432" s="414"/>
      <c r="BS432" s="414"/>
      <c r="BT432" s="414"/>
      <c r="BU432" s="414"/>
      <c r="BV432" s="414"/>
      <c r="BW432" s="414"/>
      <c r="BX432" s="414"/>
      <c r="BY432" s="414"/>
      <c r="BZ432" s="414"/>
      <c r="CA432" s="415"/>
      <c r="CB432" s="141"/>
      <c r="CC432" s="384"/>
      <c r="CD432" s="384"/>
      <c r="CE432" s="384"/>
      <c r="CF432" s="384"/>
      <c r="CG432" s="384"/>
      <c r="CH432" s="384"/>
      <c r="CI432" s="384"/>
      <c r="CJ432" s="384"/>
      <c r="CK432" s="384"/>
      <c r="CL432" s="384"/>
      <c r="CM432" s="384"/>
      <c r="CN432" s="384"/>
      <c r="CO432" s="384"/>
      <c r="CP432" s="384"/>
      <c r="CQ432" s="384"/>
      <c r="CR432" s="384"/>
      <c r="CS432" s="384"/>
      <c r="CT432" s="384"/>
      <c r="CU432" s="384"/>
      <c r="CV432" s="385"/>
    </row>
    <row r="433" spans="55:100" ht="15" thickBot="1" x14ac:dyDescent="0.35">
      <c r="BC433" s="141"/>
      <c r="BD433" s="98"/>
      <c r="BE433" s="98"/>
      <c r="BF433" s="98"/>
      <c r="BG433" s="98"/>
      <c r="BH433" s="414"/>
      <c r="BI433" s="414"/>
      <c r="BJ433" s="414"/>
      <c r="BK433" s="414"/>
      <c r="BL433" s="414"/>
      <c r="BM433" s="414"/>
      <c r="BN433" s="414"/>
      <c r="BO433" s="414"/>
      <c r="BP433" s="414"/>
      <c r="BQ433" s="414"/>
      <c r="BR433" s="414"/>
      <c r="BS433" s="414"/>
      <c r="BT433" s="414"/>
      <c r="BU433" s="414"/>
      <c r="BV433" s="414"/>
      <c r="BW433" s="414"/>
      <c r="BX433" s="414"/>
      <c r="BY433" s="414"/>
      <c r="BZ433" s="414"/>
      <c r="CA433" s="415"/>
      <c r="CB433" s="141"/>
      <c r="CC433" s="384"/>
      <c r="CD433" s="384"/>
      <c r="CE433" s="384"/>
      <c r="CF433" s="384"/>
      <c r="CG433" s="384"/>
      <c r="CH433" s="384"/>
      <c r="CI433" s="384"/>
      <c r="CJ433" s="384"/>
      <c r="CK433" s="384"/>
      <c r="CL433" s="384"/>
      <c r="CM433" s="384"/>
      <c r="CN433" s="384"/>
      <c r="CO433" s="384"/>
      <c r="CP433" s="384"/>
      <c r="CQ433" s="384"/>
      <c r="CR433" s="384"/>
      <c r="CS433" s="384"/>
      <c r="CT433" s="384"/>
      <c r="CU433" s="384"/>
      <c r="CV433" s="385"/>
    </row>
    <row r="434" spans="55:100" ht="21.6" thickBot="1" x14ac:dyDescent="0.45">
      <c r="BC434" s="141"/>
      <c r="BD434" s="601" t="s">
        <v>117</v>
      </c>
      <c r="BE434" s="602"/>
      <c r="BF434" s="603"/>
      <c r="BG434" s="98"/>
      <c r="BH434" s="607" t="s">
        <v>120</v>
      </c>
      <c r="BI434" s="607"/>
      <c r="BJ434" s="607"/>
      <c r="BK434" s="607"/>
      <c r="BL434" s="189"/>
      <c r="BM434" s="607" t="s">
        <v>119</v>
      </c>
      <c r="BN434" s="607"/>
      <c r="BO434" s="607"/>
      <c r="BP434" s="607"/>
      <c r="BQ434" s="607"/>
      <c r="BR434" s="189"/>
      <c r="BS434" s="406" t="s">
        <v>91</v>
      </c>
      <c r="BT434" s="406"/>
      <c r="BU434" s="406"/>
      <c r="BV434" s="406"/>
      <c r="BW434" s="98"/>
      <c r="BX434" s="614" t="s">
        <v>107</v>
      </c>
      <c r="BY434" s="408"/>
      <c r="BZ434" s="409"/>
      <c r="CA434" s="169" t="s">
        <v>98</v>
      </c>
      <c r="CB434" s="141"/>
      <c r="CC434" s="405" t="s">
        <v>99</v>
      </c>
      <c r="CD434" s="405"/>
      <c r="CE434" s="405"/>
      <c r="CF434" s="405"/>
      <c r="CG434" s="189"/>
      <c r="CH434" s="405" t="s">
        <v>100</v>
      </c>
      <c r="CI434" s="405"/>
      <c r="CJ434" s="405"/>
      <c r="CK434" s="405"/>
      <c r="CL434" s="405"/>
      <c r="CM434" s="189"/>
      <c r="CN434" s="406" t="s">
        <v>91</v>
      </c>
      <c r="CO434" s="406"/>
      <c r="CP434" s="406"/>
      <c r="CQ434" s="406"/>
      <c r="CR434" s="98"/>
      <c r="CS434" s="407" t="s">
        <v>108</v>
      </c>
      <c r="CT434" s="408"/>
      <c r="CU434" s="409"/>
      <c r="CV434" s="169" t="s">
        <v>109</v>
      </c>
    </row>
    <row r="435" spans="55:100" x14ac:dyDescent="0.3">
      <c r="BC435" s="141"/>
      <c r="BD435" s="604"/>
      <c r="BE435" s="605"/>
      <c r="BF435" s="606"/>
      <c r="BG435" s="98"/>
      <c r="BH435" s="262" t="s">
        <v>22</v>
      </c>
      <c r="BI435" s="263" t="s">
        <v>27</v>
      </c>
      <c r="BJ435" s="262" t="s">
        <v>25</v>
      </c>
      <c r="BK435" s="264" t="s">
        <v>21</v>
      </c>
      <c r="BL435" s="98"/>
      <c r="BM435" s="269" t="s">
        <v>23</v>
      </c>
      <c r="BN435" s="262" t="s">
        <v>28</v>
      </c>
      <c r="BO435" s="262"/>
      <c r="BP435" s="262" t="s">
        <v>26</v>
      </c>
      <c r="BQ435" s="264" t="s">
        <v>24</v>
      </c>
      <c r="BR435" s="98"/>
      <c r="BS435" s="23" t="s">
        <v>22</v>
      </c>
      <c r="BT435" s="24" t="s">
        <v>27</v>
      </c>
      <c r="BU435" s="23" t="s">
        <v>25</v>
      </c>
      <c r="BV435" s="25" t="s">
        <v>21</v>
      </c>
      <c r="BW435" s="98"/>
      <c r="BX435" s="386">
        <f>AC13-90</f>
        <v>161</v>
      </c>
      <c r="BY435" s="387"/>
      <c r="BZ435" s="388"/>
      <c r="CA435" s="392">
        <f>(180-W43)/2</f>
        <v>39</v>
      </c>
      <c r="CB435" s="141"/>
      <c r="CC435" s="272" t="s">
        <v>22</v>
      </c>
      <c r="CD435" s="280" t="s">
        <v>27</v>
      </c>
      <c r="CE435" s="272" t="s">
        <v>25</v>
      </c>
      <c r="CF435" s="273" t="s">
        <v>21</v>
      </c>
      <c r="CG435" s="98"/>
      <c r="CH435" s="271" t="s">
        <v>23</v>
      </c>
      <c r="CI435" s="272" t="s">
        <v>28</v>
      </c>
      <c r="CJ435" s="272"/>
      <c r="CK435" s="272" t="s">
        <v>26</v>
      </c>
      <c r="CL435" s="273" t="s">
        <v>24</v>
      </c>
      <c r="CM435" s="98"/>
      <c r="CN435" s="23" t="s">
        <v>22</v>
      </c>
      <c r="CO435" s="24" t="s">
        <v>27</v>
      </c>
      <c r="CP435" s="23" t="s">
        <v>25</v>
      </c>
      <c r="CQ435" s="25" t="s">
        <v>21</v>
      </c>
      <c r="CR435" s="98"/>
      <c r="CS435" s="386">
        <f>AC13-90</f>
        <v>161</v>
      </c>
      <c r="CT435" s="387"/>
      <c r="CU435" s="388"/>
      <c r="CV435" s="392">
        <f>(W43)/2</f>
        <v>51</v>
      </c>
    </row>
    <row r="436" spans="55:100" ht="15" thickBot="1" x14ac:dyDescent="0.35">
      <c r="BC436" s="141"/>
      <c r="BD436" s="255" t="s">
        <v>4</v>
      </c>
      <c r="BE436" s="256" t="s">
        <v>40</v>
      </c>
      <c r="BF436" s="257">
        <f>X43</f>
        <v>23.129743100780502</v>
      </c>
      <c r="BG436" s="98"/>
      <c r="BH436" s="265">
        <f>BA432</f>
        <v>0</v>
      </c>
      <c r="BI436" s="258">
        <f>(BY442-BF438)/(BX442-BF437)</f>
        <v>-2.7474774194546243</v>
      </c>
      <c r="BJ436" s="266">
        <f>BA431</f>
        <v>0</v>
      </c>
      <c r="BK436" s="267">
        <f>BX448</f>
        <v>-189.75973059941583</v>
      </c>
      <c r="BL436" s="98"/>
      <c r="BM436" s="265">
        <f>BA432</f>
        <v>0</v>
      </c>
      <c r="BN436" s="258">
        <f>(BY444-BF438)/(BX444-BF437)</f>
        <v>0.62486935190932724</v>
      </c>
      <c r="BO436" s="265"/>
      <c r="BP436" s="266">
        <f>BA431</f>
        <v>0</v>
      </c>
      <c r="BQ436" s="270">
        <f>BY448</f>
        <v>-76.530624325676314</v>
      </c>
      <c r="BR436" s="98"/>
      <c r="BS436" s="26">
        <f>BT436*BU436+BV436</f>
        <v>-34.432761328966563</v>
      </c>
      <c r="BT436" s="26">
        <f>TAN(BX435*PI()/180)</f>
        <v>-0.34432761328966566</v>
      </c>
      <c r="BU436" s="137">
        <v>100</v>
      </c>
      <c r="BV436" s="27">
        <v>0</v>
      </c>
      <c r="BW436" s="98"/>
      <c r="BX436" s="389"/>
      <c r="BY436" s="390"/>
      <c r="BZ436" s="391"/>
      <c r="CA436" s="393"/>
      <c r="CB436" s="141"/>
      <c r="CC436" s="274">
        <f>BV432</f>
        <v>0</v>
      </c>
      <c r="CD436" s="275">
        <f>(CT442-BF438)/(CS442-BF437)</f>
        <v>-1.6003345290410516</v>
      </c>
      <c r="CE436" s="276">
        <f>BV431</f>
        <v>0</v>
      </c>
      <c r="CF436" s="281">
        <f>CS448</f>
        <v>-151.24353607495152</v>
      </c>
      <c r="CG436" s="98"/>
      <c r="CH436" s="274">
        <f>BV432</f>
        <v>0</v>
      </c>
      <c r="CI436" s="275">
        <f>(CT444-BF438)/(CS444-BF437)</f>
        <v>0.36397023426620218</v>
      </c>
      <c r="CJ436" s="274"/>
      <c r="CK436" s="276">
        <f>BV431</f>
        <v>0</v>
      </c>
      <c r="CL436" s="277">
        <f>CT448</f>
        <v>-85.290510518041458</v>
      </c>
      <c r="CM436" s="98"/>
      <c r="CN436" s="26">
        <f>CO436*CP436+CQ436</f>
        <v>-34.432761328966563</v>
      </c>
      <c r="CO436" s="26">
        <f>TAN(CS435*PI()/180)</f>
        <v>-0.34432761328966566</v>
      </c>
      <c r="CP436" s="137">
        <v>100</v>
      </c>
      <c r="CQ436" s="27">
        <v>0</v>
      </c>
      <c r="CR436" s="98"/>
      <c r="CS436" s="389"/>
      <c r="CT436" s="390"/>
      <c r="CU436" s="391"/>
      <c r="CV436" s="393"/>
    </row>
    <row r="437" spans="55:100" ht="15" thickBot="1" x14ac:dyDescent="0.35">
      <c r="BC437" s="141"/>
      <c r="BD437" s="255" t="s">
        <v>5</v>
      </c>
      <c r="BE437" s="256" t="s">
        <v>41</v>
      </c>
      <c r="BF437" s="257">
        <f>IF(AND(F3&gt;0,P3&gt;0),-(AB3+X43)*COS(AC11),IF(AND(F3&lt;0,P3&gt;0),(AB3+X43)*COS(AC11),IF(AND(F3&gt;0,P3&lt;0),-(AB3+X43)*COS(AC11),IF(AND(F3&lt;0,P3&lt;0),(AB3+X43)*COS(AC11),"Error"))))</f>
        <v>-33.575760130961804</v>
      </c>
      <c r="BG437" s="98"/>
      <c r="BH437" s="258" t="e">
        <f>#REF!*BJ437+BK436</f>
        <v>#REF!</v>
      </c>
      <c r="BI437" s="258"/>
      <c r="BJ437" s="259">
        <v>1</v>
      </c>
      <c r="BK437" s="268"/>
      <c r="BL437" s="98"/>
      <c r="BM437" s="258">
        <f>BV443*BP437+BQ436</f>
        <v>-76.530624325676314</v>
      </c>
      <c r="BN437" s="258"/>
      <c r="BO437" s="258"/>
      <c r="BP437" s="259">
        <v>1</v>
      </c>
      <c r="BQ437" s="268"/>
      <c r="BR437" s="98"/>
      <c r="BS437" s="170">
        <f>BT436*BU437+BV436</f>
        <v>-0.34432761328966566</v>
      </c>
      <c r="BT437" s="170"/>
      <c r="BU437" s="190">
        <v>1</v>
      </c>
      <c r="BV437" s="171"/>
      <c r="BW437" s="98"/>
      <c r="BX437" s="98"/>
      <c r="BY437" s="98"/>
      <c r="BZ437" s="98"/>
      <c r="CA437" s="142"/>
      <c r="CB437" s="141"/>
      <c r="CC437" s="275" t="e">
        <f>#REF!*CE437+CF436</f>
        <v>#REF!</v>
      </c>
      <c r="CD437" s="275"/>
      <c r="CE437" s="278">
        <v>1</v>
      </c>
      <c r="CF437" s="279"/>
      <c r="CG437" s="98"/>
      <c r="CH437" s="275">
        <f>CQ443*CK437+CL436</f>
        <v>-85.290510518041458</v>
      </c>
      <c r="CI437" s="275"/>
      <c r="CJ437" s="275"/>
      <c r="CK437" s="278">
        <v>1</v>
      </c>
      <c r="CL437" s="279"/>
      <c r="CM437" s="98"/>
      <c r="CN437" s="170">
        <f>CO436*CP437+CQ436</f>
        <v>-0.34432761328966566</v>
      </c>
      <c r="CO437" s="170"/>
      <c r="CP437" s="190">
        <v>1</v>
      </c>
      <c r="CQ437" s="171"/>
      <c r="CR437" s="98"/>
      <c r="CS437" s="98"/>
      <c r="CT437" s="98"/>
      <c r="CU437" s="98"/>
      <c r="CV437" s="142"/>
    </row>
    <row r="438" spans="55:100" x14ac:dyDescent="0.3">
      <c r="BC438" s="141"/>
      <c r="BD438" s="255"/>
      <c r="BE438" s="256" t="s">
        <v>42</v>
      </c>
      <c r="BF438" s="257">
        <f>IF(AND(F3&gt;0,P3&gt;0),-(AB3+X43)*SIN(AC11),IF(AND(F3&lt;0,P3&gt;0),(AB3+X43)*SIN(AC11),IF(AND(F3&gt;0,P3&lt;0),-(AB3+X43)*SIN(AC11),IF(AND(F3&lt;0,P3&lt;0),(AB3+X43)*SIN(AC11),"Error"))))</f>
        <v>-97.511087798573442</v>
      </c>
      <c r="BG438" s="98"/>
      <c r="BH438" s="258"/>
      <c r="BI438" s="258"/>
      <c r="BJ438" s="258"/>
      <c r="BK438" s="268"/>
      <c r="BL438" s="98"/>
      <c r="BM438" s="258"/>
      <c r="BN438" s="258"/>
      <c r="BO438" s="258"/>
      <c r="BP438" s="258"/>
      <c r="BQ438" s="268"/>
      <c r="BR438" s="98"/>
      <c r="BS438" s="170"/>
      <c r="BT438" s="170"/>
      <c r="BU438" s="170"/>
      <c r="BV438" s="171"/>
      <c r="BW438" s="98"/>
      <c r="BX438" s="394" t="s">
        <v>97</v>
      </c>
      <c r="BY438" s="395"/>
      <c r="BZ438" s="396"/>
      <c r="CA438" s="142"/>
      <c r="CB438" s="141"/>
      <c r="CC438" s="275"/>
      <c r="CD438" s="275"/>
      <c r="CE438" s="275"/>
      <c r="CF438" s="279"/>
      <c r="CG438" s="98"/>
      <c r="CH438" s="275"/>
      <c r="CI438" s="275"/>
      <c r="CJ438" s="275"/>
      <c r="CK438" s="275"/>
      <c r="CL438" s="279"/>
      <c r="CM438" s="98"/>
      <c r="CN438" s="170"/>
      <c r="CO438" s="170"/>
      <c r="CP438" s="170"/>
      <c r="CQ438" s="171"/>
      <c r="CR438" s="98"/>
      <c r="CS438" s="394" t="s">
        <v>97</v>
      </c>
      <c r="CT438" s="395"/>
      <c r="CU438" s="396"/>
      <c r="CV438" s="142"/>
    </row>
    <row r="439" spans="55:100" x14ac:dyDescent="0.3">
      <c r="BC439" s="141"/>
      <c r="BD439" s="255"/>
      <c r="BE439" s="258"/>
      <c r="BF439" s="257"/>
      <c r="BG439" s="98"/>
      <c r="BH439" s="258">
        <f>BH436</f>
        <v>0</v>
      </c>
      <c r="BI439" s="258">
        <f>BJ436</f>
        <v>0</v>
      </c>
      <c r="BJ439" s="258"/>
      <c r="BK439" s="268"/>
      <c r="BL439" s="98"/>
      <c r="BM439" s="258">
        <f>BM436</f>
        <v>0</v>
      </c>
      <c r="BN439" s="258">
        <f>BP436</f>
        <v>0</v>
      </c>
      <c r="BO439" s="258"/>
      <c r="BP439" s="258"/>
      <c r="BQ439" s="268"/>
      <c r="BR439" s="98"/>
      <c r="BS439" s="170">
        <f>BS436</f>
        <v>-34.432761328966563</v>
      </c>
      <c r="BT439" s="170">
        <f>BU436</f>
        <v>100</v>
      </c>
      <c r="BU439" s="170"/>
      <c r="BV439" s="171"/>
      <c r="BW439" s="98"/>
      <c r="BX439" s="397"/>
      <c r="BY439" s="398"/>
      <c r="BZ439" s="399"/>
      <c r="CA439" s="142"/>
      <c r="CB439" s="141"/>
      <c r="CC439" s="275">
        <f>CC436</f>
        <v>0</v>
      </c>
      <c r="CD439" s="275">
        <f>CE436</f>
        <v>0</v>
      </c>
      <c r="CE439" s="275"/>
      <c r="CF439" s="279"/>
      <c r="CG439" s="98"/>
      <c r="CH439" s="275">
        <f>CH436</f>
        <v>0</v>
      </c>
      <c r="CI439" s="275">
        <f>CK436</f>
        <v>0</v>
      </c>
      <c r="CJ439" s="275"/>
      <c r="CK439" s="275"/>
      <c r="CL439" s="279"/>
      <c r="CM439" s="98"/>
      <c r="CN439" s="170">
        <f>CN436</f>
        <v>-34.432761328966563</v>
      </c>
      <c r="CO439" s="170">
        <f>CP436</f>
        <v>100</v>
      </c>
      <c r="CP439" s="170"/>
      <c r="CQ439" s="171"/>
      <c r="CR439" s="98"/>
      <c r="CS439" s="397"/>
      <c r="CT439" s="398"/>
      <c r="CU439" s="399"/>
      <c r="CV439" s="142"/>
    </row>
    <row r="440" spans="55:100" ht="15" thickBot="1" x14ac:dyDescent="0.35">
      <c r="BC440" s="141"/>
      <c r="BD440" s="255"/>
      <c r="BE440" s="258"/>
      <c r="BF440" s="257"/>
      <c r="BG440" s="98"/>
      <c r="BH440" s="258" t="e">
        <f>BH437</f>
        <v>#REF!</v>
      </c>
      <c r="BI440" s="258">
        <f>BJ437</f>
        <v>1</v>
      </c>
      <c r="BJ440" s="258"/>
      <c r="BK440" s="268"/>
      <c r="BL440" s="98"/>
      <c r="BM440" s="258">
        <f>BM437</f>
        <v>-76.530624325676314</v>
      </c>
      <c r="BN440" s="258">
        <f>BP437</f>
        <v>1</v>
      </c>
      <c r="BO440" s="258"/>
      <c r="BP440" s="258"/>
      <c r="BQ440" s="268"/>
      <c r="BR440" s="98"/>
      <c r="BS440" s="170">
        <f>BS437</f>
        <v>-0.34432761328966566</v>
      </c>
      <c r="BT440" s="170">
        <f>BU437</f>
        <v>1</v>
      </c>
      <c r="BU440" s="170"/>
      <c r="BV440" s="171"/>
      <c r="BW440" s="98"/>
      <c r="BX440" s="400">
        <f>(X43+AB3)*TAN(((180-W43)/2)*PI()/180)</f>
        <v>83.512819310514985</v>
      </c>
      <c r="BY440" s="401"/>
      <c r="BZ440" s="402"/>
      <c r="CA440" s="142"/>
      <c r="CB440" s="141"/>
      <c r="CC440" s="275" t="e">
        <f>CC437</f>
        <v>#REF!</v>
      </c>
      <c r="CD440" s="275">
        <f>CE437</f>
        <v>1</v>
      </c>
      <c r="CE440" s="275"/>
      <c r="CF440" s="279"/>
      <c r="CG440" s="98"/>
      <c r="CH440" s="275">
        <f>CH437</f>
        <v>-85.290510518041458</v>
      </c>
      <c r="CI440" s="275">
        <f>CK437</f>
        <v>1</v>
      </c>
      <c r="CJ440" s="275"/>
      <c r="CK440" s="275"/>
      <c r="CL440" s="279"/>
      <c r="CM440" s="98"/>
      <c r="CN440" s="170">
        <f>CN437</f>
        <v>-0.34432761328966566</v>
      </c>
      <c r="CO440" s="170">
        <f>CP437</f>
        <v>1</v>
      </c>
      <c r="CP440" s="170"/>
      <c r="CQ440" s="171"/>
      <c r="CR440" s="98"/>
      <c r="CS440" s="400">
        <f>(X43+AB3)*TAN((W43/2)*PI()/180)</f>
        <v>127.35462650934414</v>
      </c>
      <c r="CT440" s="401"/>
      <c r="CU440" s="402"/>
      <c r="CV440" s="142"/>
    </row>
    <row r="441" spans="55:100" ht="15" thickBot="1" x14ac:dyDescent="0.35">
      <c r="BC441" s="141"/>
      <c r="BD441" s="255" t="s">
        <v>9</v>
      </c>
      <c r="BE441" s="259" t="s">
        <v>12</v>
      </c>
      <c r="BF441" s="260" t="s">
        <v>13</v>
      </c>
      <c r="BG441" s="98"/>
      <c r="BH441" s="258" t="s">
        <v>11</v>
      </c>
      <c r="BI441" s="258" t="s">
        <v>10</v>
      </c>
      <c r="BJ441" s="98"/>
      <c r="BK441" s="98"/>
      <c r="BL441" s="98"/>
      <c r="BM441" s="255" t="s">
        <v>11</v>
      </c>
      <c r="BN441" s="257" t="s">
        <v>10</v>
      </c>
      <c r="BO441" s="98"/>
      <c r="BP441" s="98"/>
      <c r="BQ441" s="98"/>
      <c r="BR441" s="98"/>
      <c r="BS441" s="170"/>
      <c r="BT441" s="170"/>
      <c r="BU441" s="98"/>
      <c r="BV441" s="98"/>
      <c r="BW441" s="98"/>
      <c r="BX441" s="132" t="s">
        <v>92</v>
      </c>
      <c r="BY441" s="166" t="s">
        <v>93</v>
      </c>
      <c r="BZ441" s="98"/>
      <c r="CA441" s="142"/>
      <c r="CB441" s="141"/>
      <c r="CC441" s="275" t="s">
        <v>11</v>
      </c>
      <c r="CD441" s="275" t="s">
        <v>10</v>
      </c>
      <c r="CE441" s="98"/>
      <c r="CF441" s="98"/>
      <c r="CG441" s="98"/>
      <c r="CH441" s="282" t="s">
        <v>11</v>
      </c>
      <c r="CI441" s="283" t="s">
        <v>10</v>
      </c>
      <c r="CJ441" s="98"/>
      <c r="CK441" s="98"/>
      <c r="CL441" s="98"/>
      <c r="CM441" s="98"/>
      <c r="CN441" s="170"/>
      <c r="CO441" s="170"/>
      <c r="CP441" s="98"/>
      <c r="CQ441" s="98"/>
      <c r="CR441" s="98"/>
      <c r="CS441" s="132" t="s">
        <v>92</v>
      </c>
      <c r="CT441" s="166" t="s">
        <v>93</v>
      </c>
      <c r="CU441" s="98"/>
      <c r="CV441" s="142"/>
    </row>
    <row r="442" spans="55:100" x14ac:dyDescent="0.3">
      <c r="BC442" s="141"/>
      <c r="BD442" s="255">
        <v>0</v>
      </c>
      <c r="BE442" s="258">
        <f>$BF$436*COS($BD442*PI()/180)+$BF$437</f>
        <v>-10.446017030181302</v>
      </c>
      <c r="BF442" s="257">
        <f>$BF$436*SIN($BD442*PI()/180)+$BF$438</f>
        <v>-97.511087798573442</v>
      </c>
      <c r="BG442" s="98"/>
      <c r="BH442" s="255">
        <f>$BI$436*BI442+$BK$436</f>
        <v>-97.511087798573442</v>
      </c>
      <c r="BI442" s="257">
        <f>BF437</f>
        <v>-33.575760130961804</v>
      </c>
      <c r="BJ442" s="98"/>
      <c r="BK442" s="98"/>
      <c r="BL442" s="98"/>
      <c r="BM442" s="258">
        <f>$BN$436*BN442+$BQ$436</f>
        <v>-97.511087798573442</v>
      </c>
      <c r="BN442" s="258">
        <f>BF437</f>
        <v>-33.575760130961804</v>
      </c>
      <c r="BO442" s="98"/>
      <c r="BP442" s="98"/>
      <c r="BQ442" s="98"/>
      <c r="BR442" s="98"/>
      <c r="BS442" s="162" t="s">
        <v>11</v>
      </c>
      <c r="BT442" s="25" t="s">
        <v>10</v>
      </c>
      <c r="BU442" s="98"/>
      <c r="BV442" s="98"/>
      <c r="BW442" s="98"/>
      <c r="BX442" s="132">
        <f>BX440*COS(BX435*PI()/180)</f>
        <v>-78.962921958761243</v>
      </c>
      <c r="BY442" s="166">
        <f>BX440*SIN(BX435*PI()/180)</f>
        <v>27.189114456438389</v>
      </c>
      <c r="BZ442" s="98"/>
      <c r="CA442" s="142"/>
      <c r="CB442" s="141"/>
      <c r="CC442" s="282">
        <f>$CD$436*CD442+$CF$436</f>
        <v>-97.511087798573442</v>
      </c>
      <c r="CD442" s="283">
        <f>BF437</f>
        <v>-33.575760130961804</v>
      </c>
      <c r="CE442" s="98"/>
      <c r="CF442" s="98"/>
      <c r="CG442" s="98"/>
      <c r="CH442" s="275">
        <f>$CI$436*CI442+$CL$436</f>
        <v>-97.511087798573442</v>
      </c>
      <c r="CI442" s="275">
        <f>BF437</f>
        <v>-33.575760130961804</v>
      </c>
      <c r="CJ442" s="98"/>
      <c r="CK442" s="98"/>
      <c r="CL442" s="98"/>
      <c r="CM442" s="98"/>
      <c r="CN442" s="162" t="s">
        <v>11</v>
      </c>
      <c r="CO442" s="25" t="s">
        <v>10</v>
      </c>
      <c r="CP442" s="98"/>
      <c r="CQ442" s="98"/>
      <c r="CR442" s="98"/>
      <c r="CS442" s="132">
        <f>CS440*COS(CS435*PI()/180)</f>
        <v>-120.41616505309806</v>
      </c>
      <c r="CT442" s="166">
        <f>CS440*SIN(CS435*PI()/180)</f>
        <v>41.462610714227701</v>
      </c>
      <c r="CU442" s="98"/>
      <c r="CV442" s="142"/>
    </row>
    <row r="443" spans="55:100" x14ac:dyDescent="0.3">
      <c r="BC443" s="141"/>
      <c r="BD443" s="255">
        <v>1</v>
      </c>
      <c r="BE443" s="258">
        <f t="shared" ref="BE443:BE506" si="155">$BF$436*COS($BD443*PI()/180)+$BF$437</f>
        <v>-10.449539802086978</v>
      </c>
      <c r="BF443" s="257">
        <f t="shared" ref="BF443:BF506" si="156">$BF$436*SIN($BD443*PI()/180)+$BF$438</f>
        <v>-97.107418121188672</v>
      </c>
      <c r="BG443" s="98"/>
      <c r="BH443" s="255">
        <f>$BI$436*BI443+$BK$436</f>
        <v>-100.25856521802805</v>
      </c>
      <c r="BI443" s="257">
        <f>IF($CD$25&gt;0,$BI442-$A$11,$BI442+$A$11)</f>
        <v>-32.575760130961804</v>
      </c>
      <c r="BJ443" s="98"/>
      <c r="BK443" s="98"/>
      <c r="BL443" s="98"/>
      <c r="BM443" s="258">
        <f t="shared" ref="BM443:BM506" si="157">$BN$436*BN443+$BQ$436</f>
        <v>-98.135957150482767</v>
      </c>
      <c r="BN443" s="257">
        <f>IF($BN$442&gt;0,$BN$442+$A$11,$BN$442-$A$11)</f>
        <v>-34.575760130961804</v>
      </c>
      <c r="BO443" s="98"/>
      <c r="BP443" s="98"/>
      <c r="BQ443" s="98"/>
      <c r="BR443" s="98"/>
      <c r="BS443" s="163">
        <f>$BT$19*$BT443+$BV$19</f>
        <v>0</v>
      </c>
      <c r="BT443" s="161">
        <v>0</v>
      </c>
      <c r="BU443" s="98"/>
      <c r="BV443" s="168"/>
      <c r="BW443" s="98"/>
      <c r="BX443" s="132" t="s">
        <v>94</v>
      </c>
      <c r="BY443" s="166" t="s">
        <v>95</v>
      </c>
      <c r="BZ443" s="98"/>
      <c r="CA443" s="142"/>
      <c r="CB443" s="141"/>
      <c r="CC443" s="282">
        <f t="shared" ref="CC443:CC506" si="158">$CD$436*CD443+$CF$436</f>
        <v>-99.168893360759313</v>
      </c>
      <c r="CD443" s="283">
        <f>IF($CD$442&gt;0,$CD442-$A$11,$CD$25+$A$11)</f>
        <v>-32.53984824372705</v>
      </c>
      <c r="CE443" s="98"/>
      <c r="CF443" s="98"/>
      <c r="CG443" s="98"/>
      <c r="CH443" s="275">
        <f t="shared" ref="CH443:CH506" si="159">$CI$436*CI443+$CL$436</f>
        <v>-97.861987174829864</v>
      </c>
      <c r="CI443" s="283">
        <f>IF($CI$442&gt;0,$CI442+$A$11,$CI$25-$A$11)</f>
        <v>-34.53984824372705</v>
      </c>
      <c r="CJ443" s="98"/>
      <c r="CK443" s="98"/>
      <c r="CL443" s="98"/>
      <c r="CM443" s="98"/>
      <c r="CN443" s="163">
        <f>$CO$436*$CO443+$CQ$436</f>
        <v>0</v>
      </c>
      <c r="CO443" s="161">
        <v>0</v>
      </c>
      <c r="CP443" s="98"/>
      <c r="CQ443" s="168"/>
      <c r="CR443" s="98"/>
      <c r="CS443" s="132" t="s">
        <v>94</v>
      </c>
      <c r="CT443" s="166" t="s">
        <v>95</v>
      </c>
      <c r="CU443" s="98"/>
      <c r="CV443" s="142"/>
    </row>
    <row r="444" spans="55:100" x14ac:dyDescent="0.3">
      <c r="BC444" s="141"/>
      <c r="BD444" s="255">
        <v>2</v>
      </c>
      <c r="BE444" s="258">
        <f t="shared" si="155"/>
        <v>-10.460107044733554</v>
      </c>
      <c r="BF444" s="257">
        <f t="shared" si="156"/>
        <v>-96.703871405498063</v>
      </c>
      <c r="BG444" s="98"/>
      <c r="BH444" s="255">
        <f t="shared" ref="BH444:BH507" si="160">$BI$436*BI444+$BK$436</f>
        <v>-103.00604263748268</v>
      </c>
      <c r="BI444" s="257">
        <f>IF($BI443=$BI442-$A$11,$BI443-$A$11,$BI443+$A$11)</f>
        <v>-31.575760130961804</v>
      </c>
      <c r="BJ444" s="98"/>
      <c r="BK444" s="98"/>
      <c r="BL444" s="98"/>
      <c r="BM444" s="258">
        <f>$BN$436*BN444+$BQ$436</f>
        <v>-98.760826502392092</v>
      </c>
      <c r="BN444" s="257">
        <f>IF($BN443=$BN442-$A$11,$BN443-$A$11,$BN443+$A$11)</f>
        <v>-35.575760130961804</v>
      </c>
      <c r="BO444" s="98"/>
      <c r="BP444" s="98"/>
      <c r="BQ444" s="98"/>
      <c r="BR444" s="98"/>
      <c r="BS444" s="163">
        <f>$BT$436*$BT444+$BV$436</f>
        <v>68.521195044643463</v>
      </c>
      <c r="BT444" s="170">
        <v>-199</v>
      </c>
      <c r="BU444" s="98"/>
      <c r="BV444" s="98"/>
      <c r="BW444" s="98"/>
      <c r="BX444" s="132">
        <f>-BX440*COS(BX435*PI()/180)</f>
        <v>78.962921958761243</v>
      </c>
      <c r="BY444" s="166">
        <f>-BX440*SIN(BX435*PI()/180)</f>
        <v>-27.189114456438389</v>
      </c>
      <c r="BZ444" s="98"/>
      <c r="CA444" s="142"/>
      <c r="CB444" s="141"/>
      <c r="CC444" s="282">
        <f t="shared" si="158"/>
        <v>-100.76922788980036</v>
      </c>
      <c r="CD444" s="283">
        <f>IF($CD443=$CD442-$A$11,$CD443-$A$11,$CD443+$A$11)</f>
        <v>-31.53984824372705</v>
      </c>
      <c r="CE444" s="98"/>
      <c r="CF444" s="98"/>
      <c r="CG444" s="98"/>
      <c r="CH444" s="275">
        <f t="shared" si="159"/>
        <v>-97.498016940563659</v>
      </c>
      <c r="CI444" s="283">
        <f>IF($CI443=$CI442-$A$11,$CI443-$A$11,$CI443+$A$11)</f>
        <v>-33.53984824372705</v>
      </c>
      <c r="CJ444" s="98"/>
      <c r="CK444" s="98"/>
      <c r="CL444" s="98"/>
      <c r="CM444" s="98"/>
      <c r="CN444" s="163">
        <f>$CO$436*$CO444+$CQ$436</f>
        <v>68.521195044643463</v>
      </c>
      <c r="CO444" s="170">
        <v>-199</v>
      </c>
      <c r="CP444" s="98"/>
      <c r="CQ444" s="98"/>
      <c r="CR444" s="98"/>
      <c r="CS444" s="132">
        <f>-CS440*COS(CS435*PI()/180)</f>
        <v>120.41616505309806</v>
      </c>
      <c r="CT444" s="166">
        <f>-CS440*SIN(CS435*PI()/180)</f>
        <v>-41.462610714227701</v>
      </c>
      <c r="CU444" s="98"/>
      <c r="CV444" s="142"/>
    </row>
    <row r="445" spans="55:100" x14ac:dyDescent="0.3">
      <c r="BC445" s="141"/>
      <c r="BD445" s="255">
        <v>3</v>
      </c>
      <c r="BE445" s="258">
        <f t="shared" si="155"/>
        <v>-10.477715539236559</v>
      </c>
      <c r="BF445" s="257">
        <f t="shared" si="156"/>
        <v>-96.300570575740466</v>
      </c>
      <c r="BG445" s="98"/>
      <c r="BH445" s="255">
        <f t="shared" si="160"/>
        <v>-105.7535200569373</v>
      </c>
      <c r="BI445" s="257">
        <f>IF($BI444=$BI443-$A$11,$BI444-$A$11,$BI444+$A$11)</f>
        <v>-30.575760130961804</v>
      </c>
      <c r="BJ445" s="98"/>
      <c r="BK445" s="98"/>
      <c r="BL445" s="98"/>
      <c r="BM445" s="258">
        <f t="shared" si="157"/>
        <v>-99.385695854301431</v>
      </c>
      <c r="BN445" s="257">
        <f t="shared" ref="BN445:BN508" si="161">IF($BN444=$BN443-$A$11,$BN444-$A$11,$BN444+$A$11)</f>
        <v>-36.575760130961804</v>
      </c>
      <c r="BO445" s="98"/>
      <c r="BP445" s="98"/>
      <c r="BQ445" s="98"/>
      <c r="BR445" s="98"/>
      <c r="BS445" s="163">
        <f t="shared" ref="BS445:BS508" si="162">$BT$436*$BT445+$BV$436</f>
        <v>68.176867431353799</v>
      </c>
      <c r="BT445" s="170">
        <v>-198</v>
      </c>
      <c r="BU445" s="98"/>
      <c r="BV445" s="98"/>
      <c r="BW445" s="98"/>
      <c r="BX445" s="132"/>
      <c r="BY445" s="166"/>
      <c r="BZ445" s="98"/>
      <c r="CA445" s="142"/>
      <c r="CB445" s="141"/>
      <c r="CC445" s="282">
        <f t="shared" si="158"/>
        <v>-102.36956241884141</v>
      </c>
      <c r="CD445" s="283">
        <f>IF($CD444=$CD443-$A$11,$CD444-$A$11,$CD444+$A$11)</f>
        <v>-30.53984824372705</v>
      </c>
      <c r="CE445" s="98"/>
      <c r="CF445" s="98"/>
      <c r="CG445" s="98"/>
      <c r="CH445" s="275">
        <f t="shared" si="159"/>
        <v>-97.134046706297454</v>
      </c>
      <c r="CI445" s="283">
        <f>IF($CI444=$CI443-$A$11,$CI444-$A$11,$CI444+$A$11)</f>
        <v>-32.53984824372705</v>
      </c>
      <c r="CJ445" s="98"/>
      <c r="CK445" s="98"/>
      <c r="CL445" s="98"/>
      <c r="CM445" s="98"/>
      <c r="CN445" s="163">
        <f>$CO$436*$CO445+$CQ$436</f>
        <v>68.176867431353799</v>
      </c>
      <c r="CO445" s="170">
        <v>-198</v>
      </c>
      <c r="CP445" s="98"/>
      <c r="CQ445" s="98"/>
      <c r="CR445" s="98"/>
      <c r="CS445" s="132"/>
      <c r="CT445" s="166"/>
      <c r="CU445" s="98"/>
      <c r="CV445" s="142"/>
    </row>
    <row r="446" spans="55:100" x14ac:dyDescent="0.3">
      <c r="BC446" s="141"/>
      <c r="BD446" s="255">
        <v>4</v>
      </c>
      <c r="BE446" s="258">
        <f t="shared" si="155"/>
        <v>-10.502359921877982</v>
      </c>
      <c r="BF446" s="257">
        <f t="shared" si="156"/>
        <v>-95.897638481255484</v>
      </c>
      <c r="BG446" s="98"/>
      <c r="BH446" s="255">
        <f t="shared" si="160"/>
        <v>-108.50099747639193</v>
      </c>
      <c r="BI446" s="257">
        <f t="shared" ref="BI446:BI509" si="163">IF($BI445=$BI444-$A$11,$BI445-$A$11,$BI445+$A$11)</f>
        <v>-29.575760130961804</v>
      </c>
      <c r="BJ446" s="98"/>
      <c r="BK446" s="98"/>
      <c r="BL446" s="98"/>
      <c r="BM446" s="258">
        <f t="shared" si="157"/>
        <v>-100.01056520621076</v>
      </c>
      <c r="BN446" s="257">
        <f t="shared" si="161"/>
        <v>-37.575760130961804</v>
      </c>
      <c r="BO446" s="98"/>
      <c r="BP446" s="98"/>
      <c r="BQ446" s="98"/>
      <c r="BR446" s="98"/>
      <c r="BS446" s="163">
        <f t="shared" si="162"/>
        <v>67.832539818064134</v>
      </c>
      <c r="BT446" s="170">
        <v>-197</v>
      </c>
      <c r="BU446" s="98"/>
      <c r="BV446" s="98"/>
      <c r="BW446" s="98"/>
      <c r="BX446" s="132"/>
      <c r="BY446" s="166"/>
      <c r="BZ446" s="98"/>
      <c r="CA446" s="142"/>
      <c r="CB446" s="141"/>
      <c r="CC446" s="282">
        <f t="shared" si="158"/>
        <v>-103.96989694788246</v>
      </c>
      <c r="CD446" s="283">
        <f t="shared" ref="CD446:CD509" si="164">IF($CD445=$CD444-$A$11,$CD445-$A$11,$CD445+$A$11)</f>
        <v>-29.53984824372705</v>
      </c>
      <c r="CE446" s="98"/>
      <c r="CF446" s="98"/>
      <c r="CG446" s="98"/>
      <c r="CH446" s="275">
        <f t="shared" si="159"/>
        <v>-96.770076472031263</v>
      </c>
      <c r="CI446" s="283">
        <f t="shared" ref="CI446:CI509" si="165">IF($CI445=$CI444-$A$11,$CI445-$A$11,$CI445+$A$11)</f>
        <v>-31.53984824372705</v>
      </c>
      <c r="CJ446" s="98"/>
      <c r="CK446" s="98"/>
      <c r="CL446" s="98"/>
      <c r="CM446" s="98"/>
      <c r="CN446" s="163">
        <f t="shared" ref="CN446:CN509" si="166">$CO$436*$CO446+$CQ$436</f>
        <v>67.832539818064134</v>
      </c>
      <c r="CO446" s="170">
        <v>-197</v>
      </c>
      <c r="CP446" s="98"/>
      <c r="CQ446" s="98"/>
      <c r="CR446" s="98"/>
      <c r="CS446" s="132"/>
      <c r="CT446" s="166"/>
      <c r="CU446" s="98"/>
      <c r="CV446" s="142"/>
    </row>
    <row r="447" spans="55:100" x14ac:dyDescent="0.3">
      <c r="BC447" s="141"/>
      <c r="BD447" s="255">
        <v>5</v>
      </c>
      <c r="BE447" s="258">
        <f t="shared" si="155"/>
        <v>-10.534032685740137</v>
      </c>
      <c r="BF447" s="257">
        <f t="shared" si="156"/>
        <v>-95.495197859062401</v>
      </c>
      <c r="BG447" s="98"/>
      <c r="BH447" s="255">
        <f t="shared" si="160"/>
        <v>-111.24847489584656</v>
      </c>
      <c r="BI447" s="257">
        <f t="shared" si="163"/>
        <v>-28.575760130961804</v>
      </c>
      <c r="BJ447" s="98"/>
      <c r="BK447" s="98"/>
      <c r="BL447" s="98"/>
      <c r="BM447" s="258">
        <f t="shared" si="157"/>
        <v>-100.63543455812008</v>
      </c>
      <c r="BN447" s="257">
        <f t="shared" si="161"/>
        <v>-38.575760130961804</v>
      </c>
      <c r="BO447" s="98"/>
      <c r="BP447" s="98"/>
      <c r="BQ447" s="98"/>
      <c r="BR447" s="98"/>
      <c r="BS447" s="163">
        <f>$BT$436*$BT447+$BV$436</f>
        <v>67.48821220477447</v>
      </c>
      <c r="BT447" s="170">
        <v>-196</v>
      </c>
      <c r="BU447" s="98"/>
      <c r="BV447" s="98"/>
      <c r="BW447" s="98"/>
      <c r="BX447" s="132" t="s">
        <v>16</v>
      </c>
      <c r="BY447" s="166" t="s">
        <v>19</v>
      </c>
      <c r="BZ447" s="98"/>
      <c r="CA447" s="142"/>
      <c r="CB447" s="141"/>
      <c r="CC447" s="282">
        <f t="shared" si="158"/>
        <v>-105.57023147692351</v>
      </c>
      <c r="CD447" s="283">
        <f t="shared" si="164"/>
        <v>-28.53984824372705</v>
      </c>
      <c r="CE447" s="98"/>
      <c r="CF447" s="98"/>
      <c r="CG447" s="98"/>
      <c r="CH447" s="275">
        <f t="shared" si="159"/>
        <v>-96.406106237765059</v>
      </c>
      <c r="CI447" s="283">
        <f t="shared" si="165"/>
        <v>-30.53984824372705</v>
      </c>
      <c r="CJ447" s="98"/>
      <c r="CK447" s="98"/>
      <c r="CL447" s="98"/>
      <c r="CM447" s="98"/>
      <c r="CN447" s="163">
        <f t="shared" si="166"/>
        <v>67.48821220477447</v>
      </c>
      <c r="CO447" s="170">
        <v>-196</v>
      </c>
      <c r="CP447" s="98"/>
      <c r="CQ447" s="98"/>
      <c r="CR447" s="98"/>
      <c r="CS447" s="132" t="s">
        <v>16</v>
      </c>
      <c r="CT447" s="166" t="s">
        <v>19</v>
      </c>
      <c r="CU447" s="98"/>
      <c r="CV447" s="142"/>
    </row>
    <row r="448" spans="55:100" ht="15" thickBot="1" x14ac:dyDescent="0.35">
      <c r="BC448" s="141"/>
      <c r="BD448" s="255">
        <v>6</v>
      </c>
      <c r="BE448" s="258">
        <f t="shared" si="155"/>
        <v>-10.572724182992335</v>
      </c>
      <c r="BF448" s="257">
        <f t="shared" si="156"/>
        <v>-95.093371296473251</v>
      </c>
      <c r="BG448" s="98"/>
      <c r="BH448" s="255">
        <f t="shared" si="160"/>
        <v>-113.99595231530118</v>
      </c>
      <c r="BI448" s="257">
        <f t="shared" si="163"/>
        <v>-27.575760130961804</v>
      </c>
      <c r="BJ448" s="98"/>
      <c r="BK448" s="98"/>
      <c r="BL448" s="98"/>
      <c r="BM448" s="258">
        <f t="shared" si="157"/>
        <v>-101.26030391002941</v>
      </c>
      <c r="BN448" s="257">
        <f t="shared" si="161"/>
        <v>-39.575760130961804</v>
      </c>
      <c r="BO448" s="98"/>
      <c r="BP448" s="98"/>
      <c r="BQ448" s="98"/>
      <c r="BR448" s="98"/>
      <c r="BS448" s="163">
        <f t="shared" si="162"/>
        <v>67.143884591484806</v>
      </c>
      <c r="BT448" s="170">
        <v>-195</v>
      </c>
      <c r="BU448" s="98"/>
      <c r="BV448" s="98"/>
      <c r="BW448" s="98"/>
      <c r="BX448" s="135">
        <f>-(((BY442-BF438)*BF437)/(BX442-BF437))+BF438</f>
        <v>-189.75973059941583</v>
      </c>
      <c r="BY448" s="167">
        <f>-(((BY444-BF438)*BF437)/(BX444-BF437))+BF438</f>
        <v>-76.530624325676314</v>
      </c>
      <c r="BZ448" s="98"/>
      <c r="CA448" s="142"/>
      <c r="CB448" s="141"/>
      <c r="CC448" s="282">
        <f t="shared" si="158"/>
        <v>-107.17056600596456</v>
      </c>
      <c r="CD448" s="283">
        <f t="shared" si="164"/>
        <v>-27.53984824372705</v>
      </c>
      <c r="CE448" s="98"/>
      <c r="CF448" s="98"/>
      <c r="CG448" s="98"/>
      <c r="CH448" s="275">
        <f t="shared" si="159"/>
        <v>-96.042136003498854</v>
      </c>
      <c r="CI448" s="283">
        <f t="shared" si="165"/>
        <v>-29.53984824372705</v>
      </c>
      <c r="CJ448" s="98"/>
      <c r="CK448" s="98"/>
      <c r="CL448" s="98"/>
      <c r="CM448" s="98"/>
      <c r="CN448" s="163">
        <f t="shared" si="166"/>
        <v>67.143884591484806</v>
      </c>
      <c r="CO448" s="170">
        <v>-195</v>
      </c>
      <c r="CP448" s="98"/>
      <c r="CQ448" s="98"/>
      <c r="CR448" s="98"/>
      <c r="CS448" s="135">
        <f>-(((CT442-BF438)*BF437)/(CS442-BF437))+BF438</f>
        <v>-151.24353607495152</v>
      </c>
      <c r="CT448" s="167">
        <f>-(((CT444-BF438)*BF437)/(CS444-BF437))+BF438</f>
        <v>-85.290510518041458</v>
      </c>
      <c r="CU448" s="98"/>
      <c r="CV448" s="142"/>
    </row>
    <row r="449" spans="55:100" ht="15" thickBot="1" x14ac:dyDescent="0.35">
      <c r="BC449" s="141"/>
      <c r="BD449" s="255">
        <v>7</v>
      </c>
      <c r="BE449" s="258">
        <f t="shared" si="155"/>
        <v>-10.618422627829698</v>
      </c>
      <c r="BF449" s="257">
        <f t="shared" si="156"/>
        <v>-94.692281193751583</v>
      </c>
      <c r="BG449" s="98"/>
      <c r="BH449" s="255">
        <f t="shared" si="160"/>
        <v>-116.74342973475581</v>
      </c>
      <c r="BI449" s="257">
        <f t="shared" si="163"/>
        <v>-26.575760130961804</v>
      </c>
      <c r="BJ449" s="98"/>
      <c r="BK449" s="98"/>
      <c r="BL449" s="98"/>
      <c r="BM449" s="258">
        <f t="shared" si="157"/>
        <v>-101.88517326193873</v>
      </c>
      <c r="BN449" s="257">
        <f t="shared" si="161"/>
        <v>-40.575760130961804</v>
      </c>
      <c r="BO449" s="98"/>
      <c r="BP449" s="98"/>
      <c r="BQ449" s="98"/>
      <c r="BR449" s="98"/>
      <c r="BS449" s="163">
        <f t="shared" si="162"/>
        <v>66.799556978195142</v>
      </c>
      <c r="BT449" s="170">
        <v>-194</v>
      </c>
      <c r="BU449" s="98"/>
      <c r="BV449" s="98"/>
      <c r="BW449" s="98"/>
      <c r="BX449" s="98"/>
      <c r="BY449" s="98"/>
      <c r="BZ449" s="98"/>
      <c r="CA449" s="142"/>
      <c r="CB449" s="141"/>
      <c r="CC449" s="282">
        <f t="shared" si="158"/>
        <v>-108.77090053500561</v>
      </c>
      <c r="CD449" s="283">
        <f t="shared" si="164"/>
        <v>-26.53984824372705</v>
      </c>
      <c r="CE449" s="98"/>
      <c r="CF449" s="98"/>
      <c r="CG449" s="98"/>
      <c r="CH449" s="275">
        <f t="shared" si="159"/>
        <v>-95.678165769232649</v>
      </c>
      <c r="CI449" s="283">
        <f t="shared" si="165"/>
        <v>-28.53984824372705</v>
      </c>
      <c r="CJ449" s="98"/>
      <c r="CK449" s="98"/>
      <c r="CL449" s="98"/>
      <c r="CM449" s="98"/>
      <c r="CN449" s="163">
        <f t="shared" si="166"/>
        <v>66.799556978195142</v>
      </c>
      <c r="CO449" s="170">
        <v>-194</v>
      </c>
      <c r="CP449" s="98"/>
      <c r="CQ449" s="98"/>
      <c r="CR449" s="98"/>
      <c r="CS449" s="98"/>
      <c r="CT449" s="98"/>
      <c r="CU449" s="98"/>
      <c r="CV449" s="142"/>
    </row>
    <row r="450" spans="55:100" ht="15" thickBot="1" x14ac:dyDescent="0.35">
      <c r="BC450" s="141"/>
      <c r="BD450" s="255">
        <v>8</v>
      </c>
      <c r="BE450" s="258">
        <f t="shared" si="155"/>
        <v>-10.671114100063235</v>
      </c>
      <c r="BF450" s="257">
        <f t="shared" si="156"/>
        <v>-94.292049726828139</v>
      </c>
      <c r="BG450" s="98"/>
      <c r="BH450" s="255">
        <f t="shared" si="160"/>
        <v>-119.49090715421043</v>
      </c>
      <c r="BI450" s="257">
        <f t="shared" si="163"/>
        <v>-25.575760130961804</v>
      </c>
      <c r="BJ450" s="98"/>
      <c r="BK450" s="98"/>
      <c r="BL450" s="98"/>
      <c r="BM450" s="258">
        <f t="shared" si="157"/>
        <v>-102.51004261384807</v>
      </c>
      <c r="BN450" s="257">
        <f t="shared" si="161"/>
        <v>-41.575760130961804</v>
      </c>
      <c r="BO450" s="98"/>
      <c r="BP450" s="98"/>
      <c r="BQ450" s="98"/>
      <c r="BR450" s="98"/>
      <c r="BS450" s="163">
        <f t="shared" si="162"/>
        <v>66.455229364905477</v>
      </c>
      <c r="BT450" s="170">
        <v>-193</v>
      </c>
      <c r="BU450" s="98"/>
      <c r="BV450" s="98"/>
      <c r="BW450" s="98"/>
      <c r="BX450" s="159">
        <f>IF(AND(F3&gt;0,P3&gt;0),180+DEGREES(BY450),IF(AND(F3&lt;0,P3&gt;0),DEGREES(BY450),IF(AND(F3&gt;0,P3&lt;0),180+DEGREES(BY450),IF(AND(F3&lt;0,P3&lt;0),360+DEGREES(BY450),"Error"))))</f>
        <v>109.99999999999997</v>
      </c>
      <c r="BY450" s="160">
        <f>ATAN(BI436)</f>
        <v>-1.2217304763960311</v>
      </c>
      <c r="BZ450" s="98"/>
      <c r="CA450" s="142"/>
      <c r="CB450" s="141"/>
      <c r="CC450" s="282">
        <f t="shared" si="158"/>
        <v>-110.37123506404666</v>
      </c>
      <c r="CD450" s="283">
        <f>IF($CD449=$CD448-$A$11,$CD449-$A$11,$CD449+$A$11)</f>
        <v>-25.53984824372705</v>
      </c>
      <c r="CE450" s="98"/>
      <c r="CF450" s="98"/>
      <c r="CG450" s="98"/>
      <c r="CH450" s="275">
        <f t="shared" si="159"/>
        <v>-95.314195534966444</v>
      </c>
      <c r="CI450" s="283">
        <f t="shared" si="165"/>
        <v>-27.53984824372705</v>
      </c>
      <c r="CJ450" s="98"/>
      <c r="CK450" s="98"/>
      <c r="CL450" s="98"/>
      <c r="CM450" s="98"/>
      <c r="CN450" s="163">
        <f t="shared" si="166"/>
        <v>66.455229364905477</v>
      </c>
      <c r="CO450" s="170">
        <v>-193</v>
      </c>
      <c r="CP450" s="98"/>
      <c r="CQ450" s="98"/>
      <c r="CR450" s="98"/>
      <c r="CS450" s="159">
        <f>IF(AND(F3&gt;0,P3&gt;0),180+DEGREES(CT450),IF(AND(F3&lt;0,P3&gt;0),DEGREES(CT450),IF(AND(F3&gt;0,P3&lt;0),180+DEGREES(CT450),IF(AND(F3&lt;0,P3&lt;0),360+DEGREES(CT450),"Error"))))</f>
        <v>121.99999999999997</v>
      </c>
      <c r="CT450" s="160">
        <f>ATAN(CD436)</f>
        <v>-1.0122909661567114</v>
      </c>
      <c r="CU450" s="98"/>
      <c r="CV450" s="142"/>
    </row>
    <row r="451" spans="55:100" ht="15" thickBot="1" x14ac:dyDescent="0.35">
      <c r="BC451" s="141"/>
      <c r="BD451" s="255">
        <v>9</v>
      </c>
      <c r="BE451" s="258">
        <f t="shared" si="155"/>
        <v>-10.730782549360075</v>
      </c>
      <c r="BF451" s="257">
        <f t="shared" si="156"/>
        <v>-93.892798810084869</v>
      </c>
      <c r="BG451" s="98"/>
      <c r="BH451" s="255">
        <f t="shared" si="160"/>
        <v>-122.23838457366506</v>
      </c>
      <c r="BI451" s="257">
        <f t="shared" si="163"/>
        <v>-24.575760130961804</v>
      </c>
      <c r="BJ451" s="98"/>
      <c r="BK451" s="98"/>
      <c r="BL451" s="98"/>
      <c r="BM451" s="258">
        <f t="shared" si="157"/>
        <v>-103.1349119657574</v>
      </c>
      <c r="BN451" s="257">
        <f t="shared" si="161"/>
        <v>-42.575760130961804</v>
      </c>
      <c r="BO451" s="98"/>
      <c r="BP451" s="98"/>
      <c r="BQ451" s="98"/>
      <c r="BR451" s="98"/>
      <c r="BS451" s="163">
        <f t="shared" si="162"/>
        <v>66.110901751615813</v>
      </c>
      <c r="BT451" s="170">
        <v>-192</v>
      </c>
      <c r="BU451" s="98"/>
      <c r="BV451" s="98"/>
      <c r="BW451" s="98"/>
      <c r="BX451" s="98"/>
      <c r="BY451" s="98"/>
      <c r="BZ451" s="98"/>
      <c r="CA451" s="142"/>
      <c r="CB451" s="141"/>
      <c r="CC451" s="282">
        <f t="shared" si="158"/>
        <v>-111.97156959308771</v>
      </c>
      <c r="CD451" s="283">
        <f t="shared" si="164"/>
        <v>-24.53984824372705</v>
      </c>
      <c r="CE451" s="98"/>
      <c r="CF451" s="98"/>
      <c r="CG451" s="98"/>
      <c r="CH451" s="275">
        <f t="shared" si="159"/>
        <v>-94.950225300700254</v>
      </c>
      <c r="CI451" s="283">
        <f t="shared" si="165"/>
        <v>-26.53984824372705</v>
      </c>
      <c r="CJ451" s="98"/>
      <c r="CK451" s="98"/>
      <c r="CL451" s="98"/>
      <c r="CM451" s="98"/>
      <c r="CN451" s="163">
        <f t="shared" si="166"/>
        <v>66.110901751615813</v>
      </c>
      <c r="CO451" s="170">
        <v>-192</v>
      </c>
      <c r="CP451" s="98"/>
      <c r="CQ451" s="98"/>
      <c r="CR451" s="98"/>
      <c r="CS451" s="98"/>
      <c r="CT451" s="98"/>
      <c r="CU451" s="98"/>
      <c r="CV451" s="142"/>
    </row>
    <row r="452" spans="55:100" ht="15" thickBot="1" x14ac:dyDescent="0.35">
      <c r="BC452" s="141"/>
      <c r="BD452" s="255">
        <v>10</v>
      </c>
      <c r="BE452" s="258">
        <f t="shared" si="155"/>
        <v>-10.797409800132538</v>
      </c>
      <c r="BF452" s="257">
        <f t="shared" si="156"/>
        <v>-93.494650059218657</v>
      </c>
      <c r="BG452" s="98"/>
      <c r="BH452" s="255">
        <f t="shared" si="160"/>
        <v>-124.98586199311968</v>
      </c>
      <c r="BI452" s="257">
        <f t="shared" si="163"/>
        <v>-23.575760130961804</v>
      </c>
      <c r="BJ452" s="98"/>
      <c r="BK452" s="98"/>
      <c r="BL452" s="98"/>
      <c r="BM452" s="258">
        <f t="shared" si="157"/>
        <v>-103.75978131766672</v>
      </c>
      <c r="BN452" s="257">
        <f t="shared" si="161"/>
        <v>-43.575760130961804</v>
      </c>
      <c r="BO452" s="98"/>
      <c r="BP452" s="98"/>
      <c r="BQ452" s="98"/>
      <c r="BR452" s="98"/>
      <c r="BS452" s="163">
        <f t="shared" si="162"/>
        <v>65.766574138326135</v>
      </c>
      <c r="BT452" s="170">
        <v>-191</v>
      </c>
      <c r="BU452" s="98"/>
      <c r="BV452" s="224"/>
      <c r="BW452" s="98"/>
      <c r="BX452" s="403">
        <f>ABS((AB3+X43)*SIN(((180-W43)/2)*PI()/180))</f>
        <v>64.901650257052452</v>
      </c>
      <c r="BY452" s="404"/>
      <c r="BZ452" s="98"/>
      <c r="CA452" s="142"/>
      <c r="CB452" s="141"/>
      <c r="CC452" s="282">
        <f t="shared" si="158"/>
        <v>-113.57190412212877</v>
      </c>
      <c r="CD452" s="283">
        <f t="shared" si="164"/>
        <v>-23.53984824372705</v>
      </c>
      <c r="CE452" s="98"/>
      <c r="CF452" s="98"/>
      <c r="CG452" s="98"/>
      <c r="CH452" s="275">
        <f t="shared" si="159"/>
        <v>-94.586255066434049</v>
      </c>
      <c r="CI452" s="283">
        <f t="shared" si="165"/>
        <v>-25.53984824372705</v>
      </c>
      <c r="CJ452" s="98"/>
      <c r="CK452" s="98"/>
      <c r="CL452" s="98"/>
      <c r="CM452" s="98"/>
      <c r="CN452" s="163">
        <f t="shared" si="166"/>
        <v>65.766574138326135</v>
      </c>
      <c r="CO452" s="170">
        <v>-191</v>
      </c>
      <c r="CP452" s="98"/>
      <c r="CQ452" s="224"/>
      <c r="CR452" s="98"/>
      <c r="CS452" s="403">
        <f>ABS((AB3+X43)*SIN((W43/2)*PI()/180))</f>
        <v>80.146863356866461</v>
      </c>
      <c r="CT452" s="404"/>
      <c r="CU452" s="98"/>
      <c r="CV452" s="142"/>
    </row>
    <row r="453" spans="55:100" ht="15" thickBot="1" x14ac:dyDescent="0.35">
      <c r="BC453" s="141"/>
      <c r="BD453" s="255">
        <v>11</v>
      </c>
      <c r="BE453" s="258">
        <f t="shared" si="155"/>
        <v>-10.870975557074601</v>
      </c>
      <c r="BF453" s="257">
        <f t="shared" si="156"/>
        <v>-93.097724754195951</v>
      </c>
      <c r="BG453" s="98"/>
      <c r="BH453" s="255">
        <f t="shared" si="160"/>
        <v>-127.73333941257431</v>
      </c>
      <c r="BI453" s="257">
        <f t="shared" si="163"/>
        <v>-22.575760130961804</v>
      </c>
      <c r="BJ453" s="98"/>
      <c r="BK453" s="98"/>
      <c r="BL453" s="98"/>
      <c r="BM453" s="258">
        <f t="shared" si="157"/>
        <v>-104.38465066957605</v>
      </c>
      <c r="BN453" s="257">
        <f t="shared" si="161"/>
        <v>-44.575760130961804</v>
      </c>
      <c r="BO453" s="98"/>
      <c r="BP453" s="98"/>
      <c r="BQ453" s="98"/>
      <c r="BR453" s="98"/>
      <c r="BS453" s="163">
        <f t="shared" si="162"/>
        <v>65.422246525036471</v>
      </c>
      <c r="BT453" s="170">
        <v>-190</v>
      </c>
      <c r="BU453" s="98"/>
      <c r="BV453" s="98"/>
      <c r="BW453" s="98"/>
      <c r="BX453" s="98"/>
      <c r="BY453" s="98"/>
      <c r="BZ453" s="98"/>
      <c r="CA453" s="142"/>
      <c r="CB453" s="141"/>
      <c r="CC453" s="282">
        <f t="shared" si="158"/>
        <v>-115.17223865116982</v>
      </c>
      <c r="CD453" s="283">
        <f t="shared" si="164"/>
        <v>-22.53984824372705</v>
      </c>
      <c r="CE453" s="98"/>
      <c r="CF453" s="98"/>
      <c r="CG453" s="98"/>
      <c r="CH453" s="275">
        <f t="shared" si="159"/>
        <v>-94.222284832167844</v>
      </c>
      <c r="CI453" s="283">
        <f t="shared" si="165"/>
        <v>-24.53984824372705</v>
      </c>
      <c r="CJ453" s="98"/>
      <c r="CK453" s="98"/>
      <c r="CL453" s="98"/>
      <c r="CM453" s="98"/>
      <c r="CN453" s="163">
        <f t="shared" si="166"/>
        <v>65.422246525036471</v>
      </c>
      <c r="CO453" s="170">
        <v>-190</v>
      </c>
      <c r="CP453" s="98"/>
      <c r="CQ453" s="98"/>
      <c r="CR453" s="98"/>
      <c r="CS453" s="98"/>
      <c r="CT453" s="98"/>
      <c r="CU453" s="98"/>
      <c r="CV453" s="142"/>
    </row>
    <row r="454" spans="55:100" x14ac:dyDescent="0.3">
      <c r="BC454" s="141"/>
      <c r="BD454" s="255">
        <v>12</v>
      </c>
      <c r="BE454" s="258">
        <f t="shared" si="155"/>
        <v>-10.951457411344062</v>
      </c>
      <c r="BF454" s="257">
        <f t="shared" si="156"/>
        <v>-92.702143802309763</v>
      </c>
      <c r="BG454" s="98"/>
      <c r="BH454" s="255">
        <f t="shared" si="160"/>
        <v>-130.48081683202892</v>
      </c>
      <c r="BI454" s="257">
        <f t="shared" si="163"/>
        <v>-21.575760130961804</v>
      </c>
      <c r="BJ454" s="98"/>
      <c r="BK454" s="98"/>
      <c r="BL454" s="98"/>
      <c r="BM454" s="258">
        <f t="shared" si="157"/>
        <v>-105.00952002148537</v>
      </c>
      <c r="BN454" s="257">
        <f t="shared" si="161"/>
        <v>-45.575760130961804</v>
      </c>
      <c r="BO454" s="98"/>
      <c r="BP454" s="98"/>
      <c r="BQ454" s="98"/>
      <c r="BR454" s="98"/>
      <c r="BS454" s="163">
        <f t="shared" si="162"/>
        <v>65.077918911746806</v>
      </c>
      <c r="BT454" s="170">
        <v>-189</v>
      </c>
      <c r="BU454" s="98"/>
      <c r="BV454" s="98"/>
      <c r="BW454" s="98"/>
      <c r="BX454" s="587" t="s">
        <v>96</v>
      </c>
      <c r="BY454" s="588"/>
      <c r="BZ454" s="589"/>
      <c r="CA454" s="142"/>
      <c r="CB454" s="141"/>
      <c r="CC454" s="282">
        <f t="shared" si="158"/>
        <v>-116.77257318021087</v>
      </c>
      <c r="CD454" s="283">
        <f t="shared" si="164"/>
        <v>-21.53984824372705</v>
      </c>
      <c r="CE454" s="98"/>
      <c r="CF454" s="98"/>
      <c r="CG454" s="98"/>
      <c r="CH454" s="275">
        <f t="shared" si="159"/>
        <v>-93.858314597901639</v>
      </c>
      <c r="CI454" s="283">
        <f t="shared" si="165"/>
        <v>-23.53984824372705</v>
      </c>
      <c r="CJ454" s="98"/>
      <c r="CK454" s="98"/>
      <c r="CL454" s="98"/>
      <c r="CM454" s="98"/>
      <c r="CN454" s="163">
        <f t="shared" si="166"/>
        <v>65.077918911746806</v>
      </c>
      <c r="CO454" s="170">
        <v>-189</v>
      </c>
      <c r="CP454" s="98"/>
      <c r="CQ454" s="98"/>
      <c r="CR454" s="98"/>
      <c r="CS454" s="587" t="s">
        <v>96</v>
      </c>
      <c r="CT454" s="588"/>
      <c r="CU454" s="589"/>
      <c r="CV454" s="142"/>
    </row>
    <row r="455" spans="55:100" x14ac:dyDescent="0.3">
      <c r="BC455" s="141"/>
      <c r="BD455" s="255">
        <v>13</v>
      </c>
      <c r="BE455" s="258">
        <f t="shared" si="155"/>
        <v>-11.038830847388457</v>
      </c>
      <c r="BF455" s="257">
        <f t="shared" si="156"/>
        <v>-92.308027701350127</v>
      </c>
      <c r="BG455" s="98"/>
      <c r="BH455" s="255">
        <f t="shared" si="160"/>
        <v>-133.22829425148356</v>
      </c>
      <c r="BI455" s="257">
        <f t="shared" si="163"/>
        <v>-20.575760130961804</v>
      </c>
      <c r="BJ455" s="98"/>
      <c r="BK455" s="98"/>
      <c r="BL455" s="98"/>
      <c r="BM455" s="258">
        <f t="shared" si="157"/>
        <v>-105.6343893733947</v>
      </c>
      <c r="BN455" s="257">
        <f t="shared" si="161"/>
        <v>-46.575760130961804</v>
      </c>
      <c r="BO455" s="98"/>
      <c r="BP455" s="98"/>
      <c r="BQ455" s="98"/>
      <c r="BR455" s="98"/>
      <c r="BS455" s="163">
        <f t="shared" si="162"/>
        <v>64.733591298457142</v>
      </c>
      <c r="BT455" s="170">
        <v>-188</v>
      </c>
      <c r="BU455" s="98"/>
      <c r="BV455" s="98"/>
      <c r="BW455" s="98"/>
      <c r="BX455" s="590"/>
      <c r="BY455" s="591"/>
      <c r="BZ455" s="592"/>
      <c r="CA455" s="142"/>
      <c r="CB455" s="141"/>
      <c r="CC455" s="282">
        <f t="shared" si="158"/>
        <v>-118.37290770925192</v>
      </c>
      <c r="CD455" s="283">
        <f t="shared" si="164"/>
        <v>-20.53984824372705</v>
      </c>
      <c r="CE455" s="98"/>
      <c r="CF455" s="98"/>
      <c r="CG455" s="98"/>
      <c r="CH455" s="275">
        <f t="shared" si="159"/>
        <v>-93.494344363635435</v>
      </c>
      <c r="CI455" s="283">
        <f t="shared" si="165"/>
        <v>-22.53984824372705</v>
      </c>
      <c r="CJ455" s="98"/>
      <c r="CK455" s="98"/>
      <c r="CL455" s="98"/>
      <c r="CM455" s="98"/>
      <c r="CN455" s="163">
        <f t="shared" si="166"/>
        <v>64.733591298457142</v>
      </c>
      <c r="CO455" s="170">
        <v>-188</v>
      </c>
      <c r="CP455" s="98"/>
      <c r="CQ455" s="98"/>
      <c r="CR455" s="98"/>
      <c r="CS455" s="590"/>
      <c r="CT455" s="591"/>
      <c r="CU455" s="592"/>
      <c r="CV455" s="142"/>
    </row>
    <row r="456" spans="55:100" x14ac:dyDescent="0.3">
      <c r="BC456" s="141"/>
      <c r="BD456" s="255">
        <v>14</v>
      </c>
      <c r="BE456" s="258">
        <f t="shared" si="155"/>
        <v>-11.133069250412767</v>
      </c>
      <c r="BF456" s="257">
        <f t="shared" si="156"/>
        <v>-91.915496502899288</v>
      </c>
      <c r="BG456" s="98"/>
      <c r="BH456" s="255">
        <f t="shared" si="160"/>
        <v>-135.97577167093817</v>
      </c>
      <c r="BI456" s="257">
        <f t="shared" si="163"/>
        <v>-19.575760130961804</v>
      </c>
      <c r="BJ456" s="98"/>
      <c r="BK456" s="98"/>
      <c r="BL456" s="98"/>
      <c r="BM456" s="258">
        <f t="shared" si="157"/>
        <v>-106.25925872530402</v>
      </c>
      <c r="BN456" s="257">
        <f t="shared" si="161"/>
        <v>-47.575760130961804</v>
      </c>
      <c r="BO456" s="98"/>
      <c r="BP456" s="98"/>
      <c r="BQ456" s="98"/>
      <c r="BR456" s="98"/>
      <c r="BS456" s="163">
        <f t="shared" si="162"/>
        <v>64.389263685167478</v>
      </c>
      <c r="BT456" s="170">
        <v>-187</v>
      </c>
      <c r="BU456" s="98"/>
      <c r="BV456" s="98"/>
      <c r="BW456" s="98"/>
      <c r="BX456" s="369" t="str">
        <f>IF(AND(F3&gt;0,P3&gt;0,BX452&lt;AB3),"MoveCZoptFurtherFromW.C.",IF(AND(F3&lt;0,P3&gt;0,BX452&lt;AB3),"MoveCZoptFurtherFromW.C.",IF(AND(F3&gt;0,P3&lt;0,BX452&lt;AB3),"MoveCZoptFurtherFromW.C.",IF(AND(F3&lt;0,P3&lt;0,BX452&lt;AB3),"MoveCZoptFurtherFromW.C.","FlowsOfCZoptNotIntersectW.C."))))</f>
        <v>MoveCZoptFurtherFromW.C.</v>
      </c>
      <c r="BY456" s="370"/>
      <c r="BZ456" s="371"/>
      <c r="CA456" s="142"/>
      <c r="CB456" s="141"/>
      <c r="CC456" s="282">
        <f t="shared" si="158"/>
        <v>-119.97324223829298</v>
      </c>
      <c r="CD456" s="283">
        <f t="shared" si="164"/>
        <v>-19.53984824372705</v>
      </c>
      <c r="CE456" s="98"/>
      <c r="CF456" s="98"/>
      <c r="CG456" s="98"/>
      <c r="CH456" s="275">
        <f t="shared" si="159"/>
        <v>-93.13037412936923</v>
      </c>
      <c r="CI456" s="283">
        <f t="shared" si="165"/>
        <v>-21.53984824372705</v>
      </c>
      <c r="CJ456" s="98"/>
      <c r="CK456" s="98"/>
      <c r="CL456" s="98"/>
      <c r="CM456" s="98"/>
      <c r="CN456" s="163">
        <f t="shared" si="166"/>
        <v>64.389263685167478</v>
      </c>
      <c r="CO456" s="170">
        <v>-187</v>
      </c>
      <c r="CP456" s="98"/>
      <c r="CQ456" s="98"/>
      <c r="CR456" s="98"/>
      <c r="CS456" s="369" t="str">
        <f>IF(AND($F$3&gt;0,$P$3&gt;0,CS452&lt;$AB$3),"MoveCZoptFurtherFromW.C.",IF(AND($F$3&lt;0,$P$3&gt;0,CS452&lt;$AB$3),"MoveCZoptFurtherFromW.C.",IF(AND($F$3&gt;0,$P$3&lt;0,CS452&lt;$AB$3),"MoveCZoptFurtherFromW.C.",IF(AND($F$3&lt;0,$P$3&lt;0,CS452&lt;$AB$3),"MoveCZoptFurtherFromW.C.","FlowsOfCZoptNotIntersectW.C."))))</f>
        <v>FlowsOfCZoptNotIntersectW.C.</v>
      </c>
      <c r="CT456" s="370"/>
      <c r="CU456" s="371"/>
      <c r="CV456" s="142"/>
    </row>
    <row r="457" spans="55:100" ht="15" thickBot="1" x14ac:dyDescent="0.35">
      <c r="BC457" s="141"/>
      <c r="BD457" s="255">
        <v>15</v>
      </c>
      <c r="BE457" s="258">
        <f t="shared" si="155"/>
        <v>-11.23414391448652</v>
      </c>
      <c r="BF457" s="257">
        <f t="shared" si="156"/>
        <v>-91.524669775762817</v>
      </c>
      <c r="BG457" s="98"/>
      <c r="BH457" s="255">
        <f t="shared" si="160"/>
        <v>-138.72324909039281</v>
      </c>
      <c r="BI457" s="257">
        <f t="shared" si="163"/>
        <v>-18.575760130961804</v>
      </c>
      <c r="BJ457" s="98"/>
      <c r="BK457" s="98"/>
      <c r="BL457" s="98"/>
      <c r="BM457" s="258">
        <f t="shared" si="157"/>
        <v>-106.88412807721335</v>
      </c>
      <c r="BN457" s="257">
        <f t="shared" si="161"/>
        <v>-48.575760130961804</v>
      </c>
      <c r="BO457" s="98"/>
      <c r="BP457" s="98"/>
      <c r="BQ457" s="98"/>
      <c r="BR457" s="98"/>
      <c r="BS457" s="163">
        <f t="shared" si="162"/>
        <v>64.044936071877814</v>
      </c>
      <c r="BT457" s="170">
        <v>-186</v>
      </c>
      <c r="BU457" s="98"/>
      <c r="BV457" s="98"/>
      <c r="BW457" s="98"/>
      <c r="BX457" s="372"/>
      <c r="BY457" s="373"/>
      <c r="BZ457" s="374"/>
      <c r="CA457" s="142"/>
      <c r="CB457" s="141"/>
      <c r="CC457" s="282">
        <f t="shared" si="158"/>
        <v>-121.57357676733403</v>
      </c>
      <c r="CD457" s="283">
        <f t="shared" si="164"/>
        <v>-18.53984824372705</v>
      </c>
      <c r="CE457" s="98"/>
      <c r="CF457" s="98"/>
      <c r="CG457" s="98"/>
      <c r="CH457" s="275">
        <f t="shared" si="159"/>
        <v>-92.766403895103039</v>
      </c>
      <c r="CI457" s="283">
        <f t="shared" si="165"/>
        <v>-20.53984824372705</v>
      </c>
      <c r="CJ457" s="98"/>
      <c r="CK457" s="98"/>
      <c r="CL457" s="98"/>
      <c r="CM457" s="98"/>
      <c r="CN457" s="163">
        <f t="shared" si="166"/>
        <v>64.044936071877814</v>
      </c>
      <c r="CO457" s="170">
        <v>-186</v>
      </c>
      <c r="CP457" s="98"/>
      <c r="CQ457" s="98"/>
      <c r="CR457" s="98"/>
      <c r="CS457" s="372"/>
      <c r="CT457" s="373"/>
      <c r="CU457" s="374"/>
      <c r="CV457" s="142"/>
    </row>
    <row r="458" spans="55:100" x14ac:dyDescent="0.3">
      <c r="BC458" s="141"/>
      <c r="BD458" s="255">
        <v>16</v>
      </c>
      <c r="BE458" s="258">
        <f t="shared" si="155"/>
        <v>-11.342024051287908</v>
      </c>
      <c r="BF458" s="257">
        <f t="shared" si="156"/>
        <v>-91.135666569547823</v>
      </c>
      <c r="BG458" s="98"/>
      <c r="BH458" s="255">
        <f t="shared" si="160"/>
        <v>-141.47072650984742</v>
      </c>
      <c r="BI458" s="257">
        <f t="shared" si="163"/>
        <v>-17.575760130961804</v>
      </c>
      <c r="BJ458" s="98"/>
      <c r="BK458" s="98"/>
      <c r="BL458" s="98"/>
      <c r="BM458" s="258">
        <f t="shared" si="157"/>
        <v>-107.50899742912267</v>
      </c>
      <c r="BN458" s="257">
        <f t="shared" si="161"/>
        <v>-49.575760130961804</v>
      </c>
      <c r="BO458" s="98"/>
      <c r="BP458" s="98"/>
      <c r="BQ458" s="98"/>
      <c r="BR458" s="98"/>
      <c r="BS458" s="163">
        <f t="shared" si="162"/>
        <v>63.70060845858815</v>
      </c>
      <c r="BT458" s="170">
        <v>-185</v>
      </c>
      <c r="BU458" s="98"/>
      <c r="BV458" s="98"/>
      <c r="BW458" s="98"/>
      <c r="BX458" s="98"/>
      <c r="BY458" s="98"/>
      <c r="BZ458" s="98"/>
      <c r="CA458" s="142"/>
      <c r="CB458" s="141"/>
      <c r="CC458" s="282">
        <f t="shared" si="158"/>
        <v>-123.17391129637508</v>
      </c>
      <c r="CD458" s="283">
        <f t="shared" si="164"/>
        <v>-17.53984824372705</v>
      </c>
      <c r="CE458" s="98"/>
      <c r="CF458" s="98"/>
      <c r="CG458" s="98"/>
      <c r="CH458" s="275">
        <f t="shared" si="159"/>
        <v>-92.402433660836834</v>
      </c>
      <c r="CI458" s="283">
        <f t="shared" si="165"/>
        <v>-19.53984824372705</v>
      </c>
      <c r="CJ458" s="98"/>
      <c r="CK458" s="98"/>
      <c r="CL458" s="98"/>
      <c r="CM458" s="98"/>
      <c r="CN458" s="163">
        <f t="shared" si="166"/>
        <v>63.70060845858815</v>
      </c>
      <c r="CO458" s="170">
        <v>-185</v>
      </c>
      <c r="CP458" s="98"/>
      <c r="CQ458" s="98"/>
      <c r="CR458" s="98"/>
      <c r="CS458" s="98"/>
      <c r="CT458" s="98"/>
      <c r="CU458" s="98"/>
      <c r="CV458" s="142"/>
    </row>
    <row r="459" spans="55:100" x14ac:dyDescent="0.3">
      <c r="BC459" s="141"/>
      <c r="BD459" s="255">
        <v>17</v>
      </c>
      <c r="BE459" s="258">
        <f t="shared" si="155"/>
        <v>-11.456676799482203</v>
      </c>
      <c r="BF459" s="257">
        <f t="shared" si="156"/>
        <v>-90.74860537839929</v>
      </c>
      <c r="BG459" s="98"/>
      <c r="BH459" s="255">
        <f t="shared" si="160"/>
        <v>-144.21820392930204</v>
      </c>
      <c r="BI459" s="257">
        <f t="shared" si="163"/>
        <v>-16.575760130961804</v>
      </c>
      <c r="BJ459" s="98"/>
      <c r="BK459" s="98"/>
      <c r="BL459" s="98"/>
      <c r="BM459" s="258">
        <f t="shared" si="157"/>
        <v>-108.13386678103201</v>
      </c>
      <c r="BN459" s="257">
        <f t="shared" si="161"/>
        <v>-50.575760130961804</v>
      </c>
      <c r="BO459" s="98"/>
      <c r="BP459" s="98"/>
      <c r="BQ459" s="98"/>
      <c r="BR459" s="98"/>
      <c r="BS459" s="163">
        <f t="shared" si="162"/>
        <v>63.356280845298478</v>
      </c>
      <c r="BT459" s="170">
        <v>-184</v>
      </c>
      <c r="BU459" s="98"/>
      <c r="BV459" s="98"/>
      <c r="BW459" s="98"/>
      <c r="BX459" s="98"/>
      <c r="BY459" s="98"/>
      <c r="BZ459" s="98"/>
      <c r="CA459" s="142"/>
      <c r="CB459" s="141"/>
      <c r="CC459" s="282">
        <f t="shared" si="158"/>
        <v>-124.77424582541613</v>
      </c>
      <c r="CD459" s="283">
        <f t="shared" si="164"/>
        <v>-16.53984824372705</v>
      </c>
      <c r="CE459" s="98"/>
      <c r="CF459" s="98"/>
      <c r="CG459" s="98"/>
      <c r="CH459" s="275">
        <f t="shared" si="159"/>
        <v>-92.03846342657063</v>
      </c>
      <c r="CI459" s="283">
        <f t="shared" si="165"/>
        <v>-18.53984824372705</v>
      </c>
      <c r="CJ459" s="98"/>
      <c r="CK459" s="98"/>
      <c r="CL459" s="98"/>
      <c r="CM459" s="98"/>
      <c r="CN459" s="163">
        <f t="shared" si="166"/>
        <v>63.356280845298478</v>
      </c>
      <c r="CO459" s="170">
        <v>-184</v>
      </c>
      <c r="CP459" s="98"/>
      <c r="CQ459" s="98"/>
      <c r="CR459" s="98"/>
      <c r="CS459" s="98"/>
      <c r="CT459" s="98"/>
      <c r="CU459" s="98"/>
      <c r="CV459" s="142"/>
    </row>
    <row r="460" spans="55:100" x14ac:dyDescent="0.3">
      <c r="BC460" s="141"/>
      <c r="BD460" s="255">
        <v>18</v>
      </c>
      <c r="BE460" s="258">
        <f t="shared" si="155"/>
        <v>-11.578067234731638</v>
      </c>
      <c r="BF460" s="257">
        <f t="shared" si="156"/>
        <v>-90.363604104905576</v>
      </c>
      <c r="BG460" s="98"/>
      <c r="BH460" s="255">
        <f t="shared" si="160"/>
        <v>-146.96568134875668</v>
      </c>
      <c r="BI460" s="257">
        <f t="shared" si="163"/>
        <v>-15.575760130961804</v>
      </c>
      <c r="BJ460" s="98"/>
      <c r="BK460" s="98"/>
      <c r="BL460" s="98"/>
      <c r="BM460" s="258">
        <f t="shared" si="157"/>
        <v>-108.75873613294134</v>
      </c>
      <c r="BN460" s="257">
        <f t="shared" si="161"/>
        <v>-51.575760130961804</v>
      </c>
      <c r="BO460" s="98"/>
      <c r="BP460" s="98"/>
      <c r="BQ460" s="98"/>
      <c r="BR460" s="98"/>
      <c r="BS460" s="163">
        <f t="shared" si="162"/>
        <v>63.011953232008814</v>
      </c>
      <c r="BT460" s="170">
        <v>-183</v>
      </c>
      <c r="BU460" s="98"/>
      <c r="BV460" s="98"/>
      <c r="BW460" s="98"/>
      <c r="BX460" s="98"/>
      <c r="BY460" s="98"/>
      <c r="BZ460" s="98"/>
      <c r="CA460" s="142"/>
      <c r="CB460" s="141"/>
      <c r="CC460" s="282">
        <f t="shared" si="158"/>
        <v>-126.37458035445718</v>
      </c>
      <c r="CD460" s="283">
        <f t="shared" si="164"/>
        <v>-15.53984824372705</v>
      </c>
      <c r="CE460" s="98"/>
      <c r="CF460" s="98"/>
      <c r="CG460" s="98"/>
      <c r="CH460" s="275">
        <f t="shared" si="159"/>
        <v>-91.674493192304425</v>
      </c>
      <c r="CI460" s="283">
        <f t="shared" si="165"/>
        <v>-17.53984824372705</v>
      </c>
      <c r="CJ460" s="98"/>
      <c r="CK460" s="98"/>
      <c r="CL460" s="98"/>
      <c r="CM460" s="98"/>
      <c r="CN460" s="163">
        <f t="shared" si="166"/>
        <v>63.011953232008814</v>
      </c>
      <c r="CO460" s="170">
        <v>-183</v>
      </c>
      <c r="CP460" s="98"/>
      <c r="CQ460" s="98"/>
      <c r="CR460" s="98"/>
      <c r="CS460" s="98"/>
      <c r="CT460" s="98"/>
      <c r="CU460" s="98"/>
      <c r="CV460" s="142"/>
    </row>
    <row r="461" spans="55:100" x14ac:dyDescent="0.3">
      <c r="BC461" s="141"/>
      <c r="BD461" s="255">
        <v>19</v>
      </c>
      <c r="BE461" s="258">
        <f t="shared" si="155"/>
        <v>-11.706158380333697</v>
      </c>
      <c r="BF461" s="257">
        <f t="shared" si="156"/>
        <v>-89.980780024184185</v>
      </c>
      <c r="BG461" s="98"/>
      <c r="BH461" s="255">
        <f t="shared" si="160"/>
        <v>-149.71315876821131</v>
      </c>
      <c r="BI461" s="257">
        <f t="shared" si="163"/>
        <v>-14.575760130961804</v>
      </c>
      <c r="BJ461" s="98"/>
      <c r="BK461" s="98"/>
      <c r="BL461" s="98"/>
      <c r="BM461" s="258">
        <f t="shared" si="157"/>
        <v>-109.38360548485066</v>
      </c>
      <c r="BN461" s="257">
        <f t="shared" si="161"/>
        <v>-52.575760130961804</v>
      </c>
      <c r="BO461" s="98"/>
      <c r="BP461" s="98"/>
      <c r="BQ461" s="98"/>
      <c r="BR461" s="98"/>
      <c r="BS461" s="163">
        <f t="shared" si="162"/>
        <v>62.66762561871915</v>
      </c>
      <c r="BT461" s="170">
        <v>-182</v>
      </c>
      <c r="BU461" s="98"/>
      <c r="BV461" s="98"/>
      <c r="BW461" s="98"/>
      <c r="BX461" s="98"/>
      <c r="BY461" s="98"/>
      <c r="BZ461" s="98"/>
      <c r="CA461" s="142"/>
      <c r="CB461" s="141"/>
      <c r="CC461" s="282">
        <f t="shared" si="158"/>
        <v>-127.97491488349823</v>
      </c>
      <c r="CD461" s="283">
        <f t="shared" si="164"/>
        <v>-14.53984824372705</v>
      </c>
      <c r="CE461" s="98"/>
      <c r="CF461" s="98"/>
      <c r="CG461" s="98"/>
      <c r="CH461" s="275">
        <f t="shared" si="159"/>
        <v>-91.31052295803822</v>
      </c>
      <c r="CI461" s="283">
        <f t="shared" si="165"/>
        <v>-16.53984824372705</v>
      </c>
      <c r="CJ461" s="98"/>
      <c r="CK461" s="98"/>
      <c r="CL461" s="98"/>
      <c r="CM461" s="98"/>
      <c r="CN461" s="163">
        <f t="shared" si="166"/>
        <v>62.66762561871915</v>
      </c>
      <c r="CO461" s="170">
        <v>-182</v>
      </c>
      <c r="CP461" s="98"/>
      <c r="CQ461" s="98"/>
      <c r="CR461" s="98"/>
      <c r="CS461" s="98"/>
      <c r="CT461" s="98"/>
      <c r="CU461" s="98"/>
      <c r="CV461" s="142"/>
    </row>
    <row r="462" spans="55:100" x14ac:dyDescent="0.3">
      <c r="BC462" s="141"/>
      <c r="BD462" s="255">
        <v>20</v>
      </c>
      <c r="BE462" s="258">
        <f t="shared" si="155"/>
        <v>-11.840911218484589</v>
      </c>
      <c r="BF462" s="257">
        <f t="shared" si="156"/>
        <v>-89.600249748158603</v>
      </c>
      <c r="BG462" s="98"/>
      <c r="BH462" s="255">
        <f t="shared" si="160"/>
        <v>-152.46063618766593</v>
      </c>
      <c r="BI462" s="257">
        <f t="shared" si="163"/>
        <v>-13.575760130961804</v>
      </c>
      <c r="BJ462" s="98"/>
      <c r="BK462" s="98"/>
      <c r="BL462" s="98"/>
      <c r="BM462" s="258">
        <f t="shared" si="157"/>
        <v>-110.00847483675999</v>
      </c>
      <c r="BN462" s="257">
        <f t="shared" si="161"/>
        <v>-53.575760130961804</v>
      </c>
      <c r="BO462" s="98"/>
      <c r="BP462" s="98"/>
      <c r="BQ462" s="98"/>
      <c r="BR462" s="98"/>
      <c r="BS462" s="163">
        <f t="shared" si="162"/>
        <v>62.323298005429486</v>
      </c>
      <c r="BT462" s="170">
        <v>-181</v>
      </c>
      <c r="BU462" s="98"/>
      <c r="BV462" s="98"/>
      <c r="BW462" s="98"/>
      <c r="BX462" s="98"/>
      <c r="BY462" s="98"/>
      <c r="BZ462" s="98"/>
      <c r="CA462" s="142"/>
      <c r="CB462" s="141"/>
      <c r="CC462" s="282">
        <f t="shared" si="158"/>
        <v>-129.57524941253928</v>
      </c>
      <c r="CD462" s="283">
        <f t="shared" si="164"/>
        <v>-13.53984824372705</v>
      </c>
      <c r="CE462" s="98"/>
      <c r="CF462" s="98"/>
      <c r="CG462" s="98"/>
      <c r="CH462" s="275">
        <f t="shared" si="159"/>
        <v>-90.946552723772029</v>
      </c>
      <c r="CI462" s="283">
        <f t="shared" si="165"/>
        <v>-15.53984824372705</v>
      </c>
      <c r="CJ462" s="98"/>
      <c r="CK462" s="98"/>
      <c r="CL462" s="98"/>
      <c r="CM462" s="98"/>
      <c r="CN462" s="163">
        <f t="shared" si="166"/>
        <v>62.323298005429486</v>
      </c>
      <c r="CO462" s="170">
        <v>-181</v>
      </c>
      <c r="CP462" s="98"/>
      <c r="CQ462" s="98"/>
      <c r="CR462" s="98"/>
      <c r="CS462" s="98"/>
      <c r="CT462" s="98"/>
      <c r="CU462" s="98"/>
      <c r="CV462" s="142"/>
    </row>
    <row r="463" spans="55:100" x14ac:dyDescent="0.3">
      <c r="BC463" s="141"/>
      <c r="BD463" s="255">
        <v>21</v>
      </c>
      <c r="BE463" s="258">
        <f t="shared" si="155"/>
        <v>-11.982284702164435</v>
      </c>
      <c r="BF463" s="257">
        <f t="shared" si="156"/>
        <v>-89.22212919003718</v>
      </c>
      <c r="BG463" s="98"/>
      <c r="BH463" s="255">
        <f t="shared" si="160"/>
        <v>-155.20811360712054</v>
      </c>
      <c r="BI463" s="257">
        <f t="shared" si="163"/>
        <v>-12.575760130961804</v>
      </c>
      <c r="BJ463" s="98"/>
      <c r="BK463" s="98"/>
      <c r="BL463" s="98"/>
      <c r="BM463" s="258">
        <f t="shared" si="157"/>
        <v>-110.63334418866933</v>
      </c>
      <c r="BN463" s="257">
        <f t="shared" si="161"/>
        <v>-54.575760130961804</v>
      </c>
      <c r="BO463" s="98"/>
      <c r="BP463" s="98"/>
      <c r="BQ463" s="98"/>
      <c r="BR463" s="98"/>
      <c r="BS463" s="163">
        <f t="shared" si="162"/>
        <v>61.978970392139821</v>
      </c>
      <c r="BT463" s="170">
        <v>-180</v>
      </c>
      <c r="BU463" s="98"/>
      <c r="BV463" s="98"/>
      <c r="BW463" s="98"/>
      <c r="BX463" s="98"/>
      <c r="BY463" s="98"/>
      <c r="BZ463" s="98"/>
      <c r="CA463" s="142"/>
      <c r="CB463" s="141"/>
      <c r="CC463" s="282">
        <f t="shared" si="158"/>
        <v>-131.17558394158033</v>
      </c>
      <c r="CD463" s="283">
        <f t="shared" si="164"/>
        <v>-12.53984824372705</v>
      </c>
      <c r="CE463" s="98"/>
      <c r="CF463" s="98"/>
      <c r="CG463" s="98"/>
      <c r="CH463" s="275">
        <f t="shared" si="159"/>
        <v>-90.582582489505825</v>
      </c>
      <c r="CI463" s="283">
        <f t="shared" si="165"/>
        <v>-14.53984824372705</v>
      </c>
      <c r="CJ463" s="98"/>
      <c r="CK463" s="98"/>
      <c r="CL463" s="98"/>
      <c r="CM463" s="98"/>
      <c r="CN463" s="163">
        <f t="shared" si="166"/>
        <v>61.978970392139821</v>
      </c>
      <c r="CO463" s="170">
        <v>-180</v>
      </c>
      <c r="CP463" s="98"/>
      <c r="CQ463" s="98"/>
      <c r="CR463" s="98"/>
      <c r="CS463" s="98"/>
      <c r="CT463" s="98"/>
      <c r="CU463" s="98"/>
      <c r="CV463" s="142"/>
    </row>
    <row r="464" spans="55:100" x14ac:dyDescent="0.3">
      <c r="BC464" s="141"/>
      <c r="BD464" s="255">
        <v>22</v>
      </c>
      <c r="BE464" s="258">
        <f t="shared" si="155"/>
        <v>-12.130235767640581</v>
      </c>
      <c r="BF464" s="257">
        <f t="shared" si="156"/>
        <v>-88.846533529004859</v>
      </c>
      <c r="BG464" s="98"/>
      <c r="BH464" s="255">
        <f t="shared" si="160"/>
        <v>-157.95559102657518</v>
      </c>
      <c r="BI464" s="257">
        <f t="shared" si="163"/>
        <v>-11.575760130961804</v>
      </c>
      <c r="BJ464" s="98"/>
      <c r="BK464" s="98"/>
      <c r="BL464" s="98"/>
      <c r="BM464" s="258">
        <f t="shared" si="157"/>
        <v>-111.25821354057865</v>
      </c>
      <c r="BN464" s="257">
        <f t="shared" si="161"/>
        <v>-55.575760130961804</v>
      </c>
      <c r="BO464" s="98"/>
      <c r="BP464" s="98"/>
      <c r="BQ464" s="98"/>
      <c r="BR464" s="98"/>
      <c r="BS464" s="163">
        <f t="shared" si="162"/>
        <v>61.63464277885015</v>
      </c>
      <c r="BT464" s="170">
        <v>-179</v>
      </c>
      <c r="BU464" s="98"/>
      <c r="BV464" s="98"/>
      <c r="BW464" s="98"/>
      <c r="BX464" s="98"/>
      <c r="BY464" s="98"/>
      <c r="BZ464" s="98"/>
      <c r="CA464" s="142"/>
      <c r="CB464" s="141"/>
      <c r="CC464" s="282">
        <f t="shared" si="158"/>
        <v>-132.77591847062138</v>
      </c>
      <c r="CD464" s="283">
        <f t="shared" si="164"/>
        <v>-11.53984824372705</v>
      </c>
      <c r="CE464" s="98"/>
      <c r="CF464" s="98"/>
      <c r="CG464" s="98"/>
      <c r="CH464" s="275">
        <f t="shared" si="159"/>
        <v>-90.21861225523962</v>
      </c>
      <c r="CI464" s="283">
        <f t="shared" si="165"/>
        <v>-13.53984824372705</v>
      </c>
      <c r="CJ464" s="98"/>
      <c r="CK464" s="98"/>
      <c r="CL464" s="98"/>
      <c r="CM464" s="98"/>
      <c r="CN464" s="163">
        <f t="shared" si="166"/>
        <v>61.63464277885015</v>
      </c>
      <c r="CO464" s="170">
        <v>-179</v>
      </c>
      <c r="CP464" s="98"/>
      <c r="CQ464" s="98"/>
      <c r="CR464" s="98"/>
      <c r="CS464" s="98"/>
      <c r="CT464" s="98"/>
      <c r="CU464" s="98"/>
      <c r="CV464" s="142"/>
    </row>
    <row r="465" spans="55:100" x14ac:dyDescent="0.3">
      <c r="BC465" s="141"/>
      <c r="BD465" s="255">
        <v>23</v>
      </c>
      <c r="BE465" s="258">
        <f t="shared" si="155"/>
        <v>-12.284719347585256</v>
      </c>
      <c r="BF465" s="257">
        <f t="shared" si="156"/>
        <v>-88.473577175138487</v>
      </c>
      <c r="BG465" s="98"/>
      <c r="BH465" s="255">
        <f t="shared" si="160"/>
        <v>-160.70306844602979</v>
      </c>
      <c r="BI465" s="257">
        <f t="shared" si="163"/>
        <v>-10.575760130961804</v>
      </c>
      <c r="BJ465" s="98"/>
      <c r="BK465" s="98"/>
      <c r="BL465" s="98"/>
      <c r="BM465" s="258">
        <f t="shared" si="157"/>
        <v>-111.88308289248798</v>
      </c>
      <c r="BN465" s="257">
        <f t="shared" si="161"/>
        <v>-56.575760130961804</v>
      </c>
      <c r="BO465" s="98"/>
      <c r="BP465" s="98"/>
      <c r="BQ465" s="98"/>
      <c r="BR465" s="98"/>
      <c r="BS465" s="163">
        <f t="shared" si="162"/>
        <v>61.290315165560486</v>
      </c>
      <c r="BT465" s="170">
        <v>-178</v>
      </c>
      <c r="BU465" s="98"/>
      <c r="BV465" s="98"/>
      <c r="BW465" s="98"/>
      <c r="BX465" s="98"/>
      <c r="BY465" s="98"/>
      <c r="BZ465" s="98"/>
      <c r="CA465" s="142"/>
      <c r="CB465" s="141"/>
      <c r="CC465" s="282">
        <f t="shared" si="158"/>
        <v>-134.37625299966243</v>
      </c>
      <c r="CD465" s="283">
        <f t="shared" si="164"/>
        <v>-10.53984824372705</v>
      </c>
      <c r="CE465" s="98"/>
      <c r="CF465" s="98"/>
      <c r="CG465" s="98"/>
      <c r="CH465" s="275">
        <f t="shared" si="159"/>
        <v>-89.854642020973415</v>
      </c>
      <c r="CI465" s="283">
        <f t="shared" si="165"/>
        <v>-12.53984824372705</v>
      </c>
      <c r="CJ465" s="98"/>
      <c r="CK465" s="98"/>
      <c r="CL465" s="98"/>
      <c r="CM465" s="98"/>
      <c r="CN465" s="163">
        <f t="shared" si="166"/>
        <v>61.290315165560486</v>
      </c>
      <c r="CO465" s="170">
        <v>-178</v>
      </c>
      <c r="CP465" s="98"/>
      <c r="CQ465" s="98"/>
      <c r="CR465" s="98"/>
      <c r="CS465" s="98"/>
      <c r="CT465" s="98"/>
      <c r="CU465" s="98"/>
      <c r="CV465" s="142"/>
    </row>
    <row r="466" spans="55:100" x14ac:dyDescent="0.3">
      <c r="BC466" s="141"/>
      <c r="BD466" s="255">
        <v>24</v>
      </c>
      <c r="BE466" s="258">
        <f t="shared" si="155"/>
        <v>-12.445688384803489</v>
      </c>
      <c r="BF466" s="257">
        <f t="shared" si="156"/>
        <v>-88.103373734556328</v>
      </c>
      <c r="BG466" s="98"/>
      <c r="BH466" s="255">
        <f t="shared" si="160"/>
        <v>-163.45054586548443</v>
      </c>
      <c r="BI466" s="257">
        <f t="shared" si="163"/>
        <v>-9.5757601309618039</v>
      </c>
      <c r="BJ466" s="98"/>
      <c r="BK466" s="98"/>
      <c r="BL466" s="98"/>
      <c r="BM466" s="258">
        <f t="shared" si="157"/>
        <v>-112.5079522443973</v>
      </c>
      <c r="BN466" s="257">
        <f t="shared" si="161"/>
        <v>-57.575760130961804</v>
      </c>
      <c r="BO466" s="98"/>
      <c r="BP466" s="98"/>
      <c r="BQ466" s="98"/>
      <c r="BR466" s="98"/>
      <c r="BS466" s="163">
        <f t="shared" si="162"/>
        <v>60.945987552270822</v>
      </c>
      <c r="BT466" s="170">
        <v>-177</v>
      </c>
      <c r="BU466" s="98"/>
      <c r="BV466" s="98"/>
      <c r="BW466" s="98"/>
      <c r="BX466" s="98"/>
      <c r="BY466" s="98"/>
      <c r="BZ466" s="98"/>
      <c r="CA466" s="142"/>
      <c r="CB466" s="141"/>
      <c r="CC466" s="282">
        <f t="shared" si="158"/>
        <v>-135.97658752870348</v>
      </c>
      <c r="CD466" s="283">
        <f t="shared" si="164"/>
        <v>-9.5398482437270502</v>
      </c>
      <c r="CE466" s="98"/>
      <c r="CF466" s="98"/>
      <c r="CG466" s="98"/>
      <c r="CH466" s="275">
        <f t="shared" si="159"/>
        <v>-89.49067178670721</v>
      </c>
      <c r="CI466" s="283">
        <f>IF($CI465=$CI464-$A$11,$CI465-$A$11,$CI465+$A$11)</f>
        <v>-11.53984824372705</v>
      </c>
      <c r="CJ466" s="98"/>
      <c r="CK466" s="98"/>
      <c r="CL466" s="98"/>
      <c r="CM466" s="98"/>
      <c r="CN466" s="163">
        <f t="shared" si="166"/>
        <v>60.945987552270822</v>
      </c>
      <c r="CO466" s="170">
        <v>-177</v>
      </c>
      <c r="CP466" s="98"/>
      <c r="CQ466" s="98"/>
      <c r="CR466" s="98"/>
      <c r="CS466" s="98"/>
      <c r="CT466" s="98"/>
      <c r="CU466" s="98"/>
      <c r="CV466" s="142"/>
    </row>
    <row r="467" spans="55:100" x14ac:dyDescent="0.3">
      <c r="BC467" s="141"/>
      <c r="BD467" s="255">
        <v>25</v>
      </c>
      <c r="BE467" s="258">
        <f t="shared" si="155"/>
        <v>-12.613093846567207</v>
      </c>
      <c r="BF467" s="257">
        <f t="shared" si="156"/>
        <v>-87.736035974812651</v>
      </c>
      <c r="BG467" s="98"/>
      <c r="BH467" s="255">
        <f t="shared" si="160"/>
        <v>-166.19802328493904</v>
      </c>
      <c r="BI467" s="257">
        <f t="shared" si="163"/>
        <v>-8.5757601309618039</v>
      </c>
      <c r="BJ467" s="98"/>
      <c r="BK467" s="98"/>
      <c r="BL467" s="98"/>
      <c r="BM467" s="258">
        <f t="shared" si="157"/>
        <v>-113.13282159630663</v>
      </c>
      <c r="BN467" s="257">
        <f t="shared" si="161"/>
        <v>-58.575760130961804</v>
      </c>
      <c r="BO467" s="98"/>
      <c r="BP467" s="98"/>
      <c r="BQ467" s="98"/>
      <c r="BR467" s="98"/>
      <c r="BS467" s="163">
        <f t="shared" si="162"/>
        <v>60.601659938981157</v>
      </c>
      <c r="BT467" s="170">
        <v>-176</v>
      </c>
      <c r="BU467" s="98"/>
      <c r="BV467" s="98"/>
      <c r="BW467" s="98"/>
      <c r="BX467" s="98"/>
      <c r="BY467" s="98"/>
      <c r="BZ467" s="98"/>
      <c r="CA467" s="142"/>
      <c r="CB467" s="141"/>
      <c r="CC467" s="282">
        <f t="shared" si="158"/>
        <v>-137.57692205774455</v>
      </c>
      <c r="CD467" s="283">
        <f t="shared" si="164"/>
        <v>-8.5398482437270502</v>
      </c>
      <c r="CE467" s="98"/>
      <c r="CF467" s="98"/>
      <c r="CG467" s="98"/>
      <c r="CH467" s="275">
        <f t="shared" si="159"/>
        <v>-89.126701552441006</v>
      </c>
      <c r="CI467" s="283">
        <f t="shared" si="165"/>
        <v>-10.53984824372705</v>
      </c>
      <c r="CJ467" s="98"/>
      <c r="CK467" s="98"/>
      <c r="CL467" s="98"/>
      <c r="CM467" s="98"/>
      <c r="CN467" s="163">
        <f t="shared" si="166"/>
        <v>60.601659938981157</v>
      </c>
      <c r="CO467" s="170">
        <v>-176</v>
      </c>
      <c r="CP467" s="98"/>
      <c r="CQ467" s="98"/>
      <c r="CR467" s="98"/>
      <c r="CS467" s="98"/>
      <c r="CT467" s="98"/>
      <c r="CU467" s="98"/>
      <c r="CV467" s="142"/>
    </row>
    <row r="468" spans="55:100" x14ac:dyDescent="0.3">
      <c r="BC468" s="141"/>
      <c r="BD468" s="255">
        <v>26</v>
      </c>
      <c r="BE468" s="258">
        <f t="shared" si="155"/>
        <v>-12.786884739551056</v>
      </c>
      <c r="BF468" s="257">
        <f t="shared" si="156"/>
        <v>-87.371675790547542</v>
      </c>
      <c r="BG468" s="98"/>
      <c r="BH468" s="255">
        <f t="shared" si="160"/>
        <v>-168.94550070439368</v>
      </c>
      <c r="BI468" s="257">
        <f t="shared" si="163"/>
        <v>-7.5757601309618039</v>
      </c>
      <c r="BJ468" s="98"/>
      <c r="BK468" s="98"/>
      <c r="BL468" s="98"/>
      <c r="BM468" s="258">
        <f t="shared" si="157"/>
        <v>-113.75769094821595</v>
      </c>
      <c r="BN468" s="257">
        <f t="shared" si="161"/>
        <v>-59.575760130961804</v>
      </c>
      <c r="BO468" s="98"/>
      <c r="BP468" s="98"/>
      <c r="BQ468" s="98"/>
      <c r="BR468" s="98"/>
      <c r="BS468" s="163">
        <f t="shared" si="162"/>
        <v>60.257332325691493</v>
      </c>
      <c r="BT468" s="170">
        <v>-175</v>
      </c>
      <c r="BU468" s="98"/>
      <c r="BV468" s="98"/>
      <c r="BW468" s="98"/>
      <c r="BX468" s="98"/>
      <c r="BY468" s="98"/>
      <c r="BZ468" s="98"/>
      <c r="CA468" s="142"/>
      <c r="CB468" s="141"/>
      <c r="CC468" s="282">
        <f t="shared" si="158"/>
        <v>-139.1772565867856</v>
      </c>
      <c r="CD468" s="283">
        <f t="shared" si="164"/>
        <v>-7.5398482437270502</v>
      </c>
      <c r="CE468" s="98"/>
      <c r="CF468" s="98"/>
      <c r="CG468" s="98"/>
      <c r="CH468" s="275">
        <f t="shared" si="159"/>
        <v>-88.762731318174815</v>
      </c>
      <c r="CI468" s="283">
        <f t="shared" si="165"/>
        <v>-9.5398482437270502</v>
      </c>
      <c r="CJ468" s="98"/>
      <c r="CK468" s="98"/>
      <c r="CL468" s="98"/>
      <c r="CM468" s="98"/>
      <c r="CN468" s="163">
        <f t="shared" si="166"/>
        <v>60.257332325691493</v>
      </c>
      <c r="CO468" s="170">
        <v>-175</v>
      </c>
      <c r="CP468" s="98"/>
      <c r="CQ468" s="98"/>
      <c r="CR468" s="98"/>
      <c r="CS468" s="98"/>
      <c r="CT468" s="98"/>
      <c r="CU468" s="98"/>
      <c r="CV468" s="142"/>
    </row>
    <row r="469" spans="55:100" x14ac:dyDescent="0.3">
      <c r="BC469" s="141"/>
      <c r="BD469" s="255">
        <v>27</v>
      </c>
      <c r="BE469" s="258">
        <f t="shared" si="155"/>
        <v>-12.967008125365485</v>
      </c>
      <c r="BF469" s="257">
        <f t="shared" si="156"/>
        <v>-87.010404169402761</v>
      </c>
      <c r="BG469" s="98"/>
      <c r="BH469" s="255">
        <f t="shared" si="160"/>
        <v>-171.69297812384829</v>
      </c>
      <c r="BI469" s="257">
        <f t="shared" si="163"/>
        <v>-6.5757601309618039</v>
      </c>
      <c r="BJ469" s="98"/>
      <c r="BK469" s="98"/>
      <c r="BL469" s="98"/>
      <c r="BM469" s="258">
        <f t="shared" si="157"/>
        <v>-114.38256030012528</v>
      </c>
      <c r="BN469" s="257">
        <f t="shared" si="161"/>
        <v>-60.575760130961804</v>
      </c>
      <c r="BO469" s="98"/>
      <c r="BP469" s="98"/>
      <c r="BQ469" s="98"/>
      <c r="BR469" s="98"/>
      <c r="BS469" s="163">
        <f t="shared" si="162"/>
        <v>59.913004712401822</v>
      </c>
      <c r="BT469" s="170">
        <v>-174</v>
      </c>
      <c r="BU469" s="98"/>
      <c r="BV469" s="98"/>
      <c r="BW469" s="98"/>
      <c r="BX469" s="98"/>
      <c r="BY469" s="98"/>
      <c r="BZ469" s="98"/>
      <c r="CA469" s="142"/>
      <c r="CB469" s="141"/>
      <c r="CC469" s="282">
        <f t="shared" si="158"/>
        <v>-140.77759111582665</v>
      </c>
      <c r="CD469" s="283">
        <f t="shared" si="164"/>
        <v>-6.5398482437270502</v>
      </c>
      <c r="CE469" s="98"/>
      <c r="CF469" s="98"/>
      <c r="CG469" s="98"/>
      <c r="CH469" s="275">
        <f t="shared" si="159"/>
        <v>-88.39876108390861</v>
      </c>
      <c r="CI469" s="283">
        <f t="shared" si="165"/>
        <v>-8.5398482437270502</v>
      </c>
      <c r="CJ469" s="98"/>
      <c r="CK469" s="98"/>
      <c r="CL469" s="98"/>
      <c r="CM469" s="98"/>
      <c r="CN469" s="163">
        <f t="shared" si="166"/>
        <v>59.913004712401822</v>
      </c>
      <c r="CO469" s="170">
        <v>-174</v>
      </c>
      <c r="CP469" s="98"/>
      <c r="CQ469" s="98"/>
      <c r="CR469" s="98"/>
      <c r="CS469" s="98"/>
      <c r="CT469" s="98"/>
      <c r="CU469" s="98"/>
      <c r="CV469" s="142"/>
    </row>
    <row r="470" spans="55:100" x14ac:dyDescent="0.3">
      <c r="BC470" s="141"/>
      <c r="BD470" s="255">
        <v>28</v>
      </c>
      <c r="BE470" s="258">
        <f t="shared" si="155"/>
        <v>-13.153409136682285</v>
      </c>
      <c r="BF470" s="257">
        <f t="shared" si="156"/>
        <v>-86.65233115821384</v>
      </c>
      <c r="BG470" s="98"/>
      <c r="BH470" s="255">
        <f t="shared" si="160"/>
        <v>-174.4404555433029</v>
      </c>
      <c r="BI470" s="257">
        <f t="shared" si="163"/>
        <v>-5.5757601309618039</v>
      </c>
      <c r="BJ470" s="98"/>
      <c r="BK470" s="98"/>
      <c r="BL470" s="98"/>
      <c r="BM470" s="258">
        <f t="shared" si="157"/>
        <v>-115.0074296520346</v>
      </c>
      <c r="BN470" s="257">
        <f t="shared" si="161"/>
        <v>-61.575760130961804</v>
      </c>
      <c r="BO470" s="98"/>
      <c r="BP470" s="98"/>
      <c r="BQ470" s="98"/>
      <c r="BR470" s="98"/>
      <c r="BS470" s="163">
        <f t="shared" si="162"/>
        <v>59.568677099112158</v>
      </c>
      <c r="BT470" s="170">
        <v>-173</v>
      </c>
      <c r="BU470" s="98"/>
      <c r="BV470" s="98"/>
      <c r="BW470" s="98"/>
      <c r="BX470" s="98"/>
      <c r="BY470" s="98"/>
      <c r="BZ470" s="98"/>
      <c r="CA470" s="142"/>
      <c r="CB470" s="141"/>
      <c r="CC470" s="282">
        <f t="shared" si="158"/>
        <v>-142.3779256448677</v>
      </c>
      <c r="CD470" s="283">
        <f t="shared" si="164"/>
        <v>-5.5398482437270502</v>
      </c>
      <c r="CE470" s="98"/>
      <c r="CF470" s="98"/>
      <c r="CG470" s="98"/>
      <c r="CH470" s="275">
        <f t="shared" si="159"/>
        <v>-88.034790849642405</v>
      </c>
      <c r="CI470" s="283">
        <f t="shared" si="165"/>
        <v>-7.5398482437270502</v>
      </c>
      <c r="CJ470" s="98"/>
      <c r="CK470" s="98"/>
      <c r="CL470" s="98"/>
      <c r="CM470" s="98"/>
      <c r="CN470" s="163">
        <f t="shared" si="166"/>
        <v>59.568677099112158</v>
      </c>
      <c r="CO470" s="170">
        <v>-173</v>
      </c>
      <c r="CP470" s="98"/>
      <c r="CQ470" s="98"/>
      <c r="CR470" s="98"/>
      <c r="CS470" s="98"/>
      <c r="CT470" s="98"/>
      <c r="CU470" s="98"/>
      <c r="CV470" s="142"/>
    </row>
    <row r="471" spans="55:100" x14ac:dyDescent="0.3">
      <c r="BC471" s="141"/>
      <c r="BD471" s="255">
        <v>29</v>
      </c>
      <c r="BE471" s="258">
        <f t="shared" si="155"/>
        <v>-13.346030993947704</v>
      </c>
      <c r="BF471" s="257">
        <f t="shared" si="156"/>
        <v>-86.297565829488718</v>
      </c>
      <c r="BG471" s="98"/>
      <c r="BH471" s="255">
        <f t="shared" si="160"/>
        <v>-177.18793296275754</v>
      </c>
      <c r="BI471" s="257">
        <f t="shared" si="163"/>
        <v>-4.5757601309618039</v>
      </c>
      <c r="BJ471" s="98"/>
      <c r="BK471" s="98"/>
      <c r="BL471" s="98"/>
      <c r="BM471" s="258">
        <f t="shared" si="157"/>
        <v>-115.63229900394393</v>
      </c>
      <c r="BN471" s="257">
        <f t="shared" si="161"/>
        <v>-62.575760130961804</v>
      </c>
      <c r="BO471" s="98"/>
      <c r="BP471" s="98"/>
      <c r="BQ471" s="98"/>
      <c r="BR471" s="98"/>
      <c r="BS471" s="163">
        <f t="shared" si="162"/>
        <v>59.224349485822493</v>
      </c>
      <c r="BT471" s="170">
        <v>-172</v>
      </c>
      <c r="BU471" s="98"/>
      <c r="BV471" s="98"/>
      <c r="BW471" s="98"/>
      <c r="BX471" s="98"/>
      <c r="BY471" s="98"/>
      <c r="BZ471" s="98"/>
      <c r="CA471" s="142"/>
      <c r="CB471" s="141"/>
      <c r="CC471" s="282">
        <f t="shared" si="158"/>
        <v>-143.97826017390875</v>
      </c>
      <c r="CD471" s="283">
        <f t="shared" si="164"/>
        <v>-4.5398482437270502</v>
      </c>
      <c r="CE471" s="98"/>
      <c r="CF471" s="98"/>
      <c r="CG471" s="98"/>
      <c r="CH471" s="275">
        <f t="shared" si="159"/>
        <v>-87.670820615376201</v>
      </c>
      <c r="CI471" s="283">
        <f t="shared" si="165"/>
        <v>-6.5398482437270502</v>
      </c>
      <c r="CJ471" s="98"/>
      <c r="CK471" s="98"/>
      <c r="CL471" s="98"/>
      <c r="CM471" s="98"/>
      <c r="CN471" s="163">
        <f t="shared" si="166"/>
        <v>59.224349485822493</v>
      </c>
      <c r="CO471" s="170">
        <v>-172</v>
      </c>
      <c r="CP471" s="98"/>
      <c r="CQ471" s="98"/>
      <c r="CR471" s="98"/>
      <c r="CS471" s="98"/>
      <c r="CT471" s="98"/>
      <c r="CU471" s="98"/>
      <c r="CV471" s="142"/>
    </row>
    <row r="472" spans="55:100" x14ac:dyDescent="0.3">
      <c r="BC472" s="141"/>
      <c r="BD472" s="255">
        <v>30</v>
      </c>
      <c r="BE472" s="258">
        <f t="shared" si="155"/>
        <v>-13.544815022678034</v>
      </c>
      <c r="BF472" s="257">
        <f t="shared" si="156"/>
        <v>-85.946216248183191</v>
      </c>
      <c r="BG472" s="98"/>
      <c r="BH472" s="255">
        <f t="shared" si="160"/>
        <v>-179.93541038221215</v>
      </c>
      <c r="BI472" s="257">
        <f t="shared" si="163"/>
        <v>-3.5757601309618039</v>
      </c>
      <c r="BJ472" s="98"/>
      <c r="BK472" s="98"/>
      <c r="BL472" s="98"/>
      <c r="BM472" s="258">
        <f t="shared" si="157"/>
        <v>-116.25716835585325</v>
      </c>
      <c r="BN472" s="257">
        <f t="shared" si="161"/>
        <v>-63.575760130961804</v>
      </c>
      <c r="BO472" s="98"/>
      <c r="BP472" s="98"/>
      <c r="BQ472" s="98"/>
      <c r="BR472" s="98"/>
      <c r="BS472" s="163">
        <f t="shared" si="162"/>
        <v>58.880021872532829</v>
      </c>
      <c r="BT472" s="170">
        <v>-171</v>
      </c>
      <c r="BU472" s="98"/>
      <c r="BV472" s="98"/>
      <c r="BW472" s="98"/>
      <c r="BX472" s="98"/>
      <c r="BY472" s="98"/>
      <c r="BZ472" s="98"/>
      <c r="CA472" s="142"/>
      <c r="CB472" s="141"/>
      <c r="CC472" s="282">
        <f t="shared" si="158"/>
        <v>-145.5785947029498</v>
      </c>
      <c r="CD472" s="283">
        <f t="shared" si="164"/>
        <v>-3.5398482437270502</v>
      </c>
      <c r="CE472" s="98"/>
      <c r="CF472" s="98"/>
      <c r="CG472" s="98"/>
      <c r="CH472" s="275">
        <f t="shared" si="159"/>
        <v>-87.306850381109996</v>
      </c>
      <c r="CI472" s="283">
        <f t="shared" si="165"/>
        <v>-5.5398482437270502</v>
      </c>
      <c r="CJ472" s="98"/>
      <c r="CK472" s="98"/>
      <c r="CL472" s="98"/>
      <c r="CM472" s="98"/>
      <c r="CN472" s="163">
        <f t="shared" si="166"/>
        <v>58.880021872532829</v>
      </c>
      <c r="CO472" s="170">
        <v>-171</v>
      </c>
      <c r="CP472" s="98"/>
      <c r="CQ472" s="98"/>
      <c r="CR472" s="98"/>
      <c r="CS472" s="98"/>
      <c r="CT472" s="98"/>
      <c r="CU472" s="98"/>
      <c r="CV472" s="142"/>
    </row>
    <row r="473" spans="55:100" x14ac:dyDescent="0.3">
      <c r="BC473" s="141"/>
      <c r="BD473" s="255">
        <v>31</v>
      </c>
      <c r="BE473" s="258">
        <f t="shared" si="155"/>
        <v>-13.749700671332477</v>
      </c>
      <c r="BF473" s="257">
        <f t="shared" si="156"/>
        <v>-85.598389438783343</v>
      </c>
      <c r="BG473" s="98"/>
      <c r="BH473" s="255">
        <f t="shared" si="160"/>
        <v>-182.68288780166679</v>
      </c>
      <c r="BI473" s="257">
        <f t="shared" si="163"/>
        <v>-2.5757601309618039</v>
      </c>
      <c r="BJ473" s="98"/>
      <c r="BK473" s="98"/>
      <c r="BL473" s="98"/>
      <c r="BM473" s="258">
        <f t="shared" si="157"/>
        <v>-116.88203770776259</v>
      </c>
      <c r="BN473" s="257">
        <f t="shared" si="161"/>
        <v>-64.575760130961811</v>
      </c>
      <c r="BO473" s="98"/>
      <c r="BP473" s="98"/>
      <c r="BQ473" s="98"/>
      <c r="BR473" s="98"/>
      <c r="BS473" s="163">
        <f t="shared" si="162"/>
        <v>58.535694259243165</v>
      </c>
      <c r="BT473" s="170">
        <v>-170</v>
      </c>
      <c r="BU473" s="98"/>
      <c r="BV473" s="98"/>
      <c r="BW473" s="98"/>
      <c r="BX473" s="98"/>
      <c r="BY473" s="98"/>
      <c r="BZ473" s="98"/>
      <c r="CA473" s="142"/>
      <c r="CB473" s="141"/>
      <c r="CC473" s="282">
        <f t="shared" si="158"/>
        <v>-147.17892923199085</v>
      </c>
      <c r="CD473" s="283">
        <f t="shared" si="164"/>
        <v>-2.5398482437270502</v>
      </c>
      <c r="CE473" s="98"/>
      <c r="CF473" s="98"/>
      <c r="CG473" s="98"/>
      <c r="CH473" s="275">
        <f t="shared" si="159"/>
        <v>-86.942880146843805</v>
      </c>
      <c r="CI473" s="283">
        <f t="shared" si="165"/>
        <v>-4.5398482437270502</v>
      </c>
      <c r="CJ473" s="98"/>
      <c r="CK473" s="98"/>
      <c r="CL473" s="98"/>
      <c r="CM473" s="98"/>
      <c r="CN473" s="163">
        <f t="shared" si="166"/>
        <v>58.535694259243165</v>
      </c>
      <c r="CO473" s="170">
        <v>-170</v>
      </c>
      <c r="CP473" s="98"/>
      <c r="CQ473" s="98"/>
      <c r="CR473" s="98"/>
      <c r="CS473" s="98"/>
      <c r="CT473" s="98"/>
      <c r="CU473" s="98"/>
      <c r="CV473" s="142"/>
    </row>
    <row r="474" spans="55:100" x14ac:dyDescent="0.3">
      <c r="BC474" s="141"/>
      <c r="BD474" s="255">
        <v>32</v>
      </c>
      <c r="BE474" s="258">
        <f t="shared" si="155"/>
        <v>-13.960625529757671</v>
      </c>
      <c r="BF474" s="257">
        <f t="shared" si="156"/>
        <v>-85.254191352704794</v>
      </c>
      <c r="BG474" s="98"/>
      <c r="BH474" s="255">
        <f t="shared" si="160"/>
        <v>-185.43036522112141</v>
      </c>
      <c r="BI474" s="257">
        <f t="shared" si="163"/>
        <v>-1.5757601309618039</v>
      </c>
      <c r="BJ474" s="98"/>
      <c r="BK474" s="98"/>
      <c r="BL474" s="98"/>
      <c r="BM474" s="258">
        <f t="shared" si="157"/>
        <v>-117.50690705967193</v>
      </c>
      <c r="BN474" s="257">
        <f t="shared" si="161"/>
        <v>-65.575760130961811</v>
      </c>
      <c r="BO474" s="98"/>
      <c r="BP474" s="98"/>
      <c r="BQ474" s="98"/>
      <c r="BR474" s="98"/>
      <c r="BS474" s="163">
        <f t="shared" si="162"/>
        <v>58.191366645953494</v>
      </c>
      <c r="BT474" s="170">
        <v>-169</v>
      </c>
      <c r="BU474" s="98"/>
      <c r="BV474" s="98"/>
      <c r="BW474" s="98"/>
      <c r="BX474" s="98"/>
      <c r="BY474" s="98"/>
      <c r="BZ474" s="98"/>
      <c r="CA474" s="142"/>
      <c r="CB474" s="141"/>
      <c r="CC474" s="282">
        <f t="shared" si="158"/>
        <v>-148.7792637610319</v>
      </c>
      <c r="CD474" s="283">
        <f t="shared" si="164"/>
        <v>-1.5398482437270502</v>
      </c>
      <c r="CE474" s="98"/>
      <c r="CF474" s="98"/>
      <c r="CG474" s="98"/>
      <c r="CH474" s="275">
        <f t="shared" si="159"/>
        <v>-86.5789099125776</v>
      </c>
      <c r="CI474" s="283">
        <f t="shared" si="165"/>
        <v>-3.5398482437270502</v>
      </c>
      <c r="CJ474" s="98"/>
      <c r="CK474" s="98"/>
      <c r="CL474" s="98"/>
      <c r="CM474" s="98"/>
      <c r="CN474" s="163">
        <f t="shared" si="166"/>
        <v>58.191366645953494</v>
      </c>
      <c r="CO474" s="170">
        <v>-169</v>
      </c>
      <c r="CP474" s="98"/>
      <c r="CQ474" s="98"/>
      <c r="CR474" s="98"/>
      <c r="CS474" s="98"/>
      <c r="CT474" s="98"/>
      <c r="CU474" s="98"/>
      <c r="CV474" s="142"/>
    </row>
    <row r="475" spans="55:100" x14ac:dyDescent="0.3">
      <c r="BC475" s="141"/>
      <c r="BD475" s="255">
        <v>33</v>
      </c>
      <c r="BE475" s="258">
        <f t="shared" si="155"/>
        <v>-14.177525348198468</v>
      </c>
      <c r="BF475" s="257">
        <f t="shared" si="156"/>
        <v>-84.913726836018867</v>
      </c>
      <c r="BG475" s="98"/>
      <c r="BH475" s="255">
        <f t="shared" si="160"/>
        <v>-188.17784264057605</v>
      </c>
      <c r="BI475" s="257">
        <f t="shared" si="163"/>
        <v>-0.5757601309618039</v>
      </c>
      <c r="BJ475" s="98"/>
      <c r="BK475" s="98"/>
      <c r="BL475" s="98"/>
      <c r="BM475" s="258">
        <f t="shared" si="157"/>
        <v>-118.13177641158126</v>
      </c>
      <c r="BN475" s="257">
        <f t="shared" si="161"/>
        <v>-66.575760130961811</v>
      </c>
      <c r="BO475" s="98"/>
      <c r="BP475" s="98"/>
      <c r="BQ475" s="98"/>
      <c r="BR475" s="98"/>
      <c r="BS475" s="163">
        <f t="shared" si="162"/>
        <v>57.84703903266383</v>
      </c>
      <c r="BT475" s="170">
        <v>-168</v>
      </c>
      <c r="BU475" s="98"/>
      <c r="BV475" s="98"/>
      <c r="BW475" s="98"/>
      <c r="BX475" s="98"/>
      <c r="BY475" s="98"/>
      <c r="BZ475" s="98"/>
      <c r="CA475" s="142"/>
      <c r="CB475" s="141"/>
      <c r="CC475" s="282">
        <f t="shared" si="158"/>
        <v>-150.37959829007295</v>
      </c>
      <c r="CD475" s="283">
        <f t="shared" si="164"/>
        <v>-0.5398482437270502</v>
      </c>
      <c r="CE475" s="98"/>
      <c r="CF475" s="98"/>
      <c r="CG475" s="98"/>
      <c r="CH475" s="275">
        <f t="shared" si="159"/>
        <v>-86.214939678311396</v>
      </c>
      <c r="CI475" s="283">
        <f t="shared" si="165"/>
        <v>-2.5398482437270502</v>
      </c>
      <c r="CJ475" s="98"/>
      <c r="CK475" s="98"/>
      <c r="CL475" s="98"/>
      <c r="CM475" s="98"/>
      <c r="CN475" s="163">
        <f t="shared" si="166"/>
        <v>57.84703903266383</v>
      </c>
      <c r="CO475" s="170">
        <v>-168</v>
      </c>
      <c r="CP475" s="98"/>
      <c r="CQ475" s="98"/>
      <c r="CR475" s="98"/>
      <c r="CS475" s="98"/>
      <c r="CT475" s="98"/>
      <c r="CU475" s="98"/>
      <c r="CV475" s="142"/>
    </row>
    <row r="476" spans="55:100" x14ac:dyDescent="0.3">
      <c r="BC476" s="141"/>
      <c r="BD476" s="255">
        <v>34</v>
      </c>
      <c r="BE476" s="258">
        <f t="shared" si="155"/>
        <v>-14.400334056869017</v>
      </c>
      <c r="BF476" s="257">
        <f t="shared" si="156"/>
        <v>-84.577099597515513</v>
      </c>
      <c r="BG476" s="98"/>
      <c r="BH476" s="255">
        <f t="shared" si="160"/>
        <v>-190.92532006003066</v>
      </c>
      <c r="BI476" s="257">
        <f t="shared" si="163"/>
        <v>0.4242398690381961</v>
      </c>
      <c r="BJ476" s="98"/>
      <c r="BK476" s="98"/>
      <c r="BL476" s="98"/>
      <c r="BM476" s="258">
        <f t="shared" si="157"/>
        <v>-118.75664576349058</v>
      </c>
      <c r="BN476" s="257">
        <f t="shared" si="161"/>
        <v>-67.575760130961811</v>
      </c>
      <c r="BO476" s="98"/>
      <c r="BP476" s="98"/>
      <c r="BQ476" s="98"/>
      <c r="BR476" s="98"/>
      <c r="BS476" s="163">
        <f t="shared" si="162"/>
        <v>57.502711419374165</v>
      </c>
      <c r="BT476" s="170">
        <v>-167</v>
      </c>
      <c r="BU476" s="98"/>
      <c r="BV476" s="98"/>
      <c r="BW476" s="98"/>
      <c r="BX476" s="98"/>
      <c r="BY476" s="98"/>
      <c r="BZ476" s="98"/>
      <c r="CA476" s="142"/>
      <c r="CB476" s="141"/>
      <c r="CC476" s="282">
        <f t="shared" si="158"/>
        <v>-151.979932819114</v>
      </c>
      <c r="CD476" s="283">
        <f t="shared" si="164"/>
        <v>0.4601517562729498</v>
      </c>
      <c r="CE476" s="98"/>
      <c r="CF476" s="98"/>
      <c r="CG476" s="98"/>
      <c r="CH476" s="275">
        <f t="shared" si="159"/>
        <v>-85.850969444045191</v>
      </c>
      <c r="CI476" s="283">
        <f t="shared" si="165"/>
        <v>-1.5398482437270502</v>
      </c>
      <c r="CJ476" s="98"/>
      <c r="CK476" s="98"/>
      <c r="CL476" s="98"/>
      <c r="CM476" s="98"/>
      <c r="CN476" s="163">
        <f t="shared" si="166"/>
        <v>57.502711419374165</v>
      </c>
      <c r="CO476" s="170">
        <v>-167</v>
      </c>
      <c r="CP476" s="98"/>
      <c r="CQ476" s="98"/>
      <c r="CR476" s="98"/>
      <c r="CS476" s="98"/>
      <c r="CT476" s="98"/>
      <c r="CU476" s="98"/>
      <c r="CV476" s="142"/>
    </row>
    <row r="477" spans="55:100" x14ac:dyDescent="0.3">
      <c r="BC477" s="141"/>
      <c r="BD477" s="255">
        <v>35</v>
      </c>
      <c r="BE477" s="258">
        <f t="shared" si="155"/>
        <v>-14.628983786078251</v>
      </c>
      <c r="BF477" s="257">
        <f t="shared" si="156"/>
        <v>-84.244412177112565</v>
      </c>
      <c r="BG477" s="98"/>
      <c r="BH477" s="255">
        <f t="shared" si="160"/>
        <v>-193.6727974794853</v>
      </c>
      <c r="BI477" s="257">
        <f t="shared" si="163"/>
        <v>1.4242398690381961</v>
      </c>
      <c r="BJ477" s="98"/>
      <c r="BK477" s="98"/>
      <c r="BL477" s="98"/>
      <c r="BM477" s="258">
        <f t="shared" si="157"/>
        <v>-119.38151511539991</v>
      </c>
      <c r="BN477" s="257">
        <f t="shared" si="161"/>
        <v>-68.575760130961811</v>
      </c>
      <c r="BO477" s="98"/>
      <c r="BP477" s="98"/>
      <c r="BQ477" s="98"/>
      <c r="BR477" s="98"/>
      <c r="BS477" s="163">
        <f t="shared" si="162"/>
        <v>57.158383806084501</v>
      </c>
      <c r="BT477" s="170">
        <v>-166</v>
      </c>
      <c r="BU477" s="98"/>
      <c r="BV477" s="98"/>
      <c r="BW477" s="98"/>
      <c r="BX477" s="98"/>
      <c r="BY477" s="98"/>
      <c r="BZ477" s="98"/>
      <c r="CA477" s="142"/>
      <c r="CB477" s="141"/>
      <c r="CC477" s="282">
        <f t="shared" si="158"/>
        <v>-153.58026734815505</v>
      </c>
      <c r="CD477" s="283">
        <f t="shared" si="164"/>
        <v>1.4601517562729498</v>
      </c>
      <c r="CE477" s="98"/>
      <c r="CF477" s="98"/>
      <c r="CG477" s="98"/>
      <c r="CH477" s="275">
        <f t="shared" si="159"/>
        <v>-85.486999209778986</v>
      </c>
      <c r="CI477" s="283">
        <f t="shared" si="165"/>
        <v>-0.5398482437270502</v>
      </c>
      <c r="CJ477" s="98"/>
      <c r="CK477" s="98"/>
      <c r="CL477" s="98"/>
      <c r="CM477" s="98"/>
      <c r="CN477" s="163">
        <f t="shared" si="166"/>
        <v>57.158383806084501</v>
      </c>
      <c r="CO477" s="170">
        <v>-166</v>
      </c>
      <c r="CP477" s="98"/>
      <c r="CQ477" s="98"/>
      <c r="CR477" s="98"/>
      <c r="CS477" s="98"/>
      <c r="CT477" s="98"/>
      <c r="CU477" s="98"/>
      <c r="CV477" s="142"/>
    </row>
    <row r="478" spans="55:100" x14ac:dyDescent="0.3">
      <c r="BC478" s="141"/>
      <c r="BD478" s="255">
        <v>36</v>
      </c>
      <c r="BE478" s="258">
        <f t="shared" si="155"/>
        <v>-14.863404886903684</v>
      </c>
      <c r="BF478" s="257">
        <f t="shared" si="156"/>
        <v>-83.91576591462109</v>
      </c>
      <c r="BG478" s="98"/>
      <c r="BH478" s="255">
        <f t="shared" si="160"/>
        <v>-196.42027489893991</v>
      </c>
      <c r="BI478" s="257">
        <f t="shared" si="163"/>
        <v>2.4242398690381961</v>
      </c>
      <c r="BJ478" s="98"/>
      <c r="BK478" s="98"/>
      <c r="BL478" s="98"/>
      <c r="BM478" s="258">
        <f t="shared" si="157"/>
        <v>-120.00638446730923</v>
      </c>
      <c r="BN478" s="257">
        <f t="shared" si="161"/>
        <v>-69.575760130961811</v>
      </c>
      <c r="BO478" s="98"/>
      <c r="BP478" s="98"/>
      <c r="BQ478" s="98"/>
      <c r="BR478" s="98"/>
      <c r="BS478" s="163">
        <f t="shared" si="162"/>
        <v>56.814056192794837</v>
      </c>
      <c r="BT478" s="170">
        <v>-165</v>
      </c>
      <c r="BU478" s="98"/>
      <c r="BV478" s="98"/>
      <c r="BW478" s="98"/>
      <c r="BX478" s="98"/>
      <c r="BY478" s="98"/>
      <c r="BZ478" s="98"/>
      <c r="CA478" s="142"/>
      <c r="CB478" s="141"/>
      <c r="CC478" s="282">
        <f t="shared" si="158"/>
        <v>-155.1806018771961</v>
      </c>
      <c r="CD478" s="283">
        <f t="shared" si="164"/>
        <v>2.4601517562729498</v>
      </c>
      <c r="CE478" s="98"/>
      <c r="CF478" s="98"/>
      <c r="CG478" s="98"/>
      <c r="CH478" s="275">
        <f t="shared" si="159"/>
        <v>-85.123028975512781</v>
      </c>
      <c r="CI478" s="283">
        <f t="shared" si="165"/>
        <v>0.4601517562729498</v>
      </c>
      <c r="CJ478" s="98"/>
      <c r="CK478" s="98"/>
      <c r="CL478" s="98"/>
      <c r="CM478" s="98"/>
      <c r="CN478" s="163">
        <f t="shared" si="166"/>
        <v>56.814056192794837</v>
      </c>
      <c r="CO478" s="170">
        <v>-165</v>
      </c>
      <c r="CP478" s="98"/>
      <c r="CQ478" s="98"/>
      <c r="CR478" s="98"/>
      <c r="CS478" s="98"/>
      <c r="CT478" s="98"/>
      <c r="CU478" s="98"/>
      <c r="CV478" s="142"/>
    </row>
    <row r="479" spans="55:100" x14ac:dyDescent="0.3">
      <c r="BC479" s="141"/>
      <c r="BD479" s="255">
        <v>37</v>
      </c>
      <c r="BE479" s="258">
        <f t="shared" si="155"/>
        <v>-15.103525952407114</v>
      </c>
      <c r="BF479" s="257">
        <f t="shared" si="156"/>
        <v>-83.591260918876301</v>
      </c>
      <c r="BG479" s="98"/>
      <c r="BH479" s="255">
        <f t="shared" si="160"/>
        <v>-199.16775231839455</v>
      </c>
      <c r="BI479" s="257">
        <f t="shared" si="163"/>
        <v>3.4242398690381961</v>
      </c>
      <c r="BJ479" s="98"/>
      <c r="BK479" s="98"/>
      <c r="BL479" s="98"/>
      <c r="BM479" s="258">
        <f t="shared" si="157"/>
        <v>-120.63125381921856</v>
      </c>
      <c r="BN479" s="257">
        <f t="shared" si="161"/>
        <v>-70.575760130961811</v>
      </c>
      <c r="BO479" s="98"/>
      <c r="BP479" s="98"/>
      <c r="BQ479" s="98"/>
      <c r="BR479" s="98"/>
      <c r="BS479" s="163">
        <f t="shared" si="162"/>
        <v>56.469728579505166</v>
      </c>
      <c r="BT479" s="170">
        <v>-164</v>
      </c>
      <c r="BU479" s="98"/>
      <c r="BV479" s="98"/>
      <c r="BW479" s="98"/>
      <c r="BX479" s="98"/>
      <c r="BY479" s="98"/>
      <c r="BZ479" s="98"/>
      <c r="CA479" s="142"/>
      <c r="CB479" s="141"/>
      <c r="CC479" s="282">
        <f t="shared" si="158"/>
        <v>-156.78093640623717</v>
      </c>
      <c r="CD479" s="283">
        <f t="shared" si="164"/>
        <v>3.4601517562729498</v>
      </c>
      <c r="CE479" s="98"/>
      <c r="CF479" s="98"/>
      <c r="CG479" s="98"/>
      <c r="CH479" s="275">
        <f t="shared" si="159"/>
        <v>-84.759058741246591</v>
      </c>
      <c r="CI479" s="283">
        <f t="shared" si="165"/>
        <v>1.4601517562729498</v>
      </c>
      <c r="CJ479" s="98"/>
      <c r="CK479" s="98"/>
      <c r="CL479" s="98"/>
      <c r="CM479" s="98"/>
      <c r="CN479" s="163">
        <f t="shared" si="166"/>
        <v>56.469728579505166</v>
      </c>
      <c r="CO479" s="170">
        <v>-164</v>
      </c>
      <c r="CP479" s="98"/>
      <c r="CQ479" s="98"/>
      <c r="CR479" s="98"/>
      <c r="CS479" s="98"/>
      <c r="CT479" s="98"/>
      <c r="CU479" s="98"/>
      <c r="CV479" s="142"/>
    </row>
    <row r="480" spans="55:100" x14ac:dyDescent="0.3">
      <c r="BC480" s="141"/>
      <c r="BD480" s="255">
        <v>38</v>
      </c>
      <c r="BE480" s="258">
        <f t="shared" si="155"/>
        <v>-15.34927383938588</v>
      </c>
      <c r="BF480" s="257">
        <f t="shared" si="156"/>
        <v>-83.270996037243449</v>
      </c>
      <c r="BG480" s="98"/>
      <c r="BH480" s="255">
        <f t="shared" si="160"/>
        <v>-201.91522973784916</v>
      </c>
      <c r="BI480" s="257">
        <f t="shared" si="163"/>
        <v>4.4242398690381961</v>
      </c>
      <c r="BJ480" s="98"/>
      <c r="BK480" s="98"/>
      <c r="BL480" s="98"/>
      <c r="BM480" s="258">
        <f t="shared" si="157"/>
        <v>-121.25612317112788</v>
      </c>
      <c r="BN480" s="257">
        <f t="shared" si="161"/>
        <v>-71.575760130961811</v>
      </c>
      <c r="BO480" s="98"/>
      <c r="BP480" s="98"/>
      <c r="BQ480" s="98"/>
      <c r="BR480" s="98"/>
      <c r="BS480" s="163">
        <f t="shared" si="162"/>
        <v>56.125400966215501</v>
      </c>
      <c r="BT480" s="170">
        <v>-163</v>
      </c>
      <c r="BU480" s="98"/>
      <c r="BV480" s="98"/>
      <c r="BW480" s="98"/>
      <c r="BX480" s="98"/>
      <c r="BY480" s="98"/>
      <c r="BZ480" s="98"/>
      <c r="CA480" s="142"/>
      <c r="CB480" s="141"/>
      <c r="CC480" s="282">
        <f t="shared" si="158"/>
        <v>-158.38127093527822</v>
      </c>
      <c r="CD480" s="283">
        <f t="shared" si="164"/>
        <v>4.4601517562729498</v>
      </c>
      <c r="CE480" s="98"/>
      <c r="CF480" s="98"/>
      <c r="CG480" s="98"/>
      <c r="CH480" s="275">
        <f t="shared" si="159"/>
        <v>-84.395088506980386</v>
      </c>
      <c r="CI480" s="283">
        <f t="shared" si="165"/>
        <v>2.4601517562729498</v>
      </c>
      <c r="CJ480" s="98"/>
      <c r="CK480" s="98"/>
      <c r="CL480" s="98"/>
      <c r="CM480" s="98"/>
      <c r="CN480" s="163">
        <f t="shared" si="166"/>
        <v>56.125400966215501</v>
      </c>
      <c r="CO480" s="170">
        <v>-163</v>
      </c>
      <c r="CP480" s="98"/>
      <c r="CQ480" s="98"/>
      <c r="CR480" s="98"/>
      <c r="CS480" s="98"/>
      <c r="CT480" s="98"/>
      <c r="CU480" s="98"/>
      <c r="CV480" s="142"/>
    </row>
    <row r="481" spans="55:100" x14ac:dyDescent="0.3">
      <c r="BC481" s="141"/>
      <c r="BD481" s="255">
        <v>39</v>
      </c>
      <c r="BE481" s="258">
        <f t="shared" si="155"/>
        <v>-15.600573690653</v>
      </c>
      <c r="BF481" s="257">
        <f t="shared" si="156"/>
        <v>-82.955068825507979</v>
      </c>
      <c r="BG481" s="98"/>
      <c r="BH481" s="255">
        <f t="shared" si="160"/>
        <v>-204.66270715730377</v>
      </c>
      <c r="BI481" s="257">
        <f t="shared" si="163"/>
        <v>5.4242398690381961</v>
      </c>
      <c r="BJ481" s="98"/>
      <c r="BK481" s="98"/>
      <c r="BL481" s="98"/>
      <c r="BM481" s="258">
        <f t="shared" si="157"/>
        <v>-121.88099252303721</v>
      </c>
      <c r="BN481" s="257">
        <f t="shared" si="161"/>
        <v>-72.575760130961811</v>
      </c>
      <c r="BO481" s="98"/>
      <c r="BP481" s="98"/>
      <c r="BQ481" s="98"/>
      <c r="BR481" s="98"/>
      <c r="BS481" s="163">
        <f t="shared" si="162"/>
        <v>55.781073352925837</v>
      </c>
      <c r="BT481" s="170">
        <v>-162</v>
      </c>
      <c r="BU481" s="98"/>
      <c r="BV481" s="98"/>
      <c r="BW481" s="98"/>
      <c r="BX481" s="98"/>
      <c r="BY481" s="98"/>
      <c r="BZ481" s="98"/>
      <c r="CA481" s="142"/>
      <c r="CB481" s="141"/>
      <c r="CC481" s="282">
        <f t="shared" si="158"/>
        <v>-159.98160546431927</v>
      </c>
      <c r="CD481" s="283">
        <f t="shared" si="164"/>
        <v>5.4601517562729498</v>
      </c>
      <c r="CE481" s="98"/>
      <c r="CF481" s="98"/>
      <c r="CG481" s="98"/>
      <c r="CH481" s="275">
        <f t="shared" si="159"/>
        <v>-84.031118272714181</v>
      </c>
      <c r="CI481" s="283">
        <f t="shared" si="165"/>
        <v>3.4601517562729498</v>
      </c>
      <c r="CJ481" s="98"/>
      <c r="CK481" s="98"/>
      <c r="CL481" s="98"/>
      <c r="CM481" s="98"/>
      <c r="CN481" s="163">
        <f t="shared" si="166"/>
        <v>55.781073352925837</v>
      </c>
      <c r="CO481" s="170">
        <v>-162</v>
      </c>
      <c r="CP481" s="98"/>
      <c r="CQ481" s="98"/>
      <c r="CR481" s="98"/>
      <c r="CS481" s="98"/>
      <c r="CT481" s="98"/>
      <c r="CU481" s="98"/>
      <c r="CV481" s="142"/>
    </row>
    <row r="482" spans="55:100" x14ac:dyDescent="0.3">
      <c r="BC482" s="141"/>
      <c r="BD482" s="255">
        <v>40</v>
      </c>
      <c r="BE482" s="258">
        <f t="shared" si="155"/>
        <v>-15.857348957839381</v>
      </c>
      <c r="BF482" s="257">
        <f t="shared" si="156"/>
        <v>-82.643575518159025</v>
      </c>
      <c r="BG482" s="98"/>
      <c r="BH482" s="255">
        <f t="shared" si="160"/>
        <v>-207.41018457675841</v>
      </c>
      <c r="BI482" s="257">
        <f t="shared" si="163"/>
        <v>6.4242398690381961</v>
      </c>
      <c r="BJ482" s="98"/>
      <c r="BK482" s="98"/>
      <c r="BL482" s="98"/>
      <c r="BM482" s="258">
        <f t="shared" si="157"/>
        <v>-122.50586187494653</v>
      </c>
      <c r="BN482" s="257">
        <f t="shared" si="161"/>
        <v>-73.575760130961811</v>
      </c>
      <c r="BO482" s="98"/>
      <c r="BP482" s="98"/>
      <c r="BQ482" s="98"/>
      <c r="BR482" s="98"/>
      <c r="BS482" s="163">
        <f t="shared" si="162"/>
        <v>55.436745739636173</v>
      </c>
      <c r="BT482" s="170">
        <v>-161</v>
      </c>
      <c r="BU482" s="98"/>
      <c r="BV482" s="98"/>
      <c r="BW482" s="98"/>
      <c r="BX482" s="98"/>
      <c r="BY482" s="98"/>
      <c r="BZ482" s="98"/>
      <c r="CA482" s="142"/>
      <c r="CB482" s="141"/>
      <c r="CC482" s="282">
        <f t="shared" si="158"/>
        <v>-161.58193999336032</v>
      </c>
      <c r="CD482" s="283">
        <f t="shared" si="164"/>
        <v>6.4601517562729498</v>
      </c>
      <c r="CE482" s="98"/>
      <c r="CF482" s="98"/>
      <c r="CG482" s="98"/>
      <c r="CH482" s="275">
        <f t="shared" si="159"/>
        <v>-83.667148038447976</v>
      </c>
      <c r="CI482" s="283">
        <f t="shared" si="165"/>
        <v>4.4601517562729498</v>
      </c>
      <c r="CJ482" s="98"/>
      <c r="CK482" s="98"/>
      <c r="CL482" s="98"/>
      <c r="CM482" s="98"/>
      <c r="CN482" s="163">
        <f t="shared" si="166"/>
        <v>55.436745739636173</v>
      </c>
      <c r="CO482" s="170">
        <v>-161</v>
      </c>
      <c r="CP482" s="98"/>
      <c r="CQ482" s="98"/>
      <c r="CR482" s="98"/>
      <c r="CS482" s="98"/>
      <c r="CT482" s="98"/>
      <c r="CU482" s="98"/>
      <c r="CV482" s="142"/>
    </row>
    <row r="483" spans="55:100" x14ac:dyDescent="0.3">
      <c r="BC483" s="141"/>
      <c r="BD483" s="255">
        <v>41</v>
      </c>
      <c r="BE483" s="258">
        <f t="shared" si="155"/>
        <v>-16.119521424711191</v>
      </c>
      <c r="BF483" s="257">
        <f t="shared" si="156"/>
        <v>-82.336610999075504</v>
      </c>
      <c r="BG483" s="98"/>
      <c r="BH483" s="255">
        <f t="shared" si="160"/>
        <v>-210.15766199621302</v>
      </c>
      <c r="BI483" s="257">
        <f t="shared" si="163"/>
        <v>7.4242398690381961</v>
      </c>
      <c r="BJ483" s="98"/>
      <c r="BK483" s="98"/>
      <c r="BL483" s="98"/>
      <c r="BM483" s="258">
        <f t="shared" si="157"/>
        <v>-123.13073122685586</v>
      </c>
      <c r="BN483" s="257">
        <f t="shared" si="161"/>
        <v>-74.575760130961811</v>
      </c>
      <c r="BO483" s="98"/>
      <c r="BP483" s="98"/>
      <c r="BQ483" s="98"/>
      <c r="BR483" s="98"/>
      <c r="BS483" s="163">
        <f t="shared" si="162"/>
        <v>55.092418126346502</v>
      </c>
      <c r="BT483" s="170">
        <v>-160</v>
      </c>
      <c r="BU483" s="98"/>
      <c r="BV483" s="98"/>
      <c r="BW483" s="98"/>
      <c r="BX483" s="98"/>
      <c r="BY483" s="98"/>
      <c r="BZ483" s="98"/>
      <c r="CA483" s="142"/>
      <c r="CB483" s="141"/>
      <c r="CC483" s="282">
        <f t="shared" si="158"/>
        <v>-163.18227452240137</v>
      </c>
      <c r="CD483" s="283">
        <f t="shared" si="164"/>
        <v>7.4601517562729498</v>
      </c>
      <c r="CE483" s="98"/>
      <c r="CF483" s="98"/>
      <c r="CG483" s="98"/>
      <c r="CH483" s="275">
        <f t="shared" si="159"/>
        <v>-83.303177804181772</v>
      </c>
      <c r="CI483" s="283">
        <f t="shared" si="165"/>
        <v>5.4601517562729498</v>
      </c>
      <c r="CJ483" s="98"/>
      <c r="CK483" s="98"/>
      <c r="CL483" s="98"/>
      <c r="CM483" s="98"/>
      <c r="CN483" s="163">
        <f t="shared" si="166"/>
        <v>55.092418126346502</v>
      </c>
      <c r="CO483" s="170">
        <v>-160</v>
      </c>
      <c r="CP483" s="98"/>
      <c r="CQ483" s="98"/>
      <c r="CR483" s="98"/>
      <c r="CS483" s="98"/>
      <c r="CT483" s="98"/>
      <c r="CU483" s="98"/>
      <c r="CV483" s="142"/>
    </row>
    <row r="484" spans="55:100" x14ac:dyDescent="0.3">
      <c r="BC484" s="141"/>
      <c r="BD484" s="255">
        <v>42</v>
      </c>
      <c r="BE484" s="258">
        <f t="shared" si="155"/>
        <v>-16.387011230995313</v>
      </c>
      <c r="BF484" s="257">
        <f t="shared" si="156"/>
        <v>-82.034268772623562</v>
      </c>
      <c r="BG484" s="98"/>
      <c r="BH484" s="255">
        <f t="shared" si="160"/>
        <v>-212.90513941566766</v>
      </c>
      <c r="BI484" s="257">
        <f t="shared" si="163"/>
        <v>8.4242398690381961</v>
      </c>
      <c r="BJ484" s="98"/>
      <c r="BK484" s="98"/>
      <c r="BL484" s="98"/>
      <c r="BM484" s="258">
        <f t="shared" si="157"/>
        <v>-123.75560057876518</v>
      </c>
      <c r="BN484" s="257">
        <f t="shared" si="161"/>
        <v>-75.575760130961811</v>
      </c>
      <c r="BO484" s="98"/>
      <c r="BP484" s="98"/>
      <c r="BQ484" s="98"/>
      <c r="BR484" s="98"/>
      <c r="BS484" s="163">
        <f t="shared" si="162"/>
        <v>54.748090513056837</v>
      </c>
      <c r="BT484" s="170">
        <v>-159</v>
      </c>
      <c r="BU484" s="98"/>
      <c r="BV484" s="98"/>
      <c r="BW484" s="98"/>
      <c r="BX484" s="98"/>
      <c r="BY484" s="98"/>
      <c r="BZ484" s="98"/>
      <c r="CA484" s="142"/>
      <c r="CB484" s="141"/>
      <c r="CC484" s="282">
        <f t="shared" si="158"/>
        <v>-164.78260905144242</v>
      </c>
      <c r="CD484" s="283">
        <f t="shared" si="164"/>
        <v>8.4601517562729498</v>
      </c>
      <c r="CE484" s="98"/>
      <c r="CF484" s="98"/>
      <c r="CG484" s="98"/>
      <c r="CH484" s="275">
        <f t="shared" si="159"/>
        <v>-82.939207569915581</v>
      </c>
      <c r="CI484" s="283">
        <f t="shared" si="165"/>
        <v>6.4601517562729498</v>
      </c>
      <c r="CJ484" s="98"/>
      <c r="CK484" s="98"/>
      <c r="CL484" s="98"/>
      <c r="CM484" s="98"/>
      <c r="CN484" s="163">
        <f t="shared" si="166"/>
        <v>54.748090513056837</v>
      </c>
      <c r="CO484" s="170">
        <v>-159</v>
      </c>
      <c r="CP484" s="98"/>
      <c r="CQ484" s="98"/>
      <c r="CR484" s="98"/>
      <c r="CS484" s="98"/>
      <c r="CT484" s="98"/>
      <c r="CU484" s="98"/>
      <c r="CV484" s="142"/>
    </row>
    <row r="485" spans="55:100" x14ac:dyDescent="0.3">
      <c r="BC485" s="141"/>
      <c r="BD485" s="255">
        <v>43</v>
      </c>
      <c r="BE485" s="258">
        <f t="shared" si="155"/>
        <v>-16.65973689670551</v>
      </c>
      <c r="BF485" s="257">
        <f t="shared" si="156"/>
        <v>-81.73664093517425</v>
      </c>
      <c r="BG485" s="98"/>
      <c r="BH485" s="255">
        <f t="shared" si="160"/>
        <v>-215.65261683512227</v>
      </c>
      <c r="BI485" s="257">
        <f t="shared" si="163"/>
        <v>9.4242398690381961</v>
      </c>
      <c r="BJ485" s="98"/>
      <c r="BK485" s="98"/>
      <c r="BL485" s="98"/>
      <c r="BM485" s="258">
        <f t="shared" si="157"/>
        <v>-124.38046993067452</v>
      </c>
      <c r="BN485" s="257">
        <f t="shared" si="161"/>
        <v>-76.575760130961811</v>
      </c>
      <c r="BO485" s="98"/>
      <c r="BP485" s="98"/>
      <c r="BQ485" s="98"/>
      <c r="BR485" s="98"/>
      <c r="BS485" s="163">
        <f t="shared" si="162"/>
        <v>54.403762899767173</v>
      </c>
      <c r="BT485" s="170">
        <v>-158</v>
      </c>
      <c r="BU485" s="98"/>
      <c r="BV485" s="98"/>
      <c r="BW485" s="98"/>
      <c r="BX485" s="98"/>
      <c r="BY485" s="98"/>
      <c r="BZ485" s="98"/>
      <c r="CA485" s="142"/>
      <c r="CB485" s="141"/>
      <c r="CC485" s="282">
        <f t="shared" si="158"/>
        <v>-166.38294358048347</v>
      </c>
      <c r="CD485" s="283">
        <f t="shared" si="164"/>
        <v>9.4601517562729498</v>
      </c>
      <c r="CE485" s="98"/>
      <c r="CF485" s="98"/>
      <c r="CG485" s="98"/>
      <c r="CH485" s="275">
        <f t="shared" si="159"/>
        <v>-82.575237335649376</v>
      </c>
      <c r="CI485" s="283">
        <f t="shared" si="165"/>
        <v>7.4601517562729498</v>
      </c>
      <c r="CJ485" s="98"/>
      <c r="CK485" s="98"/>
      <c r="CL485" s="98"/>
      <c r="CM485" s="98"/>
      <c r="CN485" s="163">
        <f t="shared" si="166"/>
        <v>54.403762899767173</v>
      </c>
      <c r="CO485" s="170">
        <v>-158</v>
      </c>
      <c r="CP485" s="98"/>
      <c r="CQ485" s="98"/>
      <c r="CR485" s="98"/>
      <c r="CS485" s="98"/>
      <c r="CT485" s="98"/>
      <c r="CU485" s="98"/>
      <c r="CV485" s="142"/>
    </row>
    <row r="486" spans="55:100" x14ac:dyDescent="0.3">
      <c r="BC486" s="141"/>
      <c r="BD486" s="255">
        <v>44</v>
      </c>
      <c r="BE486" s="258">
        <f t="shared" si="155"/>
        <v>-16.937615346962062</v>
      </c>
      <c r="BF486" s="257">
        <f t="shared" si="156"/>
        <v>-81.443818147050024</v>
      </c>
      <c r="BG486" s="98"/>
      <c r="BH486" s="255">
        <f t="shared" si="160"/>
        <v>-218.40009425457691</v>
      </c>
      <c r="BI486" s="257">
        <f t="shared" si="163"/>
        <v>10.424239869038196</v>
      </c>
      <c r="BJ486" s="98"/>
      <c r="BK486" s="98"/>
      <c r="BL486" s="98"/>
      <c r="BM486" s="258">
        <f t="shared" si="157"/>
        <v>-125.00533928258385</v>
      </c>
      <c r="BN486" s="257">
        <f t="shared" si="161"/>
        <v>-77.575760130961811</v>
      </c>
      <c r="BO486" s="98"/>
      <c r="BP486" s="98"/>
      <c r="BQ486" s="98"/>
      <c r="BR486" s="98"/>
      <c r="BS486" s="163">
        <f t="shared" si="162"/>
        <v>54.059435286477509</v>
      </c>
      <c r="BT486" s="170">
        <v>-157</v>
      </c>
      <c r="BU486" s="98"/>
      <c r="BV486" s="98"/>
      <c r="BW486" s="98"/>
      <c r="BX486" s="98"/>
      <c r="BY486" s="98"/>
      <c r="BZ486" s="98"/>
      <c r="CA486" s="142"/>
      <c r="CB486" s="141"/>
      <c r="CC486" s="282">
        <f t="shared" si="158"/>
        <v>-167.98327810952452</v>
      </c>
      <c r="CD486" s="283">
        <f t="shared" si="164"/>
        <v>10.46015175627295</v>
      </c>
      <c r="CE486" s="98"/>
      <c r="CF486" s="98"/>
      <c r="CG486" s="98"/>
      <c r="CH486" s="275">
        <f t="shared" si="159"/>
        <v>-82.211267101383172</v>
      </c>
      <c r="CI486" s="283">
        <f t="shared" si="165"/>
        <v>8.4601517562729498</v>
      </c>
      <c r="CJ486" s="98"/>
      <c r="CK486" s="98"/>
      <c r="CL486" s="98"/>
      <c r="CM486" s="98"/>
      <c r="CN486" s="163">
        <f t="shared" si="166"/>
        <v>54.059435286477509</v>
      </c>
      <c r="CO486" s="170">
        <v>-157</v>
      </c>
      <c r="CP486" s="98"/>
      <c r="CQ486" s="98"/>
      <c r="CR486" s="98"/>
      <c r="CS486" s="98"/>
      <c r="CT486" s="98"/>
      <c r="CU486" s="98"/>
      <c r="CV486" s="142"/>
    </row>
    <row r="487" spans="55:100" x14ac:dyDescent="0.3">
      <c r="BC487" s="141"/>
      <c r="BD487" s="255">
        <v>45</v>
      </c>
      <c r="BE487" s="258">
        <f t="shared" si="155"/>
        <v>-17.220561937297148</v>
      </c>
      <c r="BF487" s="257">
        <f t="shared" si="156"/>
        <v>-81.155889604908793</v>
      </c>
      <c r="BG487" s="98"/>
      <c r="BH487" s="255">
        <f t="shared" si="160"/>
        <v>-221.14757167403152</v>
      </c>
      <c r="BI487" s="257">
        <f t="shared" si="163"/>
        <v>11.424239869038196</v>
      </c>
      <c r="BJ487" s="98"/>
      <c r="BK487" s="98"/>
      <c r="BL487" s="98"/>
      <c r="BM487" s="258">
        <f t="shared" si="157"/>
        <v>-125.63020863449317</v>
      </c>
      <c r="BN487" s="257">
        <f t="shared" si="161"/>
        <v>-78.575760130961811</v>
      </c>
      <c r="BO487" s="98"/>
      <c r="BP487" s="98"/>
      <c r="BQ487" s="98"/>
      <c r="BR487" s="98"/>
      <c r="BS487" s="163">
        <f t="shared" si="162"/>
        <v>53.715107673187845</v>
      </c>
      <c r="BT487" s="170">
        <v>-156</v>
      </c>
      <c r="BU487" s="98"/>
      <c r="BV487" s="98"/>
      <c r="BW487" s="98"/>
      <c r="BX487" s="98"/>
      <c r="BY487" s="98"/>
      <c r="BZ487" s="98"/>
      <c r="CA487" s="142"/>
      <c r="CB487" s="141"/>
      <c r="CC487" s="282">
        <f t="shared" si="158"/>
        <v>-169.58361263856557</v>
      </c>
      <c r="CD487" s="283">
        <f t="shared" si="164"/>
        <v>11.46015175627295</v>
      </c>
      <c r="CE487" s="98"/>
      <c r="CF487" s="98"/>
      <c r="CG487" s="98"/>
      <c r="CH487" s="275">
        <f t="shared" si="159"/>
        <v>-81.847296867116967</v>
      </c>
      <c r="CI487" s="283">
        <f t="shared" si="165"/>
        <v>9.4601517562729498</v>
      </c>
      <c r="CJ487" s="98"/>
      <c r="CK487" s="98"/>
      <c r="CL487" s="98"/>
      <c r="CM487" s="98"/>
      <c r="CN487" s="163">
        <f t="shared" si="166"/>
        <v>53.715107673187845</v>
      </c>
      <c r="CO487" s="170">
        <v>-156</v>
      </c>
      <c r="CP487" s="98"/>
      <c r="CQ487" s="98"/>
      <c r="CR487" s="98"/>
      <c r="CS487" s="98"/>
      <c r="CT487" s="98"/>
      <c r="CU487" s="98"/>
      <c r="CV487" s="142"/>
    </row>
    <row r="488" spans="55:100" x14ac:dyDescent="0.3">
      <c r="BC488" s="141"/>
      <c r="BD488" s="255">
        <v>46</v>
      </c>
      <c r="BE488" s="258">
        <f t="shared" si="155"/>
        <v>-17.508490479438382</v>
      </c>
      <c r="BF488" s="257">
        <f t="shared" si="156"/>
        <v>-80.872943014573707</v>
      </c>
      <c r="BG488" s="98"/>
      <c r="BH488" s="255">
        <f t="shared" si="160"/>
        <v>-223.89504909348616</v>
      </c>
      <c r="BI488" s="257">
        <f t="shared" si="163"/>
        <v>12.424239869038196</v>
      </c>
      <c r="BJ488" s="98"/>
      <c r="BK488" s="98"/>
      <c r="BL488" s="98"/>
      <c r="BM488" s="258">
        <f t="shared" si="157"/>
        <v>-126.25507798640251</v>
      </c>
      <c r="BN488" s="257">
        <f t="shared" si="161"/>
        <v>-79.575760130961811</v>
      </c>
      <c r="BO488" s="98"/>
      <c r="BP488" s="98"/>
      <c r="BQ488" s="98"/>
      <c r="BR488" s="98"/>
      <c r="BS488" s="163">
        <f t="shared" si="162"/>
        <v>53.370780059898173</v>
      </c>
      <c r="BT488" s="170">
        <v>-155</v>
      </c>
      <c r="BU488" s="98"/>
      <c r="BV488" s="98"/>
      <c r="BW488" s="98"/>
      <c r="BX488" s="98"/>
      <c r="BY488" s="98"/>
      <c r="BZ488" s="98"/>
      <c r="CA488" s="142"/>
      <c r="CB488" s="141"/>
      <c r="CC488" s="282">
        <f t="shared" si="158"/>
        <v>-171.18394716760662</v>
      </c>
      <c r="CD488" s="283">
        <f t="shared" si="164"/>
        <v>12.46015175627295</v>
      </c>
      <c r="CE488" s="98"/>
      <c r="CF488" s="98"/>
      <c r="CG488" s="98"/>
      <c r="CH488" s="275">
        <f t="shared" si="159"/>
        <v>-81.483326632850762</v>
      </c>
      <c r="CI488" s="283">
        <f t="shared" si="165"/>
        <v>10.46015175627295</v>
      </c>
      <c r="CJ488" s="98"/>
      <c r="CK488" s="98"/>
      <c r="CL488" s="98"/>
      <c r="CM488" s="98"/>
      <c r="CN488" s="163">
        <f t="shared" si="166"/>
        <v>53.370780059898173</v>
      </c>
      <c r="CO488" s="170">
        <v>-155</v>
      </c>
      <c r="CP488" s="98"/>
      <c r="CQ488" s="98"/>
      <c r="CR488" s="98"/>
      <c r="CS488" s="98"/>
      <c r="CT488" s="98"/>
      <c r="CU488" s="98"/>
      <c r="CV488" s="142"/>
    </row>
    <row r="489" spans="55:100" x14ac:dyDescent="0.3">
      <c r="BC489" s="141"/>
      <c r="BD489" s="255">
        <v>47</v>
      </c>
      <c r="BE489" s="258">
        <f t="shared" si="155"/>
        <v>-17.801313267562612</v>
      </c>
      <c r="BF489" s="257">
        <f t="shared" si="156"/>
        <v>-80.595064564317155</v>
      </c>
      <c r="BG489" s="98"/>
      <c r="BH489" s="255">
        <f t="shared" si="160"/>
        <v>-226.64252651294078</v>
      </c>
      <c r="BI489" s="257">
        <f t="shared" si="163"/>
        <v>13.424239869038196</v>
      </c>
      <c r="BJ489" s="98"/>
      <c r="BK489" s="98"/>
      <c r="BL489" s="98"/>
      <c r="BM489" s="258">
        <f t="shared" si="157"/>
        <v>-126.87994733831184</v>
      </c>
      <c r="BN489" s="257">
        <f t="shared" si="161"/>
        <v>-80.575760130961811</v>
      </c>
      <c r="BO489" s="98"/>
      <c r="BP489" s="98"/>
      <c r="BQ489" s="98"/>
      <c r="BR489" s="98"/>
      <c r="BS489" s="163">
        <f t="shared" si="162"/>
        <v>53.026452446608509</v>
      </c>
      <c r="BT489" s="170">
        <v>-154</v>
      </c>
      <c r="BU489" s="98"/>
      <c r="BV489" s="98"/>
      <c r="BW489" s="98"/>
      <c r="BX489" s="98"/>
      <c r="BY489" s="98"/>
      <c r="BZ489" s="98"/>
      <c r="CA489" s="142"/>
      <c r="CB489" s="141"/>
      <c r="CC489" s="282">
        <f t="shared" si="158"/>
        <v>-172.78428169664767</v>
      </c>
      <c r="CD489" s="283">
        <f t="shared" si="164"/>
        <v>13.46015175627295</v>
      </c>
      <c r="CE489" s="98"/>
      <c r="CF489" s="98"/>
      <c r="CG489" s="98"/>
      <c r="CH489" s="275">
        <f t="shared" si="159"/>
        <v>-81.119356398584557</v>
      </c>
      <c r="CI489" s="283">
        <f t="shared" si="165"/>
        <v>11.46015175627295</v>
      </c>
      <c r="CJ489" s="98"/>
      <c r="CK489" s="98"/>
      <c r="CL489" s="98"/>
      <c r="CM489" s="98"/>
      <c r="CN489" s="163">
        <f t="shared" si="166"/>
        <v>53.026452446608509</v>
      </c>
      <c r="CO489" s="170">
        <v>-154</v>
      </c>
      <c r="CP489" s="98"/>
      <c r="CQ489" s="98"/>
      <c r="CR489" s="98"/>
      <c r="CS489" s="98"/>
      <c r="CT489" s="98"/>
      <c r="CU489" s="98"/>
      <c r="CV489" s="142"/>
    </row>
    <row r="490" spans="55:100" x14ac:dyDescent="0.3">
      <c r="BC490" s="141"/>
      <c r="BD490" s="255">
        <v>48</v>
      </c>
      <c r="BE490" s="258">
        <f t="shared" si="155"/>
        <v>-18.098941105011932</v>
      </c>
      <c r="BF490" s="257">
        <f t="shared" si="156"/>
        <v>-80.322338898606958</v>
      </c>
      <c r="BG490" s="98"/>
      <c r="BH490" s="255">
        <f t="shared" si="160"/>
        <v>-229.39000393239542</v>
      </c>
      <c r="BI490" s="257">
        <f t="shared" si="163"/>
        <v>14.424239869038196</v>
      </c>
      <c r="BJ490" s="98"/>
      <c r="BK490" s="98"/>
      <c r="BL490" s="98"/>
      <c r="BM490" s="258">
        <f t="shared" si="157"/>
        <v>-127.50481669022116</v>
      </c>
      <c r="BN490" s="257">
        <f t="shared" si="161"/>
        <v>-81.575760130961811</v>
      </c>
      <c r="BO490" s="98"/>
      <c r="BP490" s="98"/>
      <c r="BQ490" s="98"/>
      <c r="BR490" s="98"/>
      <c r="BS490" s="163">
        <f t="shared" si="162"/>
        <v>52.682124833318845</v>
      </c>
      <c r="BT490" s="170">
        <v>-153</v>
      </c>
      <c r="BU490" s="98"/>
      <c r="BV490" s="98"/>
      <c r="BW490" s="98"/>
      <c r="BX490" s="98"/>
      <c r="BY490" s="98"/>
      <c r="BZ490" s="98"/>
      <c r="CA490" s="142"/>
      <c r="CB490" s="141"/>
      <c r="CC490" s="282">
        <f t="shared" si="158"/>
        <v>-174.38461622568872</v>
      </c>
      <c r="CD490" s="283">
        <f t="shared" si="164"/>
        <v>14.46015175627295</v>
      </c>
      <c r="CE490" s="98"/>
      <c r="CF490" s="98"/>
      <c r="CG490" s="98"/>
      <c r="CH490" s="275">
        <f t="shared" si="159"/>
        <v>-80.755386164318367</v>
      </c>
      <c r="CI490" s="283">
        <f t="shared" si="165"/>
        <v>12.46015175627295</v>
      </c>
      <c r="CJ490" s="98"/>
      <c r="CK490" s="98"/>
      <c r="CL490" s="98"/>
      <c r="CM490" s="98"/>
      <c r="CN490" s="163">
        <f t="shared" si="166"/>
        <v>52.682124833318845</v>
      </c>
      <c r="CO490" s="170">
        <v>-153</v>
      </c>
      <c r="CP490" s="98"/>
      <c r="CQ490" s="98"/>
      <c r="CR490" s="98"/>
      <c r="CS490" s="98"/>
      <c r="CT490" s="98"/>
      <c r="CU490" s="98"/>
      <c r="CV490" s="142"/>
    </row>
    <row r="491" spans="55:100" x14ac:dyDescent="0.3">
      <c r="BC491" s="141"/>
      <c r="BD491" s="255">
        <v>49</v>
      </c>
      <c r="BE491" s="258">
        <f t="shared" si="155"/>
        <v>-18.401283331463866</v>
      </c>
      <c r="BF491" s="257">
        <f t="shared" si="156"/>
        <v>-80.054849092322826</v>
      </c>
      <c r="BG491" s="98"/>
      <c r="BH491" s="255">
        <f t="shared" si="160"/>
        <v>-232.13748135185003</v>
      </c>
      <c r="BI491" s="257">
        <f t="shared" si="163"/>
        <v>15.424239869038196</v>
      </c>
      <c r="BJ491" s="98"/>
      <c r="BK491" s="98"/>
      <c r="BL491" s="98"/>
      <c r="BM491" s="258">
        <f t="shared" si="157"/>
        <v>-128.12968604213049</v>
      </c>
      <c r="BN491" s="257">
        <f t="shared" si="161"/>
        <v>-82.575760130961811</v>
      </c>
      <c r="BO491" s="98"/>
      <c r="BP491" s="98"/>
      <c r="BQ491" s="98"/>
      <c r="BR491" s="98"/>
      <c r="BS491" s="163">
        <f t="shared" si="162"/>
        <v>52.337797220029181</v>
      </c>
      <c r="BT491" s="170">
        <v>-152</v>
      </c>
      <c r="BU491" s="98"/>
      <c r="BV491" s="98"/>
      <c r="BW491" s="98"/>
      <c r="BX491" s="98"/>
      <c r="BY491" s="98"/>
      <c r="BZ491" s="98"/>
      <c r="CA491" s="142"/>
      <c r="CB491" s="141"/>
      <c r="CC491" s="282">
        <f t="shared" si="158"/>
        <v>-175.98495075472977</v>
      </c>
      <c r="CD491" s="283">
        <f t="shared" si="164"/>
        <v>15.46015175627295</v>
      </c>
      <c r="CE491" s="98"/>
      <c r="CF491" s="98"/>
      <c r="CG491" s="98"/>
      <c r="CH491" s="275">
        <f t="shared" si="159"/>
        <v>-80.391415930052162</v>
      </c>
      <c r="CI491" s="283">
        <f t="shared" si="165"/>
        <v>13.46015175627295</v>
      </c>
      <c r="CJ491" s="98"/>
      <c r="CK491" s="98"/>
      <c r="CL491" s="98"/>
      <c r="CM491" s="98"/>
      <c r="CN491" s="163">
        <f t="shared" si="166"/>
        <v>52.337797220029181</v>
      </c>
      <c r="CO491" s="170">
        <v>-152</v>
      </c>
      <c r="CP491" s="98"/>
      <c r="CQ491" s="98"/>
      <c r="CR491" s="98"/>
      <c r="CS491" s="98"/>
      <c r="CT491" s="98"/>
      <c r="CU491" s="98"/>
      <c r="CV491" s="142"/>
    </row>
    <row r="492" spans="55:100" x14ac:dyDescent="0.3">
      <c r="BC492" s="141"/>
      <c r="BD492" s="255">
        <v>50</v>
      </c>
      <c r="BE492" s="258">
        <f t="shared" si="155"/>
        <v>-18.70824785054738</v>
      </c>
      <c r="BF492" s="257">
        <f t="shared" si="156"/>
        <v>-79.792676625451023</v>
      </c>
      <c r="BG492" s="98"/>
      <c r="BH492" s="255">
        <f t="shared" si="160"/>
        <v>-234.88495877130464</v>
      </c>
      <c r="BI492" s="257">
        <f t="shared" si="163"/>
        <v>16.424239869038196</v>
      </c>
      <c r="BJ492" s="98"/>
      <c r="BK492" s="98"/>
      <c r="BL492" s="98"/>
      <c r="BM492" s="258">
        <f t="shared" si="157"/>
        <v>-128.75455539403981</v>
      </c>
      <c r="BN492" s="257">
        <f t="shared" si="161"/>
        <v>-83.575760130961811</v>
      </c>
      <c r="BO492" s="98"/>
      <c r="BP492" s="98"/>
      <c r="BQ492" s="98"/>
      <c r="BR492" s="98"/>
      <c r="BS492" s="163">
        <f t="shared" si="162"/>
        <v>51.993469606739517</v>
      </c>
      <c r="BT492" s="170">
        <v>-151</v>
      </c>
      <c r="BU492" s="98"/>
      <c r="BV492" s="98"/>
      <c r="BW492" s="98"/>
      <c r="BX492" s="98"/>
      <c r="BY492" s="98"/>
      <c r="BZ492" s="98"/>
      <c r="CA492" s="142"/>
      <c r="CB492" s="141"/>
      <c r="CC492" s="282">
        <f t="shared" si="158"/>
        <v>-177.58528528377082</v>
      </c>
      <c r="CD492" s="283">
        <f t="shared" si="164"/>
        <v>16.46015175627295</v>
      </c>
      <c r="CE492" s="98"/>
      <c r="CF492" s="98"/>
      <c r="CG492" s="98"/>
      <c r="CH492" s="275">
        <f t="shared" si="159"/>
        <v>-80.027445695785957</v>
      </c>
      <c r="CI492" s="283">
        <f t="shared" si="165"/>
        <v>14.46015175627295</v>
      </c>
      <c r="CJ492" s="98"/>
      <c r="CK492" s="98"/>
      <c r="CL492" s="98"/>
      <c r="CM492" s="98"/>
      <c r="CN492" s="163">
        <f t="shared" si="166"/>
        <v>51.993469606739517</v>
      </c>
      <c r="CO492" s="170">
        <v>-151</v>
      </c>
      <c r="CP492" s="98"/>
      <c r="CQ492" s="98"/>
      <c r="CR492" s="98"/>
      <c r="CS492" s="98"/>
      <c r="CT492" s="98"/>
      <c r="CU492" s="98"/>
      <c r="CV492" s="142"/>
    </row>
    <row r="493" spans="55:100" x14ac:dyDescent="0.3">
      <c r="BC493" s="141"/>
      <c r="BD493" s="255">
        <v>51</v>
      </c>
      <c r="BE493" s="258">
        <f t="shared" si="155"/>
        <v>-19.019741157896338</v>
      </c>
      <c r="BF493" s="257">
        <f t="shared" si="156"/>
        <v>-79.535901358264638</v>
      </c>
      <c r="BG493" s="98"/>
      <c r="BH493" s="255">
        <f t="shared" si="160"/>
        <v>-237.63243619075928</v>
      </c>
      <c r="BI493" s="257">
        <f t="shared" si="163"/>
        <v>17.424239869038196</v>
      </c>
      <c r="BJ493" s="98"/>
      <c r="BK493" s="98"/>
      <c r="BL493" s="98"/>
      <c r="BM493" s="258">
        <f t="shared" si="157"/>
        <v>-129.37942474594914</v>
      </c>
      <c r="BN493" s="257">
        <f t="shared" si="161"/>
        <v>-84.575760130961811</v>
      </c>
      <c r="BO493" s="98"/>
      <c r="BP493" s="98"/>
      <c r="BQ493" s="98"/>
      <c r="BR493" s="98"/>
      <c r="BS493" s="163">
        <f t="shared" si="162"/>
        <v>51.649141993449845</v>
      </c>
      <c r="BT493" s="170">
        <v>-150</v>
      </c>
      <c r="BU493" s="98"/>
      <c r="BV493" s="98"/>
      <c r="BW493" s="98"/>
      <c r="BX493" s="98"/>
      <c r="BY493" s="98"/>
      <c r="BZ493" s="98"/>
      <c r="CA493" s="142"/>
      <c r="CB493" s="141"/>
      <c r="CC493" s="282">
        <f t="shared" si="158"/>
        <v>-179.18561981281189</v>
      </c>
      <c r="CD493" s="283">
        <f t="shared" si="164"/>
        <v>17.46015175627295</v>
      </c>
      <c r="CE493" s="98"/>
      <c r="CF493" s="98"/>
      <c r="CG493" s="98"/>
      <c r="CH493" s="275">
        <f t="shared" si="159"/>
        <v>-79.663475461519752</v>
      </c>
      <c r="CI493" s="283">
        <f t="shared" si="165"/>
        <v>15.46015175627295</v>
      </c>
      <c r="CJ493" s="98"/>
      <c r="CK493" s="98"/>
      <c r="CL493" s="98"/>
      <c r="CM493" s="98"/>
      <c r="CN493" s="163">
        <f t="shared" si="166"/>
        <v>51.649141993449845</v>
      </c>
      <c r="CO493" s="170">
        <v>-150</v>
      </c>
      <c r="CP493" s="98"/>
      <c r="CQ493" s="98"/>
      <c r="CR493" s="98"/>
      <c r="CS493" s="98"/>
      <c r="CT493" s="98"/>
      <c r="CU493" s="98"/>
      <c r="CV493" s="142"/>
    </row>
    <row r="494" spans="55:100" x14ac:dyDescent="0.3">
      <c r="BC494" s="141"/>
      <c r="BD494" s="255">
        <v>52</v>
      </c>
      <c r="BE494" s="258">
        <f t="shared" si="155"/>
        <v>-19.335668369631811</v>
      </c>
      <c r="BF494" s="257">
        <f t="shared" si="156"/>
        <v>-79.284601506997518</v>
      </c>
      <c r="BG494" s="98"/>
      <c r="BH494" s="255">
        <f t="shared" si="160"/>
        <v>-240.37991361021389</v>
      </c>
      <c r="BI494" s="257">
        <f t="shared" si="163"/>
        <v>18.424239869038196</v>
      </c>
      <c r="BJ494" s="98"/>
      <c r="BK494" s="98"/>
      <c r="BL494" s="98"/>
      <c r="BM494" s="258">
        <f t="shared" si="157"/>
        <v>-130.00429409785846</v>
      </c>
      <c r="BN494" s="257">
        <f t="shared" si="161"/>
        <v>-85.575760130961811</v>
      </c>
      <c r="BO494" s="98"/>
      <c r="BP494" s="98"/>
      <c r="BQ494" s="98"/>
      <c r="BR494" s="98"/>
      <c r="BS494" s="163">
        <f t="shared" si="162"/>
        <v>51.304814380160181</v>
      </c>
      <c r="BT494" s="170">
        <v>-149</v>
      </c>
      <c r="BU494" s="98"/>
      <c r="BV494" s="98"/>
      <c r="BW494" s="98"/>
      <c r="BX494" s="98"/>
      <c r="BY494" s="98"/>
      <c r="BZ494" s="98"/>
      <c r="CA494" s="142"/>
      <c r="CB494" s="141"/>
      <c r="CC494" s="282">
        <f t="shared" si="158"/>
        <v>-180.78595434185294</v>
      </c>
      <c r="CD494" s="283">
        <f t="shared" si="164"/>
        <v>18.46015175627295</v>
      </c>
      <c r="CE494" s="98"/>
      <c r="CF494" s="98"/>
      <c r="CG494" s="98"/>
      <c r="CH494" s="275">
        <f t="shared" si="159"/>
        <v>-79.299505227253547</v>
      </c>
      <c r="CI494" s="283">
        <f t="shared" si="165"/>
        <v>16.46015175627295</v>
      </c>
      <c r="CJ494" s="98"/>
      <c r="CK494" s="98"/>
      <c r="CL494" s="98"/>
      <c r="CM494" s="98"/>
      <c r="CN494" s="163">
        <f t="shared" si="166"/>
        <v>51.304814380160181</v>
      </c>
      <c r="CO494" s="170">
        <v>-149</v>
      </c>
      <c r="CP494" s="98"/>
      <c r="CQ494" s="98"/>
      <c r="CR494" s="98"/>
      <c r="CS494" s="98"/>
      <c r="CT494" s="98"/>
      <c r="CU494" s="98"/>
      <c r="CV494" s="142"/>
    </row>
    <row r="495" spans="55:100" x14ac:dyDescent="0.3">
      <c r="BC495" s="141"/>
      <c r="BD495" s="255">
        <v>53</v>
      </c>
      <c r="BE495" s="258">
        <f t="shared" si="155"/>
        <v>-19.655933251264656</v>
      </c>
      <c r="BF495" s="257">
        <f t="shared" si="156"/>
        <v>-79.038853620018756</v>
      </c>
      <c r="BG495" s="98"/>
      <c r="BH495" s="255">
        <f t="shared" si="160"/>
        <v>-243.12739102966853</v>
      </c>
      <c r="BI495" s="257">
        <f t="shared" si="163"/>
        <v>19.424239869038196</v>
      </c>
      <c r="BJ495" s="98"/>
      <c r="BK495" s="98"/>
      <c r="BL495" s="98"/>
      <c r="BM495" s="258">
        <f t="shared" si="157"/>
        <v>-130.62916344976779</v>
      </c>
      <c r="BN495" s="257">
        <f t="shared" si="161"/>
        <v>-86.575760130961811</v>
      </c>
      <c r="BO495" s="98"/>
      <c r="BP495" s="98"/>
      <c r="BQ495" s="98"/>
      <c r="BR495" s="98"/>
      <c r="BS495" s="163">
        <f t="shared" si="162"/>
        <v>50.960486766870517</v>
      </c>
      <c r="BT495" s="170">
        <v>-148</v>
      </c>
      <c r="BU495" s="98"/>
      <c r="BV495" s="98"/>
      <c r="BW495" s="98"/>
      <c r="BX495" s="98"/>
      <c r="BY495" s="98"/>
      <c r="BZ495" s="98"/>
      <c r="CA495" s="142"/>
      <c r="CB495" s="141"/>
      <c r="CC495" s="282">
        <f t="shared" si="158"/>
        <v>-182.38628887089399</v>
      </c>
      <c r="CD495" s="283">
        <f t="shared" si="164"/>
        <v>19.46015175627295</v>
      </c>
      <c r="CE495" s="98"/>
      <c r="CF495" s="98"/>
      <c r="CG495" s="98"/>
      <c r="CH495" s="275">
        <f t="shared" si="159"/>
        <v>-78.935534992987357</v>
      </c>
      <c r="CI495" s="283">
        <f t="shared" si="165"/>
        <v>17.46015175627295</v>
      </c>
      <c r="CJ495" s="98"/>
      <c r="CK495" s="98"/>
      <c r="CL495" s="98"/>
      <c r="CM495" s="98"/>
      <c r="CN495" s="163">
        <f t="shared" si="166"/>
        <v>50.960486766870517</v>
      </c>
      <c r="CO495" s="170">
        <v>-148</v>
      </c>
      <c r="CP495" s="98"/>
      <c r="CQ495" s="98"/>
      <c r="CR495" s="98"/>
      <c r="CS495" s="98"/>
      <c r="CT495" s="98"/>
      <c r="CU495" s="98"/>
      <c r="CV495" s="142"/>
    </row>
    <row r="496" spans="55:100" x14ac:dyDescent="0.3">
      <c r="BC496" s="141"/>
      <c r="BD496" s="255">
        <v>54</v>
      </c>
      <c r="BE496" s="258">
        <f t="shared" si="155"/>
        <v>-19.980438247009445</v>
      </c>
      <c r="BF496" s="257">
        <f t="shared" si="156"/>
        <v>-78.798732554515325</v>
      </c>
      <c r="BG496" s="98"/>
      <c r="BH496" s="255">
        <f t="shared" si="160"/>
        <v>-245.87486844912314</v>
      </c>
      <c r="BI496" s="257">
        <f t="shared" si="163"/>
        <v>20.424239869038196</v>
      </c>
      <c r="BJ496" s="98"/>
      <c r="BK496" s="98"/>
      <c r="BL496" s="98"/>
      <c r="BM496" s="258">
        <f t="shared" si="157"/>
        <v>-131.25403280167711</v>
      </c>
      <c r="BN496" s="257">
        <f t="shared" si="161"/>
        <v>-87.575760130961811</v>
      </c>
      <c r="BO496" s="98"/>
      <c r="BP496" s="98"/>
      <c r="BQ496" s="98"/>
      <c r="BR496" s="98"/>
      <c r="BS496" s="163">
        <f t="shared" si="162"/>
        <v>50.616159153580853</v>
      </c>
      <c r="BT496" s="170">
        <v>-147</v>
      </c>
      <c r="BU496" s="98"/>
      <c r="BV496" s="98"/>
      <c r="BW496" s="98"/>
      <c r="BX496" s="98"/>
      <c r="BY496" s="98"/>
      <c r="BZ496" s="98"/>
      <c r="CA496" s="142"/>
      <c r="CB496" s="141"/>
      <c r="CC496" s="282">
        <f t="shared" si="158"/>
        <v>-183.98662339993504</v>
      </c>
      <c r="CD496" s="283">
        <f t="shared" si="164"/>
        <v>20.46015175627295</v>
      </c>
      <c r="CE496" s="98"/>
      <c r="CF496" s="98"/>
      <c r="CG496" s="98"/>
      <c r="CH496" s="275">
        <f t="shared" si="159"/>
        <v>-78.571564758721152</v>
      </c>
      <c r="CI496" s="283">
        <f t="shared" si="165"/>
        <v>18.46015175627295</v>
      </c>
      <c r="CJ496" s="98"/>
      <c r="CK496" s="98"/>
      <c r="CL496" s="98"/>
      <c r="CM496" s="98"/>
      <c r="CN496" s="163">
        <f t="shared" si="166"/>
        <v>50.616159153580853</v>
      </c>
      <c r="CO496" s="170">
        <v>-147</v>
      </c>
      <c r="CP496" s="98"/>
      <c r="CQ496" s="98"/>
      <c r="CR496" s="98"/>
      <c r="CS496" s="98"/>
      <c r="CT496" s="98"/>
      <c r="CU496" s="98"/>
      <c r="CV496" s="142"/>
    </row>
    <row r="497" spans="55:100" x14ac:dyDescent="0.3">
      <c r="BC497" s="141"/>
      <c r="BD497" s="255">
        <v>55</v>
      </c>
      <c r="BE497" s="258">
        <f t="shared" si="155"/>
        <v>-20.309084509500927</v>
      </c>
      <c r="BF497" s="257">
        <f t="shared" si="156"/>
        <v>-78.564311453689896</v>
      </c>
      <c r="BG497" s="98"/>
      <c r="BH497" s="255">
        <f t="shared" si="160"/>
        <v>-248.62234586857778</v>
      </c>
      <c r="BI497" s="257">
        <f t="shared" si="163"/>
        <v>21.424239869038196</v>
      </c>
      <c r="BJ497" s="98"/>
      <c r="BK497" s="98"/>
      <c r="BL497" s="98"/>
      <c r="BM497" s="258">
        <f t="shared" si="157"/>
        <v>-131.87890215358644</v>
      </c>
      <c r="BN497" s="257">
        <f t="shared" si="161"/>
        <v>-88.575760130961811</v>
      </c>
      <c r="BO497" s="98"/>
      <c r="BP497" s="98"/>
      <c r="BQ497" s="98"/>
      <c r="BR497" s="98"/>
      <c r="BS497" s="163">
        <f t="shared" si="162"/>
        <v>50.271831540291188</v>
      </c>
      <c r="BT497" s="170">
        <v>-146</v>
      </c>
      <c r="BU497" s="98"/>
      <c r="BV497" s="98"/>
      <c r="BW497" s="98"/>
      <c r="BX497" s="98"/>
      <c r="BY497" s="98"/>
      <c r="BZ497" s="98"/>
      <c r="CA497" s="142"/>
      <c r="CB497" s="141"/>
      <c r="CC497" s="282">
        <f t="shared" si="158"/>
        <v>-185.58695792897609</v>
      </c>
      <c r="CD497" s="283">
        <f t="shared" si="164"/>
        <v>21.46015175627295</v>
      </c>
      <c r="CE497" s="98"/>
      <c r="CF497" s="98"/>
      <c r="CG497" s="98"/>
      <c r="CH497" s="275">
        <f t="shared" si="159"/>
        <v>-78.207594524454947</v>
      </c>
      <c r="CI497" s="283">
        <f t="shared" si="165"/>
        <v>19.46015175627295</v>
      </c>
      <c r="CJ497" s="98"/>
      <c r="CK497" s="98"/>
      <c r="CL497" s="98"/>
      <c r="CM497" s="98"/>
      <c r="CN497" s="163">
        <f t="shared" si="166"/>
        <v>50.271831540291188</v>
      </c>
      <c r="CO497" s="170">
        <v>-146</v>
      </c>
      <c r="CP497" s="98"/>
      <c r="CQ497" s="98"/>
      <c r="CR497" s="98"/>
      <c r="CS497" s="98"/>
      <c r="CT497" s="98"/>
      <c r="CU497" s="98"/>
      <c r="CV497" s="142"/>
    </row>
    <row r="498" spans="55:100" x14ac:dyDescent="0.3">
      <c r="BC498" s="141"/>
      <c r="BD498" s="255">
        <v>56</v>
      </c>
      <c r="BE498" s="258">
        <f t="shared" si="155"/>
        <v>-20.641771929903882</v>
      </c>
      <c r="BF498" s="257">
        <f t="shared" si="156"/>
        <v>-78.335661724480644</v>
      </c>
      <c r="BG498" s="98"/>
      <c r="BH498" s="255">
        <f t="shared" si="160"/>
        <v>-251.36982328803239</v>
      </c>
      <c r="BI498" s="257">
        <f t="shared" si="163"/>
        <v>22.424239869038196</v>
      </c>
      <c r="BJ498" s="98"/>
      <c r="BK498" s="98"/>
      <c r="BL498" s="98"/>
      <c r="BM498" s="258">
        <f t="shared" si="157"/>
        <v>-132.50377150549576</v>
      </c>
      <c r="BN498" s="257">
        <f t="shared" si="161"/>
        <v>-89.575760130961811</v>
      </c>
      <c r="BO498" s="98"/>
      <c r="BP498" s="98"/>
      <c r="BQ498" s="98"/>
      <c r="BR498" s="98"/>
      <c r="BS498" s="163">
        <f t="shared" si="162"/>
        <v>49.927503927001517</v>
      </c>
      <c r="BT498" s="170">
        <v>-145</v>
      </c>
      <c r="BU498" s="98"/>
      <c r="BV498" s="98"/>
      <c r="BW498" s="98"/>
      <c r="BX498" s="98"/>
      <c r="BY498" s="98"/>
      <c r="BZ498" s="98"/>
      <c r="CA498" s="142"/>
      <c r="CB498" s="141"/>
      <c r="CC498" s="282">
        <f t="shared" si="158"/>
        <v>-187.18729245801714</v>
      </c>
      <c r="CD498" s="283">
        <f t="shared" si="164"/>
        <v>22.46015175627295</v>
      </c>
      <c r="CE498" s="98"/>
      <c r="CF498" s="98"/>
      <c r="CG498" s="98"/>
      <c r="CH498" s="275">
        <f t="shared" si="159"/>
        <v>-77.843624290188743</v>
      </c>
      <c r="CI498" s="283">
        <f t="shared" si="165"/>
        <v>20.46015175627295</v>
      </c>
      <c r="CJ498" s="98"/>
      <c r="CK498" s="98"/>
      <c r="CL498" s="98"/>
      <c r="CM498" s="98"/>
      <c r="CN498" s="163">
        <f t="shared" si="166"/>
        <v>49.927503927001517</v>
      </c>
      <c r="CO498" s="170">
        <v>-145</v>
      </c>
      <c r="CP498" s="98"/>
      <c r="CQ498" s="98"/>
      <c r="CR498" s="98"/>
      <c r="CS498" s="98"/>
      <c r="CT498" s="98"/>
      <c r="CU498" s="98"/>
      <c r="CV498" s="142"/>
    </row>
    <row r="499" spans="55:100" x14ac:dyDescent="0.3">
      <c r="BC499" s="141"/>
      <c r="BD499" s="255">
        <v>57</v>
      </c>
      <c r="BE499" s="258">
        <f t="shared" si="155"/>
        <v>-20.978399168407229</v>
      </c>
      <c r="BF499" s="257">
        <f t="shared" si="156"/>
        <v>-78.112853015810103</v>
      </c>
      <c r="BG499" s="98"/>
      <c r="BH499" s="255">
        <f t="shared" si="160"/>
        <v>-254.117300707487</v>
      </c>
      <c r="BI499" s="257">
        <f t="shared" si="163"/>
        <v>23.424239869038196</v>
      </c>
      <c r="BJ499" s="98"/>
      <c r="BK499" s="98"/>
      <c r="BL499" s="98"/>
      <c r="BM499" s="258">
        <f t="shared" si="157"/>
        <v>-133.12864085740512</v>
      </c>
      <c r="BN499" s="257">
        <f t="shared" si="161"/>
        <v>-90.575760130961811</v>
      </c>
      <c r="BO499" s="98"/>
      <c r="BP499" s="98"/>
      <c r="BQ499" s="98"/>
      <c r="BR499" s="98"/>
      <c r="BS499" s="163">
        <f t="shared" si="162"/>
        <v>49.583176313711853</v>
      </c>
      <c r="BT499" s="170">
        <v>-144</v>
      </c>
      <c r="BU499" s="98"/>
      <c r="BV499" s="98"/>
      <c r="BW499" s="98"/>
      <c r="BX499" s="98"/>
      <c r="BY499" s="98"/>
      <c r="BZ499" s="98"/>
      <c r="CA499" s="142"/>
      <c r="CB499" s="141"/>
      <c r="CC499" s="282">
        <f t="shared" si="158"/>
        <v>-188.78762698705819</v>
      </c>
      <c r="CD499" s="283">
        <f t="shared" si="164"/>
        <v>23.46015175627295</v>
      </c>
      <c r="CE499" s="98"/>
      <c r="CF499" s="98"/>
      <c r="CG499" s="98"/>
      <c r="CH499" s="275">
        <f t="shared" si="159"/>
        <v>-77.479654055922538</v>
      </c>
      <c r="CI499" s="283">
        <f t="shared" si="165"/>
        <v>21.46015175627295</v>
      </c>
      <c r="CJ499" s="98"/>
      <c r="CK499" s="98"/>
      <c r="CL499" s="98"/>
      <c r="CM499" s="98"/>
      <c r="CN499" s="163">
        <f t="shared" si="166"/>
        <v>49.583176313711853</v>
      </c>
      <c r="CO499" s="170">
        <v>-144</v>
      </c>
      <c r="CP499" s="98"/>
      <c r="CQ499" s="98"/>
      <c r="CR499" s="98"/>
      <c r="CS499" s="98"/>
      <c r="CT499" s="98"/>
      <c r="CU499" s="98"/>
      <c r="CV499" s="142"/>
    </row>
    <row r="500" spans="55:100" x14ac:dyDescent="0.3">
      <c r="BC500" s="141"/>
      <c r="BD500" s="255">
        <v>58</v>
      </c>
      <c r="BE500" s="258">
        <f t="shared" si="155"/>
        <v>-21.318863685093152</v>
      </c>
      <c r="BF500" s="257">
        <f t="shared" si="156"/>
        <v>-77.895953197369309</v>
      </c>
      <c r="BG500" s="98"/>
      <c r="BH500" s="255">
        <f t="shared" si="160"/>
        <v>-256.86477812694164</v>
      </c>
      <c r="BI500" s="257">
        <f t="shared" si="163"/>
        <v>24.424239869038196</v>
      </c>
      <c r="BJ500" s="98"/>
      <c r="BK500" s="98"/>
      <c r="BL500" s="98"/>
      <c r="BM500" s="258">
        <f t="shared" si="157"/>
        <v>-133.75351020931441</v>
      </c>
      <c r="BN500" s="257">
        <f t="shared" si="161"/>
        <v>-91.575760130961811</v>
      </c>
      <c r="BO500" s="98"/>
      <c r="BP500" s="98"/>
      <c r="BQ500" s="98"/>
      <c r="BR500" s="98"/>
      <c r="BS500" s="163">
        <f t="shared" si="162"/>
        <v>49.238848700422189</v>
      </c>
      <c r="BT500" s="170">
        <v>-143</v>
      </c>
      <c r="BU500" s="98"/>
      <c r="BV500" s="98"/>
      <c r="BW500" s="98"/>
      <c r="BX500" s="98"/>
      <c r="BY500" s="98"/>
      <c r="BZ500" s="98"/>
      <c r="CA500" s="142"/>
      <c r="CB500" s="141"/>
      <c r="CC500" s="282">
        <f t="shared" si="158"/>
        <v>-190.38796151609924</v>
      </c>
      <c r="CD500" s="283">
        <f t="shared" si="164"/>
        <v>24.46015175627295</v>
      </c>
      <c r="CE500" s="98"/>
      <c r="CF500" s="98"/>
      <c r="CG500" s="98"/>
      <c r="CH500" s="275">
        <f t="shared" si="159"/>
        <v>-77.115683821656347</v>
      </c>
      <c r="CI500" s="283">
        <f t="shared" si="165"/>
        <v>22.46015175627295</v>
      </c>
      <c r="CJ500" s="98"/>
      <c r="CK500" s="98"/>
      <c r="CL500" s="98"/>
      <c r="CM500" s="98"/>
      <c r="CN500" s="163">
        <f t="shared" si="166"/>
        <v>49.238848700422189</v>
      </c>
      <c r="CO500" s="170">
        <v>-143</v>
      </c>
      <c r="CP500" s="98"/>
      <c r="CQ500" s="98"/>
      <c r="CR500" s="98"/>
      <c r="CS500" s="98"/>
      <c r="CT500" s="98"/>
      <c r="CU500" s="98"/>
      <c r="CV500" s="142"/>
    </row>
    <row r="501" spans="55:100" x14ac:dyDescent="0.3">
      <c r="BC501" s="141"/>
      <c r="BD501" s="255">
        <v>59</v>
      </c>
      <c r="BE501" s="258">
        <f t="shared" si="155"/>
        <v>-21.663061771171705</v>
      </c>
      <c r="BF501" s="257">
        <f t="shared" si="156"/>
        <v>-77.685028338944107</v>
      </c>
      <c r="BG501" s="98"/>
      <c r="BH501" s="255">
        <f t="shared" si="160"/>
        <v>-259.61225554639628</v>
      </c>
      <c r="BI501" s="257">
        <f t="shared" si="163"/>
        <v>25.424239869038196</v>
      </c>
      <c r="BJ501" s="98"/>
      <c r="BK501" s="98"/>
      <c r="BL501" s="98"/>
      <c r="BM501" s="258">
        <f t="shared" si="157"/>
        <v>-134.37837956122377</v>
      </c>
      <c r="BN501" s="257">
        <f t="shared" si="161"/>
        <v>-92.575760130961811</v>
      </c>
      <c r="BO501" s="98"/>
      <c r="BP501" s="98"/>
      <c r="BQ501" s="98"/>
      <c r="BR501" s="98"/>
      <c r="BS501" s="163">
        <f t="shared" si="162"/>
        <v>48.894521087132524</v>
      </c>
      <c r="BT501" s="170">
        <v>-142</v>
      </c>
      <c r="BU501" s="98"/>
      <c r="BV501" s="98"/>
      <c r="BW501" s="98"/>
      <c r="BX501" s="98"/>
      <c r="BY501" s="98"/>
      <c r="BZ501" s="98"/>
      <c r="CA501" s="142"/>
      <c r="CB501" s="141"/>
      <c r="CC501" s="282">
        <f t="shared" si="158"/>
        <v>-191.98829604514029</v>
      </c>
      <c r="CD501" s="283">
        <f t="shared" si="164"/>
        <v>25.46015175627295</v>
      </c>
      <c r="CE501" s="98"/>
      <c r="CF501" s="98"/>
      <c r="CG501" s="98"/>
      <c r="CH501" s="275">
        <f t="shared" si="159"/>
        <v>-76.751713587390142</v>
      </c>
      <c r="CI501" s="283">
        <f t="shared" si="165"/>
        <v>23.46015175627295</v>
      </c>
      <c r="CJ501" s="98"/>
      <c r="CK501" s="98"/>
      <c r="CL501" s="98"/>
      <c r="CM501" s="98"/>
      <c r="CN501" s="163">
        <f t="shared" si="166"/>
        <v>48.894521087132524</v>
      </c>
      <c r="CO501" s="170">
        <v>-142</v>
      </c>
      <c r="CP501" s="98"/>
      <c r="CQ501" s="98"/>
      <c r="CR501" s="98"/>
      <c r="CS501" s="98"/>
      <c r="CT501" s="98"/>
      <c r="CU501" s="98"/>
      <c r="CV501" s="142"/>
    </row>
    <row r="502" spans="55:100" x14ac:dyDescent="0.3">
      <c r="BC502" s="141"/>
      <c r="BD502" s="255">
        <v>60</v>
      </c>
      <c r="BE502" s="258">
        <f t="shared" si="155"/>
        <v>-22.010888580571553</v>
      </c>
      <c r="BF502" s="257">
        <f t="shared" si="156"/>
        <v>-77.480142690289682</v>
      </c>
      <c r="BG502" s="98"/>
      <c r="BH502" s="255">
        <f t="shared" si="160"/>
        <v>-262.35973296585087</v>
      </c>
      <c r="BI502" s="257">
        <f t="shared" si="163"/>
        <v>26.424239869038196</v>
      </c>
      <c r="BJ502" s="98"/>
      <c r="BK502" s="98"/>
      <c r="BL502" s="98"/>
      <c r="BM502" s="258">
        <f t="shared" si="157"/>
        <v>-135.00324891313309</v>
      </c>
      <c r="BN502" s="257">
        <f t="shared" si="161"/>
        <v>-93.575760130961811</v>
      </c>
      <c r="BO502" s="98"/>
      <c r="BP502" s="98"/>
      <c r="BQ502" s="98"/>
      <c r="BR502" s="98"/>
      <c r="BS502" s="163">
        <f t="shared" si="162"/>
        <v>48.55019347384286</v>
      </c>
      <c r="BT502" s="170">
        <v>-141</v>
      </c>
      <c r="BU502" s="98"/>
      <c r="BV502" s="98"/>
      <c r="BW502" s="98"/>
      <c r="BX502" s="98"/>
      <c r="BY502" s="98"/>
      <c r="BZ502" s="98"/>
      <c r="CA502" s="142"/>
      <c r="CB502" s="141"/>
      <c r="CC502" s="282">
        <f t="shared" si="158"/>
        <v>-193.58863057418134</v>
      </c>
      <c r="CD502" s="283">
        <f t="shared" si="164"/>
        <v>26.46015175627295</v>
      </c>
      <c r="CE502" s="98"/>
      <c r="CF502" s="98"/>
      <c r="CG502" s="98"/>
      <c r="CH502" s="275">
        <f t="shared" si="159"/>
        <v>-76.387743353123938</v>
      </c>
      <c r="CI502" s="283">
        <f t="shared" si="165"/>
        <v>24.46015175627295</v>
      </c>
      <c r="CJ502" s="98"/>
      <c r="CK502" s="98"/>
      <c r="CL502" s="98"/>
      <c r="CM502" s="98"/>
      <c r="CN502" s="163">
        <f t="shared" si="166"/>
        <v>48.55019347384286</v>
      </c>
      <c r="CO502" s="170">
        <v>-141</v>
      </c>
      <c r="CP502" s="98"/>
      <c r="CQ502" s="98"/>
      <c r="CR502" s="98"/>
      <c r="CS502" s="98"/>
      <c r="CT502" s="98"/>
      <c r="CU502" s="98"/>
      <c r="CV502" s="142"/>
    </row>
    <row r="503" spans="55:100" x14ac:dyDescent="0.3">
      <c r="BC503" s="141"/>
      <c r="BD503" s="255">
        <v>61</v>
      </c>
      <c r="BE503" s="258">
        <f t="shared" si="155"/>
        <v>-22.362238161877073</v>
      </c>
      <c r="BF503" s="257">
        <f t="shared" si="156"/>
        <v>-77.281358661559338</v>
      </c>
      <c r="BG503" s="98"/>
      <c r="BH503" s="255">
        <f t="shared" si="160"/>
        <v>-265.10721038530551</v>
      </c>
      <c r="BI503" s="257">
        <f t="shared" si="163"/>
        <v>27.424239869038196</v>
      </c>
      <c r="BJ503" s="98"/>
      <c r="BK503" s="98"/>
      <c r="BL503" s="98"/>
      <c r="BM503" s="258">
        <f t="shared" si="157"/>
        <v>-135.62811826504242</v>
      </c>
      <c r="BN503" s="257">
        <f t="shared" si="161"/>
        <v>-94.575760130961811</v>
      </c>
      <c r="BO503" s="98"/>
      <c r="BP503" s="98"/>
      <c r="BQ503" s="98"/>
      <c r="BR503" s="98"/>
      <c r="BS503" s="163">
        <f t="shared" si="162"/>
        <v>48.205865860553189</v>
      </c>
      <c r="BT503" s="170">
        <v>-140</v>
      </c>
      <c r="BU503" s="98"/>
      <c r="BV503" s="98"/>
      <c r="BW503" s="98"/>
      <c r="BX503" s="98"/>
      <c r="BY503" s="98"/>
      <c r="BZ503" s="98"/>
      <c r="CA503" s="142"/>
      <c r="CB503" s="141"/>
      <c r="CC503" s="282">
        <f t="shared" si="158"/>
        <v>-195.18896510322239</v>
      </c>
      <c r="CD503" s="283">
        <f t="shared" si="164"/>
        <v>27.46015175627295</v>
      </c>
      <c r="CE503" s="98"/>
      <c r="CF503" s="98"/>
      <c r="CG503" s="98"/>
      <c r="CH503" s="275">
        <f t="shared" si="159"/>
        <v>-76.023773118857733</v>
      </c>
      <c r="CI503" s="283">
        <f t="shared" si="165"/>
        <v>25.46015175627295</v>
      </c>
      <c r="CJ503" s="98"/>
      <c r="CK503" s="98"/>
      <c r="CL503" s="98"/>
      <c r="CM503" s="98"/>
      <c r="CN503" s="163">
        <f t="shared" si="166"/>
        <v>48.205865860553189</v>
      </c>
      <c r="CO503" s="170">
        <v>-140</v>
      </c>
      <c r="CP503" s="98"/>
      <c r="CQ503" s="98"/>
      <c r="CR503" s="98"/>
      <c r="CS503" s="98"/>
      <c r="CT503" s="98"/>
      <c r="CU503" s="98"/>
      <c r="CV503" s="142"/>
    </row>
    <row r="504" spans="55:100" x14ac:dyDescent="0.3">
      <c r="BC504" s="141"/>
      <c r="BD504" s="255">
        <v>62</v>
      </c>
      <c r="BE504" s="258">
        <f t="shared" si="155"/>
        <v>-22.717003490602202</v>
      </c>
      <c r="BF504" s="257">
        <f t="shared" si="156"/>
        <v>-77.08873680429393</v>
      </c>
      <c r="BG504" s="98"/>
      <c r="BH504" s="255">
        <f t="shared" si="160"/>
        <v>-267.85468780476015</v>
      </c>
      <c r="BI504" s="257">
        <f t="shared" si="163"/>
        <v>28.424239869038196</v>
      </c>
      <c r="BJ504" s="98"/>
      <c r="BK504" s="98"/>
      <c r="BL504" s="98"/>
      <c r="BM504" s="258">
        <f t="shared" si="157"/>
        <v>-136.25298761695174</v>
      </c>
      <c r="BN504" s="257">
        <f t="shared" si="161"/>
        <v>-95.575760130961811</v>
      </c>
      <c r="BO504" s="98"/>
      <c r="BP504" s="98"/>
      <c r="BQ504" s="98"/>
      <c r="BR504" s="98"/>
      <c r="BS504" s="163">
        <f t="shared" si="162"/>
        <v>47.861538247263525</v>
      </c>
      <c r="BT504" s="170">
        <v>-139</v>
      </c>
      <c r="BU504" s="98"/>
      <c r="BV504" s="98"/>
      <c r="BW504" s="98"/>
      <c r="BX504" s="98"/>
      <c r="BY504" s="98"/>
      <c r="BZ504" s="98"/>
      <c r="CA504" s="142"/>
      <c r="CB504" s="141"/>
      <c r="CC504" s="282">
        <f t="shared" si="158"/>
        <v>-196.78929963226346</v>
      </c>
      <c r="CD504" s="283">
        <f t="shared" si="164"/>
        <v>28.46015175627295</v>
      </c>
      <c r="CE504" s="98"/>
      <c r="CF504" s="98"/>
      <c r="CG504" s="98"/>
      <c r="CH504" s="275">
        <f t="shared" si="159"/>
        <v>-75.659802884591528</v>
      </c>
      <c r="CI504" s="283">
        <f t="shared" si="165"/>
        <v>26.46015175627295</v>
      </c>
      <c r="CJ504" s="98"/>
      <c r="CK504" s="98"/>
      <c r="CL504" s="98"/>
      <c r="CM504" s="98"/>
      <c r="CN504" s="163">
        <f t="shared" si="166"/>
        <v>47.861538247263525</v>
      </c>
      <c r="CO504" s="170">
        <v>-139</v>
      </c>
      <c r="CP504" s="98"/>
      <c r="CQ504" s="98"/>
      <c r="CR504" s="98"/>
      <c r="CS504" s="98"/>
      <c r="CT504" s="98"/>
      <c r="CU504" s="98"/>
      <c r="CV504" s="142"/>
    </row>
    <row r="505" spans="55:100" x14ac:dyDescent="0.3">
      <c r="BC505" s="141"/>
      <c r="BD505" s="255">
        <v>63</v>
      </c>
      <c r="BE505" s="258">
        <f t="shared" si="155"/>
        <v>-23.075076501791131</v>
      </c>
      <c r="BF505" s="257">
        <f t="shared" si="156"/>
        <v>-76.902335792977127</v>
      </c>
      <c r="BG505" s="98"/>
      <c r="BH505" s="255">
        <f t="shared" si="160"/>
        <v>-270.60216522421479</v>
      </c>
      <c r="BI505" s="257">
        <f t="shared" si="163"/>
        <v>29.424239869038196</v>
      </c>
      <c r="BJ505" s="98"/>
      <c r="BK505" s="98"/>
      <c r="BL505" s="98"/>
      <c r="BM505" s="258">
        <f t="shared" si="157"/>
        <v>-136.87785696886107</v>
      </c>
      <c r="BN505" s="257">
        <f t="shared" si="161"/>
        <v>-96.575760130961811</v>
      </c>
      <c r="BO505" s="98"/>
      <c r="BP505" s="98"/>
      <c r="BQ505" s="98"/>
      <c r="BR505" s="98"/>
      <c r="BS505" s="163">
        <f t="shared" si="162"/>
        <v>47.51721063397386</v>
      </c>
      <c r="BT505" s="170">
        <v>-138</v>
      </c>
      <c r="BU505" s="98"/>
      <c r="BV505" s="98"/>
      <c r="BW505" s="98"/>
      <c r="BX505" s="98"/>
      <c r="BY505" s="98"/>
      <c r="BZ505" s="98"/>
      <c r="CA505" s="142"/>
      <c r="CB505" s="141"/>
      <c r="CC505" s="282">
        <f t="shared" si="158"/>
        <v>-198.38963416130451</v>
      </c>
      <c r="CD505" s="283">
        <f t="shared" si="164"/>
        <v>29.46015175627295</v>
      </c>
      <c r="CE505" s="98"/>
      <c r="CF505" s="98"/>
      <c r="CG505" s="98"/>
      <c r="CH505" s="275">
        <f t="shared" si="159"/>
        <v>-75.295832650325323</v>
      </c>
      <c r="CI505" s="283">
        <f t="shared" si="165"/>
        <v>27.46015175627295</v>
      </c>
      <c r="CJ505" s="98"/>
      <c r="CK505" s="98"/>
      <c r="CL505" s="98"/>
      <c r="CM505" s="98"/>
      <c r="CN505" s="163">
        <f t="shared" si="166"/>
        <v>47.51721063397386</v>
      </c>
      <c r="CO505" s="170">
        <v>-138</v>
      </c>
      <c r="CP505" s="98"/>
      <c r="CQ505" s="98"/>
      <c r="CR505" s="98"/>
      <c r="CS505" s="98"/>
      <c r="CT505" s="98"/>
      <c r="CU505" s="98"/>
      <c r="CV505" s="142"/>
    </row>
    <row r="506" spans="55:100" x14ac:dyDescent="0.3">
      <c r="BC506" s="141"/>
      <c r="BD506" s="255">
        <v>64</v>
      </c>
      <c r="BE506" s="258">
        <f t="shared" si="155"/>
        <v>-23.436348122935904</v>
      </c>
      <c r="BF506" s="257">
        <f t="shared" si="156"/>
        <v>-76.722212407162687</v>
      </c>
      <c r="BG506" s="98"/>
      <c r="BH506" s="255">
        <f t="shared" si="160"/>
        <v>-273.34964264366943</v>
      </c>
      <c r="BI506" s="257">
        <f t="shared" si="163"/>
        <v>30.424239869038196</v>
      </c>
      <c r="BJ506" s="98"/>
      <c r="BK506" s="98"/>
      <c r="BL506" s="98"/>
      <c r="BM506" s="258">
        <f t="shared" si="157"/>
        <v>-137.50272632077039</v>
      </c>
      <c r="BN506" s="257">
        <f t="shared" si="161"/>
        <v>-97.575760130961811</v>
      </c>
      <c r="BO506" s="98"/>
      <c r="BP506" s="98"/>
      <c r="BQ506" s="98"/>
      <c r="BR506" s="98"/>
      <c r="BS506" s="163">
        <f t="shared" si="162"/>
        <v>47.172883020684196</v>
      </c>
      <c r="BT506" s="170">
        <v>-137</v>
      </c>
      <c r="BU506" s="98"/>
      <c r="BV506" s="98"/>
      <c r="BW506" s="98"/>
      <c r="BX506" s="98"/>
      <c r="BY506" s="98"/>
      <c r="BZ506" s="98"/>
      <c r="CA506" s="142"/>
      <c r="CB506" s="141"/>
      <c r="CC506" s="282">
        <f t="shared" si="158"/>
        <v>-199.98996869034556</v>
      </c>
      <c r="CD506" s="283">
        <f t="shared" si="164"/>
        <v>30.46015175627295</v>
      </c>
      <c r="CE506" s="98"/>
      <c r="CF506" s="98"/>
      <c r="CG506" s="98"/>
      <c r="CH506" s="275">
        <f t="shared" si="159"/>
        <v>-74.931862416059133</v>
      </c>
      <c r="CI506" s="283">
        <f t="shared" si="165"/>
        <v>28.46015175627295</v>
      </c>
      <c r="CJ506" s="98"/>
      <c r="CK506" s="98"/>
      <c r="CL506" s="98"/>
      <c r="CM506" s="98"/>
      <c r="CN506" s="163">
        <f t="shared" si="166"/>
        <v>47.172883020684196</v>
      </c>
      <c r="CO506" s="170">
        <v>-137</v>
      </c>
      <c r="CP506" s="98"/>
      <c r="CQ506" s="98"/>
      <c r="CR506" s="98"/>
      <c r="CS506" s="98"/>
      <c r="CT506" s="98"/>
      <c r="CU506" s="98"/>
      <c r="CV506" s="142"/>
    </row>
    <row r="507" spans="55:100" x14ac:dyDescent="0.3">
      <c r="BC507" s="141"/>
      <c r="BD507" s="255">
        <v>65</v>
      </c>
      <c r="BE507" s="258">
        <f t="shared" ref="BE507:BE570" si="167">$BF$436*COS($BD507*PI()/180)+$BF$437</f>
        <v>-23.800708307201013</v>
      </c>
      <c r="BF507" s="257">
        <f t="shared" ref="BF507:BF570" si="168">$BF$436*SIN($BD507*PI()/180)+$BF$438</f>
        <v>-76.548421514178841</v>
      </c>
      <c r="BG507" s="98"/>
      <c r="BH507" s="255">
        <f t="shared" si="160"/>
        <v>-276.09712006312401</v>
      </c>
      <c r="BI507" s="257">
        <f t="shared" si="163"/>
        <v>31.424239869038196</v>
      </c>
      <c r="BJ507" s="98"/>
      <c r="BK507" s="98"/>
      <c r="BL507" s="98"/>
      <c r="BM507" s="258">
        <f t="shared" ref="BM507:BM570" si="169">$BN$436*BN507+$BQ$436</f>
        <v>-138.12759567267972</v>
      </c>
      <c r="BN507" s="257">
        <f t="shared" si="161"/>
        <v>-98.575760130961811</v>
      </c>
      <c r="BO507" s="98"/>
      <c r="BP507" s="98"/>
      <c r="BQ507" s="98"/>
      <c r="BR507" s="98"/>
      <c r="BS507" s="163">
        <f t="shared" si="162"/>
        <v>46.828555407394532</v>
      </c>
      <c r="BT507" s="170">
        <v>-136</v>
      </c>
      <c r="BU507" s="98"/>
      <c r="BV507" s="98"/>
      <c r="BW507" s="98"/>
      <c r="BX507" s="98"/>
      <c r="BY507" s="98"/>
      <c r="BZ507" s="98"/>
      <c r="CA507" s="142"/>
      <c r="CB507" s="141"/>
      <c r="CC507" s="282">
        <f t="shared" ref="CC507:CC570" si="170">$CD$436*CD507+$CF$436</f>
        <v>-201.59030321938661</v>
      </c>
      <c r="CD507" s="283">
        <f t="shared" si="164"/>
        <v>31.46015175627295</v>
      </c>
      <c r="CE507" s="98"/>
      <c r="CF507" s="98"/>
      <c r="CG507" s="98"/>
      <c r="CH507" s="275">
        <f t="shared" ref="CH507:CH570" si="171">$CI$436*CI507+$CL$436</f>
        <v>-74.567892181792928</v>
      </c>
      <c r="CI507" s="283">
        <f t="shared" si="165"/>
        <v>29.46015175627295</v>
      </c>
      <c r="CJ507" s="98"/>
      <c r="CK507" s="98"/>
      <c r="CL507" s="98"/>
      <c r="CM507" s="98"/>
      <c r="CN507" s="163">
        <f t="shared" si="166"/>
        <v>46.828555407394532</v>
      </c>
      <c r="CO507" s="170">
        <v>-136</v>
      </c>
      <c r="CP507" s="98"/>
      <c r="CQ507" s="98"/>
      <c r="CR507" s="98"/>
      <c r="CS507" s="98"/>
      <c r="CT507" s="98"/>
      <c r="CU507" s="98"/>
      <c r="CV507" s="142"/>
    </row>
    <row r="508" spans="55:100" x14ac:dyDescent="0.3">
      <c r="BC508" s="141"/>
      <c r="BD508" s="255">
        <v>66</v>
      </c>
      <c r="BE508" s="258">
        <f t="shared" si="167"/>
        <v>-24.16804606694469</v>
      </c>
      <c r="BF508" s="257">
        <f t="shared" si="168"/>
        <v>-76.381016052415134</v>
      </c>
      <c r="BG508" s="98"/>
      <c r="BH508" s="255">
        <f t="shared" ref="BH508:BH571" si="172">$BI$436*BI508+$BK$436</f>
        <v>-278.84459748257865</v>
      </c>
      <c r="BI508" s="257">
        <f t="shared" si="163"/>
        <v>32.424239869038196</v>
      </c>
      <c r="BJ508" s="98"/>
      <c r="BK508" s="98"/>
      <c r="BL508" s="98"/>
      <c r="BM508" s="258">
        <f t="shared" si="169"/>
        <v>-138.75246502458904</v>
      </c>
      <c r="BN508" s="257">
        <f t="shared" si="161"/>
        <v>-99.575760130961811</v>
      </c>
      <c r="BO508" s="98"/>
      <c r="BP508" s="98"/>
      <c r="BQ508" s="98"/>
      <c r="BR508" s="98"/>
      <c r="BS508" s="163">
        <f t="shared" si="162"/>
        <v>46.484227794104861</v>
      </c>
      <c r="BT508" s="170">
        <v>-135</v>
      </c>
      <c r="BU508" s="98"/>
      <c r="BV508" s="98"/>
      <c r="BW508" s="98"/>
      <c r="BX508" s="98"/>
      <c r="BY508" s="98"/>
      <c r="BZ508" s="98"/>
      <c r="CA508" s="142"/>
      <c r="CB508" s="141"/>
      <c r="CC508" s="282">
        <f t="shared" si="170"/>
        <v>-203.19063774842766</v>
      </c>
      <c r="CD508" s="283">
        <f t="shared" si="164"/>
        <v>32.46015175627295</v>
      </c>
      <c r="CE508" s="98"/>
      <c r="CF508" s="98"/>
      <c r="CG508" s="98"/>
      <c r="CH508" s="275">
        <f t="shared" si="171"/>
        <v>-74.203921947526723</v>
      </c>
      <c r="CI508" s="283">
        <f t="shared" si="165"/>
        <v>30.46015175627295</v>
      </c>
      <c r="CJ508" s="98"/>
      <c r="CK508" s="98"/>
      <c r="CL508" s="98"/>
      <c r="CM508" s="98"/>
      <c r="CN508" s="163">
        <f t="shared" si="166"/>
        <v>46.484227794104861</v>
      </c>
      <c r="CO508" s="170">
        <v>-135</v>
      </c>
      <c r="CP508" s="98"/>
      <c r="CQ508" s="98"/>
      <c r="CR508" s="98"/>
      <c r="CS508" s="98"/>
      <c r="CT508" s="98"/>
      <c r="CU508" s="98"/>
      <c r="CV508" s="142"/>
    </row>
    <row r="509" spans="55:100" x14ac:dyDescent="0.3">
      <c r="BC509" s="141"/>
      <c r="BD509" s="255">
        <v>67</v>
      </c>
      <c r="BE509" s="258">
        <f t="shared" si="167"/>
        <v>-24.538249507526842</v>
      </c>
      <c r="BF509" s="257">
        <f t="shared" si="168"/>
        <v>-76.220047015196897</v>
      </c>
      <c r="BG509" s="98"/>
      <c r="BH509" s="255">
        <f t="shared" si="172"/>
        <v>-281.59207490203323</v>
      </c>
      <c r="BI509" s="257">
        <f t="shared" si="163"/>
        <v>33.424239869038196</v>
      </c>
      <c r="BJ509" s="98"/>
      <c r="BK509" s="98"/>
      <c r="BL509" s="98"/>
      <c r="BM509" s="258">
        <f t="shared" si="169"/>
        <v>-139.37733437649837</v>
      </c>
      <c r="BN509" s="257">
        <f t="shared" ref="BN509:BN572" si="173">IF($BN508=$BN507-$A$11,$BN508-$A$11,$BN508+$A$11)</f>
        <v>-100.57576013096181</v>
      </c>
      <c r="BO509" s="98"/>
      <c r="BP509" s="98"/>
      <c r="BQ509" s="98"/>
      <c r="BR509" s="98"/>
      <c r="BS509" s="163">
        <f t="shared" ref="BS509:BS572" si="174">$BT$436*$BT509+$BV$436</f>
        <v>46.139900180815197</v>
      </c>
      <c r="BT509" s="170">
        <v>-134</v>
      </c>
      <c r="BU509" s="98"/>
      <c r="BV509" s="98"/>
      <c r="BW509" s="98"/>
      <c r="BX509" s="98"/>
      <c r="BY509" s="98"/>
      <c r="BZ509" s="98"/>
      <c r="CA509" s="142"/>
      <c r="CB509" s="141"/>
      <c r="CC509" s="282">
        <f t="shared" si="170"/>
        <v>-204.79097227746871</v>
      </c>
      <c r="CD509" s="283">
        <f t="shared" si="164"/>
        <v>33.46015175627295</v>
      </c>
      <c r="CE509" s="98"/>
      <c r="CF509" s="98"/>
      <c r="CG509" s="98"/>
      <c r="CH509" s="275">
        <f t="shared" si="171"/>
        <v>-73.839951713260518</v>
      </c>
      <c r="CI509" s="283">
        <f t="shared" si="165"/>
        <v>31.46015175627295</v>
      </c>
      <c r="CJ509" s="98"/>
      <c r="CK509" s="98"/>
      <c r="CL509" s="98"/>
      <c r="CM509" s="98"/>
      <c r="CN509" s="163">
        <f t="shared" si="166"/>
        <v>46.139900180815197</v>
      </c>
      <c r="CO509" s="170">
        <v>-134</v>
      </c>
      <c r="CP509" s="98"/>
      <c r="CQ509" s="98"/>
      <c r="CR509" s="98"/>
      <c r="CS509" s="98"/>
      <c r="CT509" s="98"/>
      <c r="CU509" s="98"/>
      <c r="CV509" s="142"/>
    </row>
    <row r="510" spans="55:100" x14ac:dyDescent="0.3">
      <c r="BC510" s="141"/>
      <c r="BD510" s="255">
        <v>68</v>
      </c>
      <c r="BE510" s="258">
        <f t="shared" si="167"/>
        <v>-24.911205861393228</v>
      </c>
      <c r="BF510" s="257">
        <f t="shared" si="168"/>
        <v>-76.065563435252216</v>
      </c>
      <c r="BG510" s="98"/>
      <c r="BH510" s="255">
        <f t="shared" si="172"/>
        <v>-284.33955232148787</v>
      </c>
      <c r="BI510" s="257">
        <f t="shared" ref="BI510:BI573" si="175">IF($BI509=$BI508-$A$11,$BI509-$A$11,$BI509+$A$11)</f>
        <v>34.424239869038196</v>
      </c>
      <c r="BJ510" s="98"/>
      <c r="BK510" s="98"/>
      <c r="BL510" s="98"/>
      <c r="BM510" s="258">
        <f t="shared" si="169"/>
        <v>-140.00220372840769</v>
      </c>
      <c r="BN510" s="257">
        <f t="shared" si="173"/>
        <v>-101.57576013096181</v>
      </c>
      <c r="BO510" s="98"/>
      <c r="BP510" s="98"/>
      <c r="BQ510" s="98"/>
      <c r="BR510" s="98"/>
      <c r="BS510" s="163">
        <f t="shared" si="174"/>
        <v>45.795572567525532</v>
      </c>
      <c r="BT510" s="170">
        <v>-133</v>
      </c>
      <c r="BU510" s="98"/>
      <c r="BV510" s="98"/>
      <c r="BW510" s="98"/>
      <c r="BX510" s="98"/>
      <c r="BY510" s="98"/>
      <c r="BZ510" s="98"/>
      <c r="CA510" s="142"/>
      <c r="CB510" s="141"/>
      <c r="CC510" s="282">
        <f t="shared" si="170"/>
        <v>-206.39130680650976</v>
      </c>
      <c r="CD510" s="283">
        <f t="shared" ref="CD510:CD573" si="176">IF($CD509=$CD508-$A$11,$CD509-$A$11,$CD509+$A$11)</f>
        <v>34.46015175627295</v>
      </c>
      <c r="CE510" s="98"/>
      <c r="CF510" s="98"/>
      <c r="CG510" s="98"/>
      <c r="CH510" s="275">
        <f t="shared" si="171"/>
        <v>-73.475981478994314</v>
      </c>
      <c r="CI510" s="283">
        <f t="shared" ref="CI510:CI573" si="177">IF($CI509=$CI508-$A$11,$CI509-$A$11,$CI509+$A$11)</f>
        <v>32.46015175627295</v>
      </c>
      <c r="CJ510" s="98"/>
      <c r="CK510" s="98"/>
      <c r="CL510" s="98"/>
      <c r="CM510" s="98"/>
      <c r="CN510" s="163">
        <f t="shared" ref="CN510:CN573" si="178">$CO$436*$CO510+$CQ$436</f>
        <v>45.795572567525532</v>
      </c>
      <c r="CO510" s="170">
        <v>-133</v>
      </c>
      <c r="CP510" s="98"/>
      <c r="CQ510" s="98"/>
      <c r="CR510" s="98"/>
      <c r="CS510" s="98"/>
      <c r="CT510" s="98"/>
      <c r="CU510" s="98"/>
      <c r="CV510" s="142"/>
    </row>
    <row r="511" spans="55:100" x14ac:dyDescent="0.3">
      <c r="BC511" s="141"/>
      <c r="BD511" s="255">
        <v>69</v>
      </c>
      <c r="BE511" s="258">
        <f t="shared" si="167"/>
        <v>-25.286801522425538</v>
      </c>
      <c r="BF511" s="257">
        <f t="shared" si="168"/>
        <v>-75.917612369776066</v>
      </c>
      <c r="BG511" s="98"/>
      <c r="BH511" s="255">
        <f t="shared" si="172"/>
        <v>-287.08702974094251</v>
      </c>
      <c r="BI511" s="257">
        <f t="shared" si="175"/>
        <v>35.424239869038196</v>
      </c>
      <c r="BJ511" s="98"/>
      <c r="BK511" s="98"/>
      <c r="BL511" s="98"/>
      <c r="BM511" s="258">
        <f t="shared" si="169"/>
        <v>-140.62707308031702</v>
      </c>
      <c r="BN511" s="257">
        <f t="shared" si="173"/>
        <v>-102.57576013096181</v>
      </c>
      <c r="BO511" s="98"/>
      <c r="BP511" s="98"/>
      <c r="BQ511" s="98"/>
      <c r="BR511" s="98"/>
      <c r="BS511" s="163">
        <f t="shared" si="174"/>
        <v>45.451244954235868</v>
      </c>
      <c r="BT511" s="170">
        <v>-132</v>
      </c>
      <c r="BU511" s="98"/>
      <c r="BV511" s="98"/>
      <c r="BW511" s="98"/>
      <c r="BX511" s="98"/>
      <c r="BY511" s="98"/>
      <c r="BZ511" s="98"/>
      <c r="CA511" s="142"/>
      <c r="CB511" s="141"/>
      <c r="CC511" s="282">
        <f t="shared" si="170"/>
        <v>-207.99164133555081</v>
      </c>
      <c r="CD511" s="283">
        <f t="shared" si="176"/>
        <v>35.46015175627295</v>
      </c>
      <c r="CE511" s="98"/>
      <c r="CF511" s="98"/>
      <c r="CG511" s="98"/>
      <c r="CH511" s="275">
        <f t="shared" si="171"/>
        <v>-73.112011244728109</v>
      </c>
      <c r="CI511" s="283">
        <f t="shared" si="177"/>
        <v>33.46015175627295</v>
      </c>
      <c r="CJ511" s="98"/>
      <c r="CK511" s="98"/>
      <c r="CL511" s="98"/>
      <c r="CM511" s="98"/>
      <c r="CN511" s="163">
        <f t="shared" si="178"/>
        <v>45.451244954235868</v>
      </c>
      <c r="CO511" s="170">
        <v>-132</v>
      </c>
      <c r="CP511" s="98"/>
      <c r="CQ511" s="98"/>
      <c r="CR511" s="98"/>
      <c r="CS511" s="98"/>
      <c r="CT511" s="98"/>
      <c r="CU511" s="98"/>
      <c r="CV511" s="142"/>
    </row>
    <row r="512" spans="55:100" x14ac:dyDescent="0.3">
      <c r="BC512" s="141"/>
      <c r="BD512" s="255">
        <v>70</v>
      </c>
      <c r="BE512" s="258">
        <f t="shared" si="167"/>
        <v>-25.664922080546958</v>
      </c>
      <c r="BF512" s="257">
        <f t="shared" si="168"/>
        <v>-75.776238886096223</v>
      </c>
      <c r="BG512" s="98"/>
      <c r="BH512" s="255">
        <f t="shared" si="172"/>
        <v>-289.83450716039715</v>
      </c>
      <c r="BI512" s="257">
        <f t="shared" si="175"/>
        <v>36.424239869038196</v>
      </c>
      <c r="BJ512" s="98"/>
      <c r="BK512" s="98"/>
      <c r="BL512" s="98"/>
      <c r="BM512" s="258">
        <f t="shared" si="169"/>
        <v>-141.25194243222637</v>
      </c>
      <c r="BN512" s="257">
        <f t="shared" si="173"/>
        <v>-103.57576013096181</v>
      </c>
      <c r="BO512" s="98"/>
      <c r="BP512" s="98"/>
      <c r="BQ512" s="98"/>
      <c r="BR512" s="98"/>
      <c r="BS512" s="163">
        <f t="shared" si="174"/>
        <v>45.106917340946204</v>
      </c>
      <c r="BT512" s="170">
        <v>-131</v>
      </c>
      <c r="BU512" s="98"/>
      <c r="BV512" s="98"/>
      <c r="BW512" s="98"/>
      <c r="BX512" s="98"/>
      <c r="BY512" s="98"/>
      <c r="BZ512" s="98"/>
      <c r="CA512" s="142"/>
      <c r="CB512" s="141"/>
      <c r="CC512" s="282">
        <f t="shared" si="170"/>
        <v>-209.59197586459186</v>
      </c>
      <c r="CD512" s="283">
        <f t="shared" si="176"/>
        <v>36.46015175627295</v>
      </c>
      <c r="CE512" s="98"/>
      <c r="CF512" s="98"/>
      <c r="CG512" s="98"/>
      <c r="CH512" s="275">
        <f t="shared" si="171"/>
        <v>-72.748041010461918</v>
      </c>
      <c r="CI512" s="283">
        <f t="shared" si="177"/>
        <v>34.46015175627295</v>
      </c>
      <c r="CJ512" s="98"/>
      <c r="CK512" s="98"/>
      <c r="CL512" s="98"/>
      <c r="CM512" s="98"/>
      <c r="CN512" s="163">
        <f t="shared" si="178"/>
        <v>45.106917340946204</v>
      </c>
      <c r="CO512" s="170">
        <v>-131</v>
      </c>
      <c r="CP512" s="98"/>
      <c r="CQ512" s="98"/>
      <c r="CR512" s="98"/>
      <c r="CS512" s="98"/>
      <c r="CT512" s="98"/>
      <c r="CU512" s="98"/>
      <c r="CV512" s="142"/>
    </row>
    <row r="513" spans="55:100" x14ac:dyDescent="0.3">
      <c r="BC513" s="141"/>
      <c r="BD513" s="255">
        <v>71</v>
      </c>
      <c r="BE513" s="258">
        <f t="shared" si="167"/>
        <v>-26.04545235657254</v>
      </c>
      <c r="BF513" s="257">
        <f t="shared" si="168"/>
        <v>-75.641486047945335</v>
      </c>
      <c r="BG513" s="98"/>
      <c r="BH513" s="255">
        <f t="shared" si="172"/>
        <v>-292.58198457985179</v>
      </c>
      <c r="BI513" s="257">
        <f t="shared" si="175"/>
        <v>37.424239869038196</v>
      </c>
      <c r="BJ513" s="98"/>
      <c r="BK513" s="98"/>
      <c r="BL513" s="98"/>
      <c r="BM513" s="258">
        <f t="shared" si="169"/>
        <v>-141.87681178413567</v>
      </c>
      <c r="BN513" s="257">
        <f t="shared" si="173"/>
        <v>-104.57576013096181</v>
      </c>
      <c r="BO513" s="98"/>
      <c r="BP513" s="98"/>
      <c r="BQ513" s="98"/>
      <c r="BR513" s="98"/>
      <c r="BS513" s="163">
        <f t="shared" si="174"/>
        <v>44.762589727656533</v>
      </c>
      <c r="BT513" s="170">
        <v>-130</v>
      </c>
      <c r="BU513" s="98"/>
      <c r="BV513" s="98"/>
      <c r="BW513" s="98"/>
      <c r="BX513" s="98"/>
      <c r="BY513" s="98"/>
      <c r="BZ513" s="98"/>
      <c r="CA513" s="142"/>
      <c r="CB513" s="141"/>
      <c r="CC513" s="282">
        <f t="shared" si="170"/>
        <v>-211.19231039363291</v>
      </c>
      <c r="CD513" s="283">
        <f t="shared" si="176"/>
        <v>37.46015175627295</v>
      </c>
      <c r="CE513" s="98"/>
      <c r="CF513" s="98"/>
      <c r="CG513" s="98"/>
      <c r="CH513" s="275">
        <f t="shared" si="171"/>
        <v>-72.384070776195713</v>
      </c>
      <c r="CI513" s="283">
        <f t="shared" si="177"/>
        <v>35.46015175627295</v>
      </c>
      <c r="CJ513" s="98"/>
      <c r="CK513" s="98"/>
      <c r="CL513" s="98"/>
      <c r="CM513" s="98"/>
      <c r="CN513" s="163">
        <f t="shared" si="178"/>
        <v>44.762589727656533</v>
      </c>
      <c r="CO513" s="170">
        <v>-130</v>
      </c>
      <c r="CP513" s="98"/>
      <c r="CQ513" s="98"/>
      <c r="CR513" s="98"/>
      <c r="CS513" s="98"/>
      <c r="CT513" s="98"/>
      <c r="CU513" s="98"/>
      <c r="CV513" s="142"/>
    </row>
    <row r="514" spans="55:100" x14ac:dyDescent="0.3">
      <c r="BC514" s="141"/>
      <c r="BD514" s="255">
        <v>72</v>
      </c>
      <c r="BE514" s="258">
        <f t="shared" si="167"/>
        <v>-26.428276437293935</v>
      </c>
      <c r="BF514" s="257">
        <f t="shared" si="168"/>
        <v>-75.513394902343279</v>
      </c>
      <c r="BG514" s="98"/>
      <c r="BH514" s="255">
        <f t="shared" si="172"/>
        <v>-295.32946199930637</v>
      </c>
      <c r="BI514" s="257">
        <f t="shared" si="175"/>
        <v>38.424239869038196</v>
      </c>
      <c r="BJ514" s="98"/>
      <c r="BK514" s="98"/>
      <c r="BL514" s="98"/>
      <c r="BM514" s="258">
        <f t="shared" si="169"/>
        <v>-142.50168113604502</v>
      </c>
      <c r="BN514" s="257">
        <f t="shared" si="173"/>
        <v>-105.57576013096181</v>
      </c>
      <c r="BO514" s="98"/>
      <c r="BP514" s="98"/>
      <c r="BQ514" s="98"/>
      <c r="BR514" s="98"/>
      <c r="BS514" s="163">
        <f t="shared" si="174"/>
        <v>44.418262114366868</v>
      </c>
      <c r="BT514" s="170">
        <v>-129</v>
      </c>
      <c r="BU514" s="98"/>
      <c r="BV514" s="98"/>
      <c r="BW514" s="98"/>
      <c r="BX514" s="98"/>
      <c r="BY514" s="98"/>
      <c r="BZ514" s="98"/>
      <c r="CA514" s="142"/>
      <c r="CB514" s="141"/>
      <c r="CC514" s="282">
        <f t="shared" si="170"/>
        <v>-212.79264492267396</v>
      </c>
      <c r="CD514" s="283">
        <f t="shared" si="176"/>
        <v>38.46015175627295</v>
      </c>
      <c r="CE514" s="98"/>
      <c r="CF514" s="98"/>
      <c r="CG514" s="98"/>
      <c r="CH514" s="275">
        <f t="shared" si="171"/>
        <v>-72.020100541929509</v>
      </c>
      <c r="CI514" s="283">
        <f t="shared" si="177"/>
        <v>36.46015175627295</v>
      </c>
      <c r="CJ514" s="98"/>
      <c r="CK514" s="98"/>
      <c r="CL514" s="98"/>
      <c r="CM514" s="98"/>
      <c r="CN514" s="163">
        <f t="shared" si="178"/>
        <v>44.418262114366868</v>
      </c>
      <c r="CO514" s="170">
        <v>-129</v>
      </c>
      <c r="CP514" s="98"/>
      <c r="CQ514" s="98"/>
      <c r="CR514" s="98"/>
      <c r="CS514" s="98"/>
      <c r="CT514" s="98"/>
      <c r="CU514" s="98"/>
      <c r="CV514" s="142"/>
    </row>
    <row r="515" spans="55:100" x14ac:dyDescent="0.3">
      <c r="BC515" s="141"/>
      <c r="BD515" s="255">
        <v>73</v>
      </c>
      <c r="BE515" s="258">
        <f t="shared" si="167"/>
        <v>-26.813277710787649</v>
      </c>
      <c r="BF515" s="257">
        <f t="shared" si="168"/>
        <v>-75.392004467093841</v>
      </c>
      <c r="BG515" s="98"/>
      <c r="BH515" s="255">
        <f t="shared" si="172"/>
        <v>-298.07693941876101</v>
      </c>
      <c r="BI515" s="257">
        <f t="shared" si="175"/>
        <v>39.424239869038196</v>
      </c>
      <c r="BJ515" s="98"/>
      <c r="BK515" s="98"/>
      <c r="BL515" s="98"/>
      <c r="BM515" s="258">
        <f t="shared" si="169"/>
        <v>-143.12655048795432</v>
      </c>
      <c r="BN515" s="257">
        <f t="shared" si="173"/>
        <v>-106.57576013096181</v>
      </c>
      <c r="BO515" s="98"/>
      <c r="BP515" s="98"/>
      <c r="BQ515" s="98"/>
      <c r="BR515" s="98"/>
      <c r="BS515" s="163">
        <f t="shared" si="174"/>
        <v>44.073934501077204</v>
      </c>
      <c r="BT515" s="170">
        <v>-128</v>
      </c>
      <c r="BU515" s="98"/>
      <c r="BV515" s="98"/>
      <c r="BW515" s="98"/>
      <c r="BX515" s="98"/>
      <c r="BY515" s="98"/>
      <c r="BZ515" s="98"/>
      <c r="CA515" s="142"/>
      <c r="CB515" s="141"/>
      <c r="CC515" s="282">
        <f t="shared" si="170"/>
        <v>-214.39297945171501</v>
      </c>
      <c r="CD515" s="283">
        <f t="shared" si="176"/>
        <v>39.46015175627295</v>
      </c>
      <c r="CE515" s="98"/>
      <c r="CF515" s="98"/>
      <c r="CG515" s="98"/>
      <c r="CH515" s="275">
        <f t="shared" si="171"/>
        <v>-71.656130307663304</v>
      </c>
      <c r="CI515" s="283">
        <f t="shared" si="177"/>
        <v>37.46015175627295</v>
      </c>
      <c r="CJ515" s="98"/>
      <c r="CK515" s="98"/>
      <c r="CL515" s="98"/>
      <c r="CM515" s="98"/>
      <c r="CN515" s="163">
        <f t="shared" si="178"/>
        <v>44.073934501077204</v>
      </c>
      <c r="CO515" s="170">
        <v>-128</v>
      </c>
      <c r="CP515" s="98"/>
      <c r="CQ515" s="98"/>
      <c r="CR515" s="98"/>
      <c r="CS515" s="98"/>
      <c r="CT515" s="98"/>
      <c r="CU515" s="98"/>
      <c r="CV515" s="142"/>
    </row>
    <row r="516" spans="55:100" x14ac:dyDescent="0.3">
      <c r="BC516" s="141"/>
      <c r="BD516" s="255">
        <v>74</v>
      </c>
      <c r="BE516" s="258">
        <f t="shared" si="167"/>
        <v>-27.200338901936188</v>
      </c>
      <c r="BF516" s="257">
        <f t="shared" si="168"/>
        <v>-75.277351718899553</v>
      </c>
      <c r="BG516" s="98"/>
      <c r="BH516" s="255">
        <f t="shared" si="172"/>
        <v>-300.82441683821565</v>
      </c>
      <c r="BI516" s="257">
        <f t="shared" si="175"/>
        <v>40.424239869038196</v>
      </c>
      <c r="BJ516" s="98"/>
      <c r="BK516" s="98"/>
      <c r="BL516" s="98"/>
      <c r="BM516" s="258">
        <f t="shared" si="169"/>
        <v>-143.75141983986367</v>
      </c>
      <c r="BN516" s="257">
        <f t="shared" si="173"/>
        <v>-107.57576013096181</v>
      </c>
      <c r="BO516" s="98"/>
      <c r="BP516" s="98"/>
      <c r="BQ516" s="98"/>
      <c r="BR516" s="98"/>
      <c r="BS516" s="163">
        <f t="shared" si="174"/>
        <v>43.72960688778754</v>
      </c>
      <c r="BT516" s="170">
        <v>-127</v>
      </c>
      <c r="BU516" s="98"/>
      <c r="BV516" s="98"/>
      <c r="BW516" s="98"/>
      <c r="BX516" s="98"/>
      <c r="BY516" s="98"/>
      <c r="BZ516" s="98"/>
      <c r="CA516" s="142"/>
      <c r="CB516" s="141"/>
      <c r="CC516" s="282">
        <f t="shared" si="170"/>
        <v>-215.99331398075606</v>
      </c>
      <c r="CD516" s="283">
        <f t="shared" si="176"/>
        <v>40.46015175627295</v>
      </c>
      <c r="CE516" s="98"/>
      <c r="CF516" s="98"/>
      <c r="CG516" s="98"/>
      <c r="CH516" s="275">
        <f t="shared" si="171"/>
        <v>-71.292160073397099</v>
      </c>
      <c r="CI516" s="283">
        <f t="shared" si="177"/>
        <v>38.46015175627295</v>
      </c>
      <c r="CJ516" s="98"/>
      <c r="CK516" s="98"/>
      <c r="CL516" s="98"/>
      <c r="CM516" s="98"/>
      <c r="CN516" s="163">
        <f t="shared" si="178"/>
        <v>43.72960688778754</v>
      </c>
      <c r="CO516" s="170">
        <v>-127</v>
      </c>
      <c r="CP516" s="98"/>
      <c r="CQ516" s="98"/>
      <c r="CR516" s="98"/>
      <c r="CS516" s="98"/>
      <c r="CT516" s="98"/>
      <c r="CU516" s="98"/>
      <c r="CV516" s="142"/>
    </row>
    <row r="517" spans="55:100" x14ac:dyDescent="0.3">
      <c r="BC517" s="141"/>
      <c r="BD517" s="255">
        <v>75</v>
      </c>
      <c r="BE517" s="258">
        <f t="shared" si="167"/>
        <v>-27.589342108151179</v>
      </c>
      <c r="BF517" s="257">
        <f t="shared" si="168"/>
        <v>-75.169471582098154</v>
      </c>
      <c r="BG517" s="98"/>
      <c r="BH517" s="255">
        <f t="shared" si="172"/>
        <v>-303.57189425767024</v>
      </c>
      <c r="BI517" s="257">
        <f t="shared" si="175"/>
        <v>41.424239869038196</v>
      </c>
      <c r="BJ517" s="98"/>
      <c r="BK517" s="98"/>
      <c r="BL517" s="98"/>
      <c r="BM517" s="258">
        <f t="shared" si="169"/>
        <v>-144.376289191773</v>
      </c>
      <c r="BN517" s="257">
        <f t="shared" si="173"/>
        <v>-108.57576013096181</v>
      </c>
      <c r="BO517" s="98"/>
      <c r="BP517" s="98"/>
      <c r="BQ517" s="98"/>
      <c r="BR517" s="98"/>
      <c r="BS517" s="163">
        <f t="shared" si="174"/>
        <v>43.385279274497876</v>
      </c>
      <c r="BT517" s="170">
        <v>-126</v>
      </c>
      <c r="BU517" s="98"/>
      <c r="BV517" s="98"/>
      <c r="BW517" s="98"/>
      <c r="BX517" s="98"/>
      <c r="BY517" s="98"/>
      <c r="BZ517" s="98"/>
      <c r="CA517" s="142"/>
      <c r="CB517" s="141"/>
      <c r="CC517" s="282">
        <f t="shared" si="170"/>
        <v>-217.59364850979711</v>
      </c>
      <c r="CD517" s="283">
        <f t="shared" si="176"/>
        <v>41.46015175627295</v>
      </c>
      <c r="CE517" s="98"/>
      <c r="CF517" s="98"/>
      <c r="CG517" s="98"/>
      <c r="CH517" s="275">
        <f t="shared" si="171"/>
        <v>-70.928189839130908</v>
      </c>
      <c r="CI517" s="283">
        <f t="shared" si="177"/>
        <v>39.46015175627295</v>
      </c>
      <c r="CJ517" s="98"/>
      <c r="CK517" s="98"/>
      <c r="CL517" s="98"/>
      <c r="CM517" s="98"/>
      <c r="CN517" s="163">
        <f t="shared" si="178"/>
        <v>43.385279274497876</v>
      </c>
      <c r="CO517" s="170">
        <v>-126</v>
      </c>
      <c r="CP517" s="98"/>
      <c r="CQ517" s="98"/>
      <c r="CR517" s="98"/>
      <c r="CS517" s="98"/>
      <c r="CT517" s="98"/>
      <c r="CU517" s="98"/>
      <c r="CV517" s="142"/>
    </row>
    <row r="518" spans="55:100" x14ac:dyDescent="0.3">
      <c r="BC518" s="141"/>
      <c r="BD518" s="255">
        <v>76</v>
      </c>
      <c r="BE518" s="258">
        <f t="shared" si="167"/>
        <v>-27.980168835287643</v>
      </c>
      <c r="BF518" s="257">
        <f t="shared" si="168"/>
        <v>-75.068396918024405</v>
      </c>
      <c r="BG518" s="98"/>
      <c r="BH518" s="255">
        <f t="shared" si="172"/>
        <v>-306.31937167712488</v>
      </c>
      <c r="BI518" s="257">
        <f t="shared" si="175"/>
        <v>42.424239869038196</v>
      </c>
      <c r="BJ518" s="98"/>
      <c r="BK518" s="98"/>
      <c r="BL518" s="98"/>
      <c r="BM518" s="258">
        <f t="shared" si="169"/>
        <v>-145.00115854368232</v>
      </c>
      <c r="BN518" s="257">
        <f t="shared" si="173"/>
        <v>-109.57576013096181</v>
      </c>
      <c r="BO518" s="98"/>
      <c r="BP518" s="98"/>
      <c r="BQ518" s="98"/>
      <c r="BR518" s="98"/>
      <c r="BS518" s="163">
        <f t="shared" si="174"/>
        <v>43.040951661208204</v>
      </c>
      <c r="BT518" s="170">
        <v>-125</v>
      </c>
      <c r="BU518" s="98"/>
      <c r="BV518" s="98"/>
      <c r="BW518" s="98"/>
      <c r="BX518" s="98"/>
      <c r="BY518" s="98"/>
      <c r="BZ518" s="98"/>
      <c r="CA518" s="142"/>
      <c r="CB518" s="141"/>
      <c r="CC518" s="282">
        <f t="shared" si="170"/>
        <v>-219.19398303883816</v>
      </c>
      <c r="CD518" s="283">
        <f t="shared" si="176"/>
        <v>42.46015175627295</v>
      </c>
      <c r="CE518" s="98"/>
      <c r="CF518" s="98"/>
      <c r="CG518" s="98"/>
      <c r="CH518" s="275">
        <f t="shared" si="171"/>
        <v>-70.564219604864704</v>
      </c>
      <c r="CI518" s="283">
        <f t="shared" si="177"/>
        <v>40.46015175627295</v>
      </c>
      <c r="CJ518" s="98"/>
      <c r="CK518" s="98"/>
      <c r="CL518" s="98"/>
      <c r="CM518" s="98"/>
      <c r="CN518" s="163">
        <f t="shared" si="178"/>
        <v>43.040951661208204</v>
      </c>
      <c r="CO518" s="170">
        <v>-125</v>
      </c>
      <c r="CP518" s="98"/>
      <c r="CQ518" s="98"/>
      <c r="CR518" s="98"/>
      <c r="CS518" s="98"/>
      <c r="CT518" s="98"/>
      <c r="CU518" s="98"/>
      <c r="CV518" s="142"/>
    </row>
    <row r="519" spans="55:100" x14ac:dyDescent="0.3">
      <c r="BC519" s="141"/>
      <c r="BD519" s="255">
        <v>77</v>
      </c>
      <c r="BE519" s="258">
        <f t="shared" si="167"/>
        <v>-28.372700033738496</v>
      </c>
      <c r="BF519" s="257">
        <f t="shared" si="168"/>
        <v>-74.974158515000099</v>
      </c>
      <c r="BG519" s="98"/>
      <c r="BH519" s="255">
        <f t="shared" si="172"/>
        <v>-309.06684909657952</v>
      </c>
      <c r="BI519" s="257">
        <f t="shared" si="175"/>
        <v>43.424239869038196</v>
      </c>
      <c r="BJ519" s="98"/>
      <c r="BK519" s="98"/>
      <c r="BL519" s="98"/>
      <c r="BM519" s="258">
        <f t="shared" si="169"/>
        <v>-145.62602789559165</v>
      </c>
      <c r="BN519" s="257">
        <f t="shared" si="173"/>
        <v>-110.57576013096181</v>
      </c>
      <c r="BO519" s="98"/>
      <c r="BP519" s="98"/>
      <c r="BQ519" s="98"/>
      <c r="BR519" s="98"/>
      <c r="BS519" s="163">
        <f t="shared" si="174"/>
        <v>42.69662404791854</v>
      </c>
      <c r="BT519" s="170">
        <v>-124</v>
      </c>
      <c r="BU519" s="98"/>
      <c r="BV519" s="98"/>
      <c r="BW519" s="98"/>
      <c r="BX519" s="98"/>
      <c r="BY519" s="98"/>
      <c r="BZ519" s="98"/>
      <c r="CA519" s="142"/>
      <c r="CB519" s="141"/>
      <c r="CC519" s="282">
        <f t="shared" si="170"/>
        <v>-220.7943175678792</v>
      </c>
      <c r="CD519" s="283">
        <f t="shared" si="176"/>
        <v>43.46015175627295</v>
      </c>
      <c r="CE519" s="98"/>
      <c r="CF519" s="98"/>
      <c r="CG519" s="98"/>
      <c r="CH519" s="275">
        <f t="shared" si="171"/>
        <v>-70.200249370598499</v>
      </c>
      <c r="CI519" s="283">
        <f t="shared" si="177"/>
        <v>41.46015175627295</v>
      </c>
      <c r="CJ519" s="98"/>
      <c r="CK519" s="98"/>
      <c r="CL519" s="98"/>
      <c r="CM519" s="98"/>
      <c r="CN519" s="163">
        <f t="shared" si="178"/>
        <v>42.69662404791854</v>
      </c>
      <c r="CO519" s="170">
        <v>-124</v>
      </c>
      <c r="CP519" s="98"/>
      <c r="CQ519" s="98"/>
      <c r="CR519" s="98"/>
      <c r="CS519" s="98"/>
      <c r="CT519" s="98"/>
      <c r="CU519" s="98"/>
      <c r="CV519" s="142"/>
    </row>
    <row r="520" spans="55:100" x14ac:dyDescent="0.3">
      <c r="BC520" s="141"/>
      <c r="BD520" s="255">
        <v>78</v>
      </c>
      <c r="BE520" s="258">
        <f t="shared" si="167"/>
        <v>-28.766816134698125</v>
      </c>
      <c r="BF520" s="257">
        <f t="shared" si="168"/>
        <v>-74.886785078955697</v>
      </c>
      <c r="BG520" s="98"/>
      <c r="BH520" s="255">
        <f t="shared" si="172"/>
        <v>-311.81432651603416</v>
      </c>
      <c r="BI520" s="257">
        <f t="shared" si="175"/>
        <v>44.424239869038196</v>
      </c>
      <c r="BJ520" s="98"/>
      <c r="BK520" s="98"/>
      <c r="BL520" s="98"/>
      <c r="BM520" s="258">
        <f t="shared" si="169"/>
        <v>-146.25089724750097</v>
      </c>
      <c r="BN520" s="257">
        <f t="shared" si="173"/>
        <v>-111.57576013096181</v>
      </c>
      <c r="BO520" s="98"/>
      <c r="BP520" s="98"/>
      <c r="BQ520" s="98"/>
      <c r="BR520" s="98"/>
      <c r="BS520" s="163">
        <f t="shared" si="174"/>
        <v>42.352296434628876</v>
      </c>
      <c r="BT520" s="170">
        <v>-123</v>
      </c>
      <c r="BU520" s="98"/>
      <c r="BV520" s="98"/>
      <c r="BW520" s="98"/>
      <c r="BX520" s="98"/>
      <c r="BY520" s="98"/>
      <c r="BZ520" s="98"/>
      <c r="CA520" s="142"/>
      <c r="CB520" s="141"/>
      <c r="CC520" s="282">
        <f t="shared" si="170"/>
        <v>-222.39465209692025</v>
      </c>
      <c r="CD520" s="283">
        <f t="shared" si="176"/>
        <v>44.46015175627295</v>
      </c>
      <c r="CE520" s="98"/>
      <c r="CF520" s="98"/>
      <c r="CG520" s="98"/>
      <c r="CH520" s="275">
        <f t="shared" si="171"/>
        <v>-69.836279136332294</v>
      </c>
      <c r="CI520" s="283">
        <f t="shared" si="177"/>
        <v>42.46015175627295</v>
      </c>
      <c r="CJ520" s="98"/>
      <c r="CK520" s="98"/>
      <c r="CL520" s="98"/>
      <c r="CM520" s="98"/>
      <c r="CN520" s="163">
        <f t="shared" si="178"/>
        <v>42.352296434628876</v>
      </c>
      <c r="CO520" s="170">
        <v>-123</v>
      </c>
      <c r="CP520" s="98"/>
      <c r="CQ520" s="98"/>
      <c r="CR520" s="98"/>
      <c r="CS520" s="98"/>
      <c r="CT520" s="98"/>
      <c r="CU520" s="98"/>
      <c r="CV520" s="142"/>
    </row>
    <row r="521" spans="55:100" x14ac:dyDescent="0.3">
      <c r="BC521" s="141"/>
      <c r="BD521" s="255">
        <v>79</v>
      </c>
      <c r="BE521" s="258">
        <f t="shared" si="167"/>
        <v>-29.162397086584306</v>
      </c>
      <c r="BF521" s="257">
        <f t="shared" si="168"/>
        <v>-74.806303224686246</v>
      </c>
      <c r="BG521" s="98"/>
      <c r="BH521" s="255">
        <f t="shared" si="172"/>
        <v>-314.56180393548874</v>
      </c>
      <c r="BI521" s="257">
        <f t="shared" si="175"/>
        <v>45.424239869038196</v>
      </c>
      <c r="BJ521" s="98"/>
      <c r="BK521" s="98"/>
      <c r="BL521" s="98"/>
      <c r="BM521" s="258">
        <f t="shared" si="169"/>
        <v>-146.8757665994103</v>
      </c>
      <c r="BN521" s="257">
        <f t="shared" si="173"/>
        <v>-112.57576013096181</v>
      </c>
      <c r="BO521" s="98"/>
      <c r="BP521" s="98"/>
      <c r="BQ521" s="98"/>
      <c r="BR521" s="98"/>
      <c r="BS521" s="163">
        <f t="shared" si="174"/>
        <v>42.007968821339212</v>
      </c>
      <c r="BT521" s="170">
        <v>-122</v>
      </c>
      <c r="BU521" s="98"/>
      <c r="BV521" s="98"/>
      <c r="BW521" s="98"/>
      <c r="BX521" s="98"/>
      <c r="BY521" s="98"/>
      <c r="BZ521" s="98"/>
      <c r="CA521" s="142"/>
      <c r="CB521" s="141"/>
      <c r="CC521" s="282">
        <f t="shared" si="170"/>
        <v>-223.99498662596133</v>
      </c>
      <c r="CD521" s="283">
        <f t="shared" si="176"/>
        <v>45.46015175627295</v>
      </c>
      <c r="CE521" s="98"/>
      <c r="CF521" s="98"/>
      <c r="CG521" s="98"/>
      <c r="CH521" s="275">
        <f t="shared" si="171"/>
        <v>-69.472308902066089</v>
      </c>
      <c r="CI521" s="283">
        <f t="shared" si="177"/>
        <v>43.46015175627295</v>
      </c>
      <c r="CJ521" s="98"/>
      <c r="CK521" s="98"/>
      <c r="CL521" s="98"/>
      <c r="CM521" s="98"/>
      <c r="CN521" s="163">
        <f t="shared" si="178"/>
        <v>42.007968821339212</v>
      </c>
      <c r="CO521" s="170">
        <v>-122</v>
      </c>
      <c r="CP521" s="98"/>
      <c r="CQ521" s="98"/>
      <c r="CR521" s="98"/>
      <c r="CS521" s="98"/>
      <c r="CT521" s="98"/>
      <c r="CU521" s="98"/>
      <c r="CV521" s="142"/>
    </row>
    <row r="522" spans="55:100" x14ac:dyDescent="0.3">
      <c r="BC522" s="141"/>
      <c r="BD522" s="255">
        <v>80</v>
      </c>
      <c r="BE522" s="258">
        <f t="shared" si="167"/>
        <v>-29.559322391607012</v>
      </c>
      <c r="BF522" s="257">
        <f t="shared" si="168"/>
        <v>-74.732737467744172</v>
      </c>
      <c r="BG522" s="98"/>
      <c r="BH522" s="255">
        <f t="shared" si="172"/>
        <v>-317.30928135494338</v>
      </c>
      <c r="BI522" s="257">
        <f t="shared" si="175"/>
        <v>46.424239869038196</v>
      </c>
      <c r="BJ522" s="98"/>
      <c r="BK522" s="98"/>
      <c r="BL522" s="98"/>
      <c r="BM522" s="258">
        <f t="shared" si="169"/>
        <v>-147.50063595131962</v>
      </c>
      <c r="BN522" s="257">
        <f t="shared" si="173"/>
        <v>-113.57576013096181</v>
      </c>
      <c r="BO522" s="98"/>
      <c r="BP522" s="98"/>
      <c r="BQ522" s="98"/>
      <c r="BR522" s="98"/>
      <c r="BS522" s="163">
        <f t="shared" si="174"/>
        <v>41.663641208049548</v>
      </c>
      <c r="BT522" s="170">
        <v>-121</v>
      </c>
      <c r="BU522" s="98"/>
      <c r="BV522" s="98"/>
      <c r="BW522" s="98"/>
      <c r="BX522" s="98"/>
      <c r="BY522" s="98"/>
      <c r="BZ522" s="98"/>
      <c r="CA522" s="142"/>
      <c r="CB522" s="141"/>
      <c r="CC522" s="282">
        <f t="shared" si="170"/>
        <v>-225.59532115500238</v>
      </c>
      <c r="CD522" s="283">
        <f t="shared" si="176"/>
        <v>46.46015175627295</v>
      </c>
      <c r="CE522" s="98"/>
      <c r="CF522" s="98"/>
      <c r="CG522" s="98"/>
      <c r="CH522" s="275">
        <f t="shared" si="171"/>
        <v>-69.108338667799899</v>
      </c>
      <c r="CI522" s="283">
        <f t="shared" si="177"/>
        <v>44.46015175627295</v>
      </c>
      <c r="CJ522" s="98"/>
      <c r="CK522" s="98"/>
      <c r="CL522" s="98"/>
      <c r="CM522" s="98"/>
      <c r="CN522" s="163">
        <f t="shared" si="178"/>
        <v>41.663641208049548</v>
      </c>
      <c r="CO522" s="170">
        <v>-121</v>
      </c>
      <c r="CP522" s="98"/>
      <c r="CQ522" s="98"/>
      <c r="CR522" s="98"/>
      <c r="CS522" s="98"/>
      <c r="CT522" s="98"/>
      <c r="CU522" s="98"/>
      <c r="CV522" s="142"/>
    </row>
    <row r="523" spans="55:100" x14ac:dyDescent="0.3">
      <c r="BC523" s="141"/>
      <c r="BD523" s="255">
        <v>81</v>
      </c>
      <c r="BE523" s="258">
        <f t="shared" si="167"/>
        <v>-29.957471142473235</v>
      </c>
      <c r="BF523" s="257">
        <f t="shared" si="168"/>
        <v>-74.666110216971717</v>
      </c>
      <c r="BG523" s="98"/>
      <c r="BH523" s="255">
        <f t="shared" si="172"/>
        <v>-320.05675877439796</v>
      </c>
      <c r="BI523" s="257">
        <f t="shared" si="175"/>
        <v>47.424239869038196</v>
      </c>
      <c r="BJ523" s="98"/>
      <c r="BK523" s="98"/>
      <c r="BL523" s="98"/>
      <c r="BM523" s="258">
        <f t="shared" si="169"/>
        <v>-148.12550530322898</v>
      </c>
      <c r="BN523" s="257">
        <f t="shared" si="173"/>
        <v>-114.57576013096181</v>
      </c>
      <c r="BO523" s="98"/>
      <c r="BP523" s="98"/>
      <c r="BQ523" s="98"/>
      <c r="BR523" s="98"/>
      <c r="BS523" s="163">
        <f t="shared" si="174"/>
        <v>41.319313594759876</v>
      </c>
      <c r="BT523" s="170">
        <v>-120</v>
      </c>
      <c r="BU523" s="98"/>
      <c r="BV523" s="98"/>
      <c r="BW523" s="98"/>
      <c r="BX523" s="98"/>
      <c r="BY523" s="98"/>
      <c r="BZ523" s="98"/>
      <c r="CA523" s="142"/>
      <c r="CB523" s="141"/>
      <c r="CC523" s="282">
        <f t="shared" si="170"/>
        <v>-227.19565568404343</v>
      </c>
      <c r="CD523" s="283">
        <f t="shared" si="176"/>
        <v>47.46015175627295</v>
      </c>
      <c r="CE523" s="98"/>
      <c r="CF523" s="98"/>
      <c r="CG523" s="98"/>
      <c r="CH523" s="275">
        <f t="shared" si="171"/>
        <v>-68.744368433533694</v>
      </c>
      <c r="CI523" s="283">
        <f t="shared" si="177"/>
        <v>45.46015175627295</v>
      </c>
      <c r="CJ523" s="98"/>
      <c r="CK523" s="98"/>
      <c r="CL523" s="98"/>
      <c r="CM523" s="98"/>
      <c r="CN523" s="163">
        <f t="shared" si="178"/>
        <v>41.319313594759876</v>
      </c>
      <c r="CO523" s="170">
        <v>-120</v>
      </c>
      <c r="CP523" s="98"/>
      <c r="CQ523" s="98"/>
      <c r="CR523" s="98"/>
      <c r="CS523" s="98"/>
      <c r="CT523" s="98"/>
      <c r="CU523" s="98"/>
      <c r="CV523" s="142"/>
    </row>
    <row r="524" spans="55:100" x14ac:dyDescent="0.3">
      <c r="BC524" s="141"/>
      <c r="BD524" s="255">
        <v>82</v>
      </c>
      <c r="BE524" s="258">
        <f t="shared" si="167"/>
        <v>-30.356722059216494</v>
      </c>
      <c r="BF524" s="257">
        <f t="shared" si="168"/>
        <v>-74.60644176767488</v>
      </c>
      <c r="BG524" s="98"/>
      <c r="BH524" s="255">
        <f t="shared" si="172"/>
        <v>-322.8042361938526</v>
      </c>
      <c r="BI524" s="257">
        <f t="shared" si="175"/>
        <v>48.424239869038196</v>
      </c>
      <c r="BJ524" s="98"/>
      <c r="BK524" s="98"/>
      <c r="BL524" s="98"/>
      <c r="BM524" s="258">
        <f t="shared" si="169"/>
        <v>-148.75037465513827</v>
      </c>
      <c r="BN524" s="257">
        <f t="shared" si="173"/>
        <v>-115.57576013096181</v>
      </c>
      <c r="BO524" s="98"/>
      <c r="BP524" s="98"/>
      <c r="BQ524" s="98"/>
      <c r="BR524" s="98"/>
      <c r="BS524" s="163">
        <f t="shared" si="174"/>
        <v>40.974985981470212</v>
      </c>
      <c r="BT524" s="170">
        <v>-119</v>
      </c>
      <c r="BU524" s="98"/>
      <c r="BV524" s="98"/>
      <c r="BW524" s="98"/>
      <c r="BX524" s="98"/>
      <c r="BY524" s="98"/>
      <c r="BZ524" s="98"/>
      <c r="CA524" s="142"/>
      <c r="CB524" s="141"/>
      <c r="CC524" s="282">
        <f t="shared" si="170"/>
        <v>-228.79599021308448</v>
      </c>
      <c r="CD524" s="283">
        <f t="shared" si="176"/>
        <v>48.46015175627295</v>
      </c>
      <c r="CE524" s="98"/>
      <c r="CF524" s="98"/>
      <c r="CG524" s="98"/>
      <c r="CH524" s="275">
        <f t="shared" si="171"/>
        <v>-68.380398199267489</v>
      </c>
      <c r="CI524" s="283">
        <f t="shared" si="177"/>
        <v>46.46015175627295</v>
      </c>
      <c r="CJ524" s="98"/>
      <c r="CK524" s="98"/>
      <c r="CL524" s="98"/>
      <c r="CM524" s="98"/>
      <c r="CN524" s="163">
        <f t="shared" si="178"/>
        <v>40.974985981470212</v>
      </c>
      <c r="CO524" s="170">
        <v>-119</v>
      </c>
      <c r="CP524" s="98"/>
      <c r="CQ524" s="98"/>
      <c r="CR524" s="98"/>
      <c r="CS524" s="98"/>
      <c r="CT524" s="98"/>
      <c r="CU524" s="98"/>
      <c r="CV524" s="142"/>
    </row>
    <row r="525" spans="55:100" x14ac:dyDescent="0.3">
      <c r="BC525" s="141"/>
      <c r="BD525" s="255">
        <v>83</v>
      </c>
      <c r="BE525" s="258">
        <f t="shared" si="167"/>
        <v>-30.756953526139945</v>
      </c>
      <c r="BF525" s="257">
        <f t="shared" si="168"/>
        <v>-74.553750295441333</v>
      </c>
      <c r="BG525" s="98"/>
      <c r="BH525" s="255">
        <f t="shared" si="172"/>
        <v>-325.55171361330724</v>
      </c>
      <c r="BI525" s="257">
        <f t="shared" si="175"/>
        <v>49.424239869038196</v>
      </c>
      <c r="BJ525" s="98"/>
      <c r="BK525" s="98"/>
      <c r="BL525" s="98"/>
      <c r="BM525" s="258">
        <f t="shared" si="169"/>
        <v>-149.37524400704763</v>
      </c>
      <c r="BN525" s="257">
        <f t="shared" si="173"/>
        <v>-116.57576013096181</v>
      </c>
      <c r="BO525" s="98"/>
      <c r="BP525" s="98"/>
      <c r="BQ525" s="98"/>
      <c r="BR525" s="98"/>
      <c r="BS525" s="163">
        <f t="shared" si="174"/>
        <v>40.630658368180548</v>
      </c>
      <c r="BT525" s="170">
        <v>-118</v>
      </c>
      <c r="BU525" s="98"/>
      <c r="BV525" s="98"/>
      <c r="BW525" s="98"/>
      <c r="BX525" s="98"/>
      <c r="BY525" s="98"/>
      <c r="BZ525" s="98"/>
      <c r="CA525" s="142"/>
      <c r="CB525" s="141"/>
      <c r="CC525" s="282">
        <f t="shared" si="170"/>
        <v>-230.39632474212553</v>
      </c>
      <c r="CD525" s="283">
        <f t="shared" si="176"/>
        <v>49.46015175627295</v>
      </c>
      <c r="CE525" s="98"/>
      <c r="CF525" s="98"/>
      <c r="CG525" s="98"/>
      <c r="CH525" s="275">
        <f t="shared" si="171"/>
        <v>-68.016427965001284</v>
      </c>
      <c r="CI525" s="283">
        <f t="shared" si="177"/>
        <v>47.46015175627295</v>
      </c>
      <c r="CJ525" s="98"/>
      <c r="CK525" s="98"/>
      <c r="CL525" s="98"/>
      <c r="CM525" s="98"/>
      <c r="CN525" s="163">
        <f t="shared" si="178"/>
        <v>40.630658368180548</v>
      </c>
      <c r="CO525" s="170">
        <v>-118</v>
      </c>
      <c r="CP525" s="98"/>
      <c r="CQ525" s="98"/>
      <c r="CR525" s="98"/>
      <c r="CS525" s="98"/>
      <c r="CT525" s="98"/>
      <c r="CU525" s="98"/>
      <c r="CV525" s="142"/>
    </row>
    <row r="526" spans="55:100" x14ac:dyDescent="0.3">
      <c r="BC526" s="141"/>
      <c r="BD526" s="255">
        <v>84</v>
      </c>
      <c r="BE526" s="258">
        <f t="shared" si="167"/>
        <v>-31.158043628861609</v>
      </c>
      <c r="BF526" s="257">
        <f t="shared" si="168"/>
        <v>-74.508051850603977</v>
      </c>
      <c r="BG526" s="98"/>
      <c r="BH526" s="255">
        <f t="shared" si="172"/>
        <v>-328.29919103276188</v>
      </c>
      <c r="BI526" s="257">
        <f t="shared" si="175"/>
        <v>50.424239869038196</v>
      </c>
      <c r="BJ526" s="98"/>
      <c r="BK526" s="98"/>
      <c r="BL526" s="98"/>
      <c r="BM526" s="258">
        <f t="shared" si="169"/>
        <v>-150.00011335895692</v>
      </c>
      <c r="BN526" s="257">
        <f t="shared" si="173"/>
        <v>-117.57576013096181</v>
      </c>
      <c r="BO526" s="98"/>
      <c r="BP526" s="98"/>
      <c r="BQ526" s="98"/>
      <c r="BR526" s="98"/>
      <c r="BS526" s="163">
        <f t="shared" si="174"/>
        <v>40.286330754890884</v>
      </c>
      <c r="BT526" s="170">
        <v>-117</v>
      </c>
      <c r="BU526" s="98"/>
      <c r="BV526" s="98"/>
      <c r="BW526" s="98"/>
      <c r="BX526" s="98"/>
      <c r="BY526" s="98"/>
      <c r="BZ526" s="98"/>
      <c r="CA526" s="142"/>
      <c r="CB526" s="141"/>
      <c r="CC526" s="282">
        <f t="shared" si="170"/>
        <v>-231.99665927116658</v>
      </c>
      <c r="CD526" s="283">
        <f t="shared" si="176"/>
        <v>50.46015175627295</v>
      </c>
      <c r="CE526" s="98"/>
      <c r="CF526" s="98"/>
      <c r="CG526" s="98"/>
      <c r="CH526" s="275">
        <f t="shared" si="171"/>
        <v>-67.65245773073508</v>
      </c>
      <c r="CI526" s="283">
        <f t="shared" si="177"/>
        <v>48.46015175627295</v>
      </c>
      <c r="CJ526" s="98"/>
      <c r="CK526" s="98"/>
      <c r="CL526" s="98"/>
      <c r="CM526" s="98"/>
      <c r="CN526" s="163">
        <f t="shared" si="178"/>
        <v>40.286330754890884</v>
      </c>
      <c r="CO526" s="170">
        <v>-117</v>
      </c>
      <c r="CP526" s="98"/>
      <c r="CQ526" s="98"/>
      <c r="CR526" s="98"/>
      <c r="CS526" s="98"/>
      <c r="CT526" s="98"/>
      <c r="CU526" s="98"/>
      <c r="CV526" s="142"/>
    </row>
    <row r="527" spans="55:100" x14ac:dyDescent="0.3">
      <c r="BC527" s="141"/>
      <c r="BD527" s="255">
        <v>85</v>
      </c>
      <c r="BE527" s="258">
        <f t="shared" si="167"/>
        <v>-31.559870191450759</v>
      </c>
      <c r="BF527" s="257">
        <f t="shared" si="168"/>
        <v>-74.469360353351775</v>
      </c>
      <c r="BG527" s="98"/>
      <c r="BH527" s="255">
        <f t="shared" si="172"/>
        <v>-331.04666845221652</v>
      </c>
      <c r="BI527" s="257">
        <f t="shared" si="175"/>
        <v>51.424239869038196</v>
      </c>
      <c r="BJ527" s="98"/>
      <c r="BK527" s="98"/>
      <c r="BL527" s="98"/>
      <c r="BM527" s="258">
        <f t="shared" si="169"/>
        <v>-150.62498271086628</v>
      </c>
      <c r="BN527" s="257">
        <f t="shared" si="173"/>
        <v>-118.57576013096181</v>
      </c>
      <c r="BO527" s="98"/>
      <c r="BP527" s="98"/>
      <c r="BQ527" s="98"/>
      <c r="BR527" s="98"/>
      <c r="BS527" s="163">
        <f t="shared" si="174"/>
        <v>39.942003141601219</v>
      </c>
      <c r="BT527" s="170">
        <v>-116</v>
      </c>
      <c r="BU527" s="98"/>
      <c r="BV527" s="98"/>
      <c r="BW527" s="98"/>
      <c r="BX527" s="98"/>
      <c r="BY527" s="98"/>
      <c r="BZ527" s="98"/>
      <c r="CA527" s="142"/>
      <c r="CB527" s="141"/>
      <c r="CC527" s="282">
        <f t="shared" si="170"/>
        <v>-233.59699380020763</v>
      </c>
      <c r="CD527" s="283">
        <f t="shared" si="176"/>
        <v>51.46015175627295</v>
      </c>
      <c r="CE527" s="98"/>
      <c r="CF527" s="98"/>
      <c r="CG527" s="98"/>
      <c r="CH527" s="275">
        <f t="shared" si="171"/>
        <v>-67.288487496468889</v>
      </c>
      <c r="CI527" s="283">
        <f t="shared" si="177"/>
        <v>49.46015175627295</v>
      </c>
      <c r="CJ527" s="98"/>
      <c r="CK527" s="98"/>
      <c r="CL527" s="98"/>
      <c r="CM527" s="98"/>
      <c r="CN527" s="163">
        <f t="shared" si="178"/>
        <v>39.942003141601219</v>
      </c>
      <c r="CO527" s="170">
        <v>-116</v>
      </c>
      <c r="CP527" s="98"/>
      <c r="CQ527" s="98"/>
      <c r="CR527" s="98"/>
      <c r="CS527" s="98"/>
      <c r="CT527" s="98"/>
      <c r="CU527" s="98"/>
      <c r="CV527" s="142"/>
    </row>
    <row r="528" spans="55:100" x14ac:dyDescent="0.3">
      <c r="BC528" s="141"/>
      <c r="BD528" s="255">
        <v>86</v>
      </c>
      <c r="BE528" s="258">
        <f t="shared" si="167"/>
        <v>-31.962310813643843</v>
      </c>
      <c r="BF528" s="257">
        <f t="shared" si="168"/>
        <v>-74.437687589489627</v>
      </c>
      <c r="BG528" s="98"/>
      <c r="BH528" s="255">
        <f t="shared" si="172"/>
        <v>-333.79414587167116</v>
      </c>
      <c r="BI528" s="257">
        <f t="shared" si="175"/>
        <v>52.424239869038196</v>
      </c>
      <c r="BJ528" s="98"/>
      <c r="BK528" s="98"/>
      <c r="BL528" s="98"/>
      <c r="BM528" s="258">
        <f t="shared" si="169"/>
        <v>-151.24985206277557</v>
      </c>
      <c r="BN528" s="257">
        <f t="shared" si="173"/>
        <v>-119.57576013096181</v>
      </c>
      <c r="BO528" s="98"/>
      <c r="BP528" s="98"/>
      <c r="BQ528" s="98"/>
      <c r="BR528" s="98"/>
      <c r="BS528" s="163">
        <f t="shared" si="174"/>
        <v>39.597675528311548</v>
      </c>
      <c r="BT528" s="170">
        <v>-115</v>
      </c>
      <c r="BU528" s="98"/>
      <c r="BV528" s="98"/>
      <c r="BW528" s="98"/>
      <c r="BX528" s="98"/>
      <c r="BY528" s="98"/>
      <c r="BZ528" s="98"/>
      <c r="CA528" s="142"/>
      <c r="CB528" s="141"/>
      <c r="CC528" s="282">
        <f t="shared" si="170"/>
        <v>-235.19732832924871</v>
      </c>
      <c r="CD528" s="283">
        <f t="shared" si="176"/>
        <v>52.46015175627295</v>
      </c>
      <c r="CE528" s="98"/>
      <c r="CF528" s="98"/>
      <c r="CG528" s="98"/>
      <c r="CH528" s="275">
        <f t="shared" si="171"/>
        <v>-66.924517262202684</v>
      </c>
      <c r="CI528" s="283">
        <f t="shared" si="177"/>
        <v>50.46015175627295</v>
      </c>
      <c r="CJ528" s="98"/>
      <c r="CK528" s="98"/>
      <c r="CL528" s="98"/>
      <c r="CM528" s="98"/>
      <c r="CN528" s="163">
        <f t="shared" si="178"/>
        <v>39.597675528311548</v>
      </c>
      <c r="CO528" s="170">
        <v>-115</v>
      </c>
      <c r="CP528" s="98"/>
      <c r="CQ528" s="98"/>
      <c r="CR528" s="98"/>
      <c r="CS528" s="98"/>
      <c r="CT528" s="98"/>
      <c r="CU528" s="98"/>
      <c r="CV528" s="142"/>
    </row>
    <row r="529" spans="55:100" x14ac:dyDescent="0.3">
      <c r="BC529" s="141"/>
      <c r="BD529" s="255">
        <v>87</v>
      </c>
      <c r="BE529" s="258">
        <f t="shared" si="167"/>
        <v>-32.36524290812882</v>
      </c>
      <c r="BF529" s="257">
        <f t="shared" si="168"/>
        <v>-74.413043206848201</v>
      </c>
      <c r="BG529" s="98"/>
      <c r="BH529" s="255">
        <f t="shared" si="172"/>
        <v>-336.54162329112575</v>
      </c>
      <c r="BI529" s="257">
        <f t="shared" si="175"/>
        <v>53.424239869038196</v>
      </c>
      <c r="BJ529" s="98"/>
      <c r="BK529" s="98"/>
      <c r="BL529" s="98"/>
      <c r="BM529" s="258">
        <f t="shared" si="169"/>
        <v>-151.87472141468493</v>
      </c>
      <c r="BN529" s="257">
        <f t="shared" si="173"/>
        <v>-120.57576013096181</v>
      </c>
      <c r="BO529" s="98"/>
      <c r="BP529" s="98"/>
      <c r="BQ529" s="98"/>
      <c r="BR529" s="98"/>
      <c r="BS529" s="163">
        <f t="shared" si="174"/>
        <v>39.253347915021884</v>
      </c>
      <c r="BT529" s="170">
        <v>-114</v>
      </c>
      <c r="BU529" s="98"/>
      <c r="BV529" s="98"/>
      <c r="BW529" s="98"/>
      <c r="BX529" s="98"/>
      <c r="BY529" s="98"/>
      <c r="BZ529" s="98"/>
      <c r="CA529" s="142"/>
      <c r="CB529" s="141"/>
      <c r="CC529" s="282">
        <f t="shared" si="170"/>
        <v>-236.79766285828975</v>
      </c>
      <c r="CD529" s="283">
        <f t="shared" si="176"/>
        <v>53.46015175627295</v>
      </c>
      <c r="CE529" s="98"/>
      <c r="CF529" s="98"/>
      <c r="CG529" s="98"/>
      <c r="CH529" s="275">
        <f t="shared" si="171"/>
        <v>-66.560547027936479</v>
      </c>
      <c r="CI529" s="283">
        <f t="shared" si="177"/>
        <v>51.46015175627295</v>
      </c>
      <c r="CJ529" s="98"/>
      <c r="CK529" s="98"/>
      <c r="CL529" s="98"/>
      <c r="CM529" s="98"/>
      <c r="CN529" s="163">
        <f t="shared" si="178"/>
        <v>39.253347915021884</v>
      </c>
      <c r="CO529" s="170">
        <v>-114</v>
      </c>
      <c r="CP529" s="98"/>
      <c r="CQ529" s="98"/>
      <c r="CR529" s="98"/>
      <c r="CS529" s="98"/>
      <c r="CT529" s="98"/>
      <c r="CU529" s="98"/>
      <c r="CV529" s="142"/>
    </row>
    <row r="530" spans="55:100" x14ac:dyDescent="0.3">
      <c r="BC530" s="141"/>
      <c r="BD530" s="255">
        <v>88</v>
      </c>
      <c r="BE530" s="258">
        <f t="shared" si="167"/>
        <v>-32.768543737886418</v>
      </c>
      <c r="BF530" s="257">
        <f t="shared" si="168"/>
        <v>-74.395434712345192</v>
      </c>
      <c r="BG530" s="98"/>
      <c r="BH530" s="255">
        <f t="shared" si="172"/>
        <v>-339.28910071058039</v>
      </c>
      <c r="BI530" s="257">
        <f t="shared" si="175"/>
        <v>54.424239869038196</v>
      </c>
      <c r="BJ530" s="98"/>
      <c r="BK530" s="98"/>
      <c r="BL530" s="98"/>
      <c r="BM530" s="258">
        <f t="shared" si="169"/>
        <v>-152.49959076659425</v>
      </c>
      <c r="BN530" s="257">
        <f t="shared" si="173"/>
        <v>-121.57576013096181</v>
      </c>
      <c r="BO530" s="98"/>
      <c r="BP530" s="98"/>
      <c r="BQ530" s="98"/>
      <c r="BR530" s="98"/>
      <c r="BS530" s="163">
        <f t="shared" si="174"/>
        <v>38.90902030173222</v>
      </c>
      <c r="BT530" s="170">
        <v>-113</v>
      </c>
      <c r="BU530" s="98"/>
      <c r="BV530" s="98"/>
      <c r="BW530" s="98"/>
      <c r="BX530" s="98"/>
      <c r="BY530" s="98"/>
      <c r="BZ530" s="98"/>
      <c r="CA530" s="142"/>
      <c r="CB530" s="141"/>
      <c r="CC530" s="282">
        <f t="shared" si="170"/>
        <v>-238.3979973873308</v>
      </c>
      <c r="CD530" s="283">
        <f t="shared" si="176"/>
        <v>54.46015175627295</v>
      </c>
      <c r="CE530" s="98"/>
      <c r="CF530" s="98"/>
      <c r="CG530" s="98"/>
      <c r="CH530" s="275">
        <f t="shared" si="171"/>
        <v>-66.196576793670275</v>
      </c>
      <c r="CI530" s="283">
        <f t="shared" si="177"/>
        <v>52.46015175627295</v>
      </c>
      <c r="CJ530" s="98"/>
      <c r="CK530" s="98"/>
      <c r="CL530" s="98"/>
      <c r="CM530" s="98"/>
      <c r="CN530" s="163">
        <f t="shared" si="178"/>
        <v>38.90902030173222</v>
      </c>
      <c r="CO530" s="170">
        <v>-113</v>
      </c>
      <c r="CP530" s="98"/>
      <c r="CQ530" s="98"/>
      <c r="CR530" s="98"/>
      <c r="CS530" s="98"/>
      <c r="CT530" s="98"/>
      <c r="CU530" s="98"/>
      <c r="CV530" s="142"/>
    </row>
    <row r="531" spans="55:100" x14ac:dyDescent="0.3">
      <c r="BC531" s="141"/>
      <c r="BD531" s="255">
        <v>89</v>
      </c>
      <c r="BE531" s="258">
        <f t="shared" si="167"/>
        <v>-33.172090453577034</v>
      </c>
      <c r="BF531" s="257">
        <f t="shared" si="168"/>
        <v>-74.384867469698619</v>
      </c>
      <c r="BG531" s="98"/>
      <c r="BH531" s="255">
        <f t="shared" si="172"/>
        <v>-342.03657813003497</v>
      </c>
      <c r="BI531" s="257">
        <f t="shared" si="175"/>
        <v>55.424239869038196</v>
      </c>
      <c r="BJ531" s="98"/>
      <c r="BK531" s="98"/>
      <c r="BL531" s="98"/>
      <c r="BM531" s="258">
        <f t="shared" si="169"/>
        <v>-153.12446011850358</v>
      </c>
      <c r="BN531" s="257">
        <f t="shared" si="173"/>
        <v>-122.57576013096181</v>
      </c>
      <c r="BO531" s="98"/>
      <c r="BP531" s="98"/>
      <c r="BQ531" s="98"/>
      <c r="BR531" s="98"/>
      <c r="BS531" s="163">
        <f t="shared" si="174"/>
        <v>38.564692688442555</v>
      </c>
      <c r="BT531" s="170">
        <v>-112</v>
      </c>
      <c r="BU531" s="98"/>
      <c r="BV531" s="98"/>
      <c r="BW531" s="98"/>
      <c r="BX531" s="98"/>
      <c r="BY531" s="98"/>
      <c r="BZ531" s="98"/>
      <c r="CA531" s="142"/>
      <c r="CB531" s="141"/>
      <c r="CC531" s="282">
        <f t="shared" si="170"/>
        <v>-239.99833191637185</v>
      </c>
      <c r="CD531" s="283">
        <f t="shared" si="176"/>
        <v>55.46015175627295</v>
      </c>
      <c r="CE531" s="98"/>
      <c r="CF531" s="98"/>
      <c r="CG531" s="98"/>
      <c r="CH531" s="275">
        <f t="shared" si="171"/>
        <v>-65.83260655940407</v>
      </c>
      <c r="CI531" s="283">
        <f t="shared" si="177"/>
        <v>53.46015175627295</v>
      </c>
      <c r="CJ531" s="98"/>
      <c r="CK531" s="98"/>
      <c r="CL531" s="98"/>
      <c r="CM531" s="98"/>
      <c r="CN531" s="163">
        <f t="shared" si="178"/>
        <v>38.564692688442555</v>
      </c>
      <c r="CO531" s="170">
        <v>-112</v>
      </c>
      <c r="CP531" s="98"/>
      <c r="CQ531" s="98"/>
      <c r="CR531" s="98"/>
      <c r="CS531" s="98"/>
      <c r="CT531" s="98"/>
      <c r="CU531" s="98"/>
      <c r="CV531" s="142"/>
    </row>
    <row r="532" spans="55:100" x14ac:dyDescent="0.3">
      <c r="BC532" s="141"/>
      <c r="BD532" s="255">
        <v>90</v>
      </c>
      <c r="BE532" s="258">
        <f t="shared" si="167"/>
        <v>-33.575760130961804</v>
      </c>
      <c r="BF532" s="257">
        <f t="shared" si="168"/>
        <v>-74.38134469779294</v>
      </c>
      <c r="BG532" s="98"/>
      <c r="BH532" s="255">
        <f t="shared" si="172"/>
        <v>-344.78405554948961</v>
      </c>
      <c r="BI532" s="257">
        <f t="shared" si="175"/>
        <v>56.424239869038196</v>
      </c>
      <c r="BJ532" s="98"/>
      <c r="BK532" s="98"/>
      <c r="BL532" s="98"/>
      <c r="BM532" s="258">
        <f t="shared" si="169"/>
        <v>-153.7493294704129</v>
      </c>
      <c r="BN532" s="257">
        <f t="shared" si="173"/>
        <v>-123.57576013096181</v>
      </c>
      <c r="BO532" s="98"/>
      <c r="BP532" s="98"/>
      <c r="BQ532" s="98"/>
      <c r="BR532" s="98"/>
      <c r="BS532" s="163">
        <f t="shared" si="174"/>
        <v>38.220365075152891</v>
      </c>
      <c r="BT532" s="170">
        <v>-111</v>
      </c>
      <c r="BU532" s="98"/>
      <c r="BV532" s="98"/>
      <c r="BW532" s="98"/>
      <c r="BX532" s="98"/>
      <c r="BY532" s="98"/>
      <c r="BZ532" s="98"/>
      <c r="CA532" s="142"/>
      <c r="CB532" s="141"/>
      <c r="CC532" s="282">
        <f t="shared" si="170"/>
        <v>-241.5986664454129</v>
      </c>
      <c r="CD532" s="283">
        <f t="shared" si="176"/>
        <v>56.46015175627295</v>
      </c>
      <c r="CE532" s="98"/>
      <c r="CF532" s="98"/>
      <c r="CG532" s="98"/>
      <c r="CH532" s="275">
        <f t="shared" si="171"/>
        <v>-65.468636325137879</v>
      </c>
      <c r="CI532" s="283">
        <f t="shared" si="177"/>
        <v>54.46015175627295</v>
      </c>
      <c r="CJ532" s="98"/>
      <c r="CK532" s="98"/>
      <c r="CL532" s="98"/>
      <c r="CM532" s="98"/>
      <c r="CN532" s="163">
        <f t="shared" si="178"/>
        <v>38.220365075152891</v>
      </c>
      <c r="CO532" s="170">
        <v>-111</v>
      </c>
      <c r="CP532" s="98"/>
      <c r="CQ532" s="98"/>
      <c r="CR532" s="98"/>
      <c r="CS532" s="98"/>
      <c r="CT532" s="98"/>
      <c r="CU532" s="98"/>
      <c r="CV532" s="142"/>
    </row>
    <row r="533" spans="55:100" x14ac:dyDescent="0.3">
      <c r="BC533" s="141"/>
      <c r="BD533" s="255">
        <v>91</v>
      </c>
      <c r="BE533" s="258">
        <f t="shared" si="167"/>
        <v>-33.97942980834658</v>
      </c>
      <c r="BF533" s="257">
        <f t="shared" si="168"/>
        <v>-74.384867469698619</v>
      </c>
      <c r="BG533" s="98"/>
      <c r="BH533" s="255">
        <f t="shared" si="172"/>
        <v>-347.53153296894425</v>
      </c>
      <c r="BI533" s="257">
        <f t="shared" si="175"/>
        <v>57.424239869038196</v>
      </c>
      <c r="BJ533" s="98"/>
      <c r="BK533" s="98"/>
      <c r="BL533" s="98"/>
      <c r="BM533" s="258">
        <f t="shared" si="169"/>
        <v>-154.37419882232223</v>
      </c>
      <c r="BN533" s="257">
        <f t="shared" si="173"/>
        <v>-124.57576013096181</v>
      </c>
      <c r="BO533" s="98"/>
      <c r="BP533" s="98"/>
      <c r="BQ533" s="98"/>
      <c r="BR533" s="98"/>
      <c r="BS533" s="163">
        <f t="shared" si="174"/>
        <v>37.87603746186322</v>
      </c>
      <c r="BT533" s="170">
        <v>-110</v>
      </c>
      <c r="BU533" s="98"/>
      <c r="BV533" s="98"/>
      <c r="BW533" s="98"/>
      <c r="BX533" s="98"/>
      <c r="BY533" s="98"/>
      <c r="BZ533" s="98"/>
      <c r="CA533" s="142"/>
      <c r="CB533" s="141"/>
      <c r="CC533" s="282">
        <f t="shared" si="170"/>
        <v>-243.19900097445395</v>
      </c>
      <c r="CD533" s="283">
        <f t="shared" si="176"/>
        <v>57.46015175627295</v>
      </c>
      <c r="CE533" s="98"/>
      <c r="CF533" s="98"/>
      <c r="CG533" s="98"/>
      <c r="CH533" s="275">
        <f t="shared" si="171"/>
        <v>-65.10466609087166</v>
      </c>
      <c r="CI533" s="283">
        <f t="shared" si="177"/>
        <v>55.46015175627295</v>
      </c>
      <c r="CJ533" s="98"/>
      <c r="CK533" s="98"/>
      <c r="CL533" s="98"/>
      <c r="CM533" s="98"/>
      <c r="CN533" s="163">
        <f t="shared" si="178"/>
        <v>37.87603746186322</v>
      </c>
      <c r="CO533" s="170">
        <v>-110</v>
      </c>
      <c r="CP533" s="98"/>
      <c r="CQ533" s="98"/>
      <c r="CR533" s="98"/>
      <c r="CS533" s="98"/>
      <c r="CT533" s="98"/>
      <c r="CU533" s="98"/>
      <c r="CV533" s="142"/>
    </row>
    <row r="534" spans="55:100" x14ac:dyDescent="0.3">
      <c r="BC534" s="141"/>
      <c r="BD534" s="255">
        <v>92</v>
      </c>
      <c r="BE534" s="258">
        <f t="shared" si="167"/>
        <v>-34.382976524037183</v>
      </c>
      <c r="BF534" s="257">
        <f t="shared" si="168"/>
        <v>-74.395434712345192</v>
      </c>
      <c r="BG534" s="98"/>
      <c r="BH534" s="255">
        <f t="shared" si="172"/>
        <v>-350.27901038839889</v>
      </c>
      <c r="BI534" s="257">
        <f t="shared" si="175"/>
        <v>58.424239869038196</v>
      </c>
      <c r="BJ534" s="98"/>
      <c r="BK534" s="98"/>
      <c r="BL534" s="98"/>
      <c r="BM534" s="258">
        <f t="shared" si="169"/>
        <v>-154.99906817423155</v>
      </c>
      <c r="BN534" s="257">
        <f t="shared" si="173"/>
        <v>-125.57576013096181</v>
      </c>
      <c r="BO534" s="98"/>
      <c r="BP534" s="98"/>
      <c r="BQ534" s="98"/>
      <c r="BR534" s="98"/>
      <c r="BS534" s="163">
        <f t="shared" si="174"/>
        <v>37.531709848573556</v>
      </c>
      <c r="BT534" s="170">
        <v>-109</v>
      </c>
      <c r="BU534" s="98"/>
      <c r="BV534" s="98"/>
      <c r="BW534" s="98"/>
      <c r="BX534" s="98"/>
      <c r="BY534" s="98"/>
      <c r="BZ534" s="98"/>
      <c r="CA534" s="142"/>
      <c r="CB534" s="141"/>
      <c r="CC534" s="282">
        <f t="shared" si="170"/>
        <v>-244.799335503495</v>
      </c>
      <c r="CD534" s="283">
        <f t="shared" si="176"/>
        <v>58.46015175627295</v>
      </c>
      <c r="CE534" s="98"/>
      <c r="CF534" s="98"/>
      <c r="CG534" s="98"/>
      <c r="CH534" s="275">
        <f t="shared" si="171"/>
        <v>-64.74069585660547</v>
      </c>
      <c r="CI534" s="283">
        <f t="shared" si="177"/>
        <v>56.46015175627295</v>
      </c>
      <c r="CJ534" s="98"/>
      <c r="CK534" s="98"/>
      <c r="CL534" s="98"/>
      <c r="CM534" s="98"/>
      <c r="CN534" s="163">
        <f t="shared" si="178"/>
        <v>37.531709848573556</v>
      </c>
      <c r="CO534" s="170">
        <v>-109</v>
      </c>
      <c r="CP534" s="98"/>
      <c r="CQ534" s="98"/>
      <c r="CR534" s="98"/>
      <c r="CS534" s="98"/>
      <c r="CT534" s="98"/>
      <c r="CU534" s="98"/>
      <c r="CV534" s="142"/>
    </row>
    <row r="535" spans="55:100" x14ac:dyDescent="0.3">
      <c r="BC535" s="141"/>
      <c r="BD535" s="255">
        <v>93</v>
      </c>
      <c r="BE535" s="258">
        <f t="shared" si="167"/>
        <v>-34.78627735379478</v>
      </c>
      <c r="BF535" s="257">
        <f t="shared" si="168"/>
        <v>-74.413043206848201</v>
      </c>
      <c r="BG535" s="98"/>
      <c r="BH535" s="255">
        <f t="shared" si="172"/>
        <v>-353.02648780785353</v>
      </c>
      <c r="BI535" s="257">
        <f t="shared" si="175"/>
        <v>59.424239869038196</v>
      </c>
      <c r="BJ535" s="98"/>
      <c r="BK535" s="98"/>
      <c r="BL535" s="98"/>
      <c r="BM535" s="258">
        <f t="shared" si="169"/>
        <v>-155.62393752614088</v>
      </c>
      <c r="BN535" s="257">
        <f t="shared" si="173"/>
        <v>-126.57576013096181</v>
      </c>
      <c r="BO535" s="98"/>
      <c r="BP535" s="98"/>
      <c r="BQ535" s="98"/>
      <c r="BR535" s="98"/>
      <c r="BS535" s="163">
        <f t="shared" si="174"/>
        <v>37.187382235283891</v>
      </c>
      <c r="BT535" s="170">
        <v>-108</v>
      </c>
      <c r="BU535" s="98"/>
      <c r="BV535" s="98"/>
      <c r="BW535" s="98"/>
      <c r="BX535" s="98"/>
      <c r="BY535" s="98"/>
      <c r="BZ535" s="98"/>
      <c r="CA535" s="142"/>
      <c r="CB535" s="141"/>
      <c r="CC535" s="282">
        <f t="shared" si="170"/>
        <v>-246.39967003253605</v>
      </c>
      <c r="CD535" s="283">
        <f t="shared" si="176"/>
        <v>59.46015175627295</v>
      </c>
      <c r="CE535" s="98"/>
      <c r="CF535" s="98"/>
      <c r="CG535" s="98"/>
      <c r="CH535" s="275">
        <f t="shared" si="171"/>
        <v>-64.376725622339265</v>
      </c>
      <c r="CI535" s="283">
        <f t="shared" si="177"/>
        <v>57.46015175627295</v>
      </c>
      <c r="CJ535" s="98"/>
      <c r="CK535" s="98"/>
      <c r="CL535" s="98"/>
      <c r="CM535" s="98"/>
      <c r="CN535" s="163">
        <f t="shared" si="178"/>
        <v>37.187382235283891</v>
      </c>
      <c r="CO535" s="170">
        <v>-108</v>
      </c>
      <c r="CP535" s="98"/>
      <c r="CQ535" s="98"/>
      <c r="CR535" s="98"/>
      <c r="CS535" s="98"/>
      <c r="CT535" s="98"/>
      <c r="CU535" s="98"/>
      <c r="CV535" s="142"/>
    </row>
    <row r="536" spans="55:100" x14ac:dyDescent="0.3">
      <c r="BC536" s="141"/>
      <c r="BD536" s="255">
        <v>94</v>
      </c>
      <c r="BE536" s="258">
        <f t="shared" si="167"/>
        <v>-35.189209448279762</v>
      </c>
      <c r="BF536" s="257">
        <f t="shared" si="168"/>
        <v>-74.437687589489627</v>
      </c>
      <c r="BG536" s="98"/>
      <c r="BH536" s="255">
        <f t="shared" si="172"/>
        <v>-355.77396522730811</v>
      </c>
      <c r="BI536" s="257">
        <f t="shared" si="175"/>
        <v>60.424239869038196</v>
      </c>
      <c r="BJ536" s="98"/>
      <c r="BK536" s="98"/>
      <c r="BL536" s="98"/>
      <c r="BM536" s="258">
        <f t="shared" si="169"/>
        <v>-156.2488068780502</v>
      </c>
      <c r="BN536" s="257">
        <f t="shared" si="173"/>
        <v>-127.57576013096181</v>
      </c>
      <c r="BO536" s="98"/>
      <c r="BP536" s="98"/>
      <c r="BQ536" s="98"/>
      <c r="BR536" s="98"/>
      <c r="BS536" s="163">
        <f t="shared" si="174"/>
        <v>36.843054621994227</v>
      </c>
      <c r="BT536" s="170">
        <v>-107</v>
      </c>
      <c r="BU536" s="98"/>
      <c r="BV536" s="98"/>
      <c r="BW536" s="98"/>
      <c r="BX536" s="98"/>
      <c r="BY536" s="98"/>
      <c r="BZ536" s="98"/>
      <c r="CA536" s="142"/>
      <c r="CB536" s="141"/>
      <c r="CC536" s="282">
        <f t="shared" si="170"/>
        <v>-248.0000045615771</v>
      </c>
      <c r="CD536" s="283">
        <f t="shared" si="176"/>
        <v>60.46015175627295</v>
      </c>
      <c r="CE536" s="98"/>
      <c r="CF536" s="98"/>
      <c r="CG536" s="98"/>
      <c r="CH536" s="275">
        <f t="shared" si="171"/>
        <v>-64.01275538807306</v>
      </c>
      <c r="CI536" s="283">
        <f t="shared" si="177"/>
        <v>58.46015175627295</v>
      </c>
      <c r="CJ536" s="98"/>
      <c r="CK536" s="98"/>
      <c r="CL536" s="98"/>
      <c r="CM536" s="98"/>
      <c r="CN536" s="163">
        <f t="shared" si="178"/>
        <v>36.843054621994227</v>
      </c>
      <c r="CO536" s="170">
        <v>-107</v>
      </c>
      <c r="CP536" s="98"/>
      <c r="CQ536" s="98"/>
      <c r="CR536" s="98"/>
      <c r="CS536" s="98"/>
      <c r="CT536" s="98"/>
      <c r="CU536" s="98"/>
      <c r="CV536" s="142"/>
    </row>
    <row r="537" spans="55:100" x14ac:dyDescent="0.3">
      <c r="BC537" s="141"/>
      <c r="BD537" s="255">
        <v>95</v>
      </c>
      <c r="BE537" s="258">
        <f t="shared" si="167"/>
        <v>-35.591650070472852</v>
      </c>
      <c r="BF537" s="257">
        <f t="shared" si="168"/>
        <v>-74.469360353351775</v>
      </c>
      <c r="BG537" s="98"/>
      <c r="BH537" s="255">
        <f t="shared" si="172"/>
        <v>-358.52144264676275</v>
      </c>
      <c r="BI537" s="257">
        <f t="shared" si="175"/>
        <v>61.424239869038196</v>
      </c>
      <c r="BJ537" s="98"/>
      <c r="BK537" s="98"/>
      <c r="BL537" s="98"/>
      <c r="BM537" s="258">
        <f t="shared" si="169"/>
        <v>-156.87367622995953</v>
      </c>
      <c r="BN537" s="257">
        <f t="shared" si="173"/>
        <v>-128.57576013096181</v>
      </c>
      <c r="BO537" s="98"/>
      <c r="BP537" s="98"/>
      <c r="BQ537" s="98"/>
      <c r="BR537" s="98"/>
      <c r="BS537" s="163">
        <f t="shared" si="174"/>
        <v>36.498727008704563</v>
      </c>
      <c r="BT537" s="170">
        <v>-106</v>
      </c>
      <c r="BU537" s="98"/>
      <c r="BV537" s="98"/>
      <c r="BW537" s="98"/>
      <c r="BX537" s="98"/>
      <c r="BY537" s="98"/>
      <c r="BZ537" s="98"/>
      <c r="CA537" s="142"/>
      <c r="CB537" s="141"/>
      <c r="CC537" s="282">
        <f t="shared" si="170"/>
        <v>-249.60033909061815</v>
      </c>
      <c r="CD537" s="283">
        <f t="shared" si="176"/>
        <v>61.46015175627295</v>
      </c>
      <c r="CE537" s="98"/>
      <c r="CF537" s="98"/>
      <c r="CG537" s="98"/>
      <c r="CH537" s="275">
        <f t="shared" si="171"/>
        <v>-63.648785153806855</v>
      </c>
      <c r="CI537" s="283">
        <f t="shared" si="177"/>
        <v>59.46015175627295</v>
      </c>
      <c r="CJ537" s="98"/>
      <c r="CK537" s="98"/>
      <c r="CL537" s="98"/>
      <c r="CM537" s="98"/>
      <c r="CN537" s="163">
        <f t="shared" si="178"/>
        <v>36.498727008704563</v>
      </c>
      <c r="CO537" s="170">
        <v>-106</v>
      </c>
      <c r="CP537" s="98"/>
      <c r="CQ537" s="98"/>
      <c r="CR537" s="98"/>
      <c r="CS537" s="98"/>
      <c r="CT537" s="98"/>
      <c r="CU537" s="98"/>
      <c r="CV537" s="142"/>
    </row>
    <row r="538" spans="55:100" x14ac:dyDescent="0.3">
      <c r="BC538" s="141"/>
      <c r="BD538" s="255">
        <v>96</v>
      </c>
      <c r="BE538" s="258">
        <f t="shared" si="167"/>
        <v>-35.993476633061995</v>
      </c>
      <c r="BF538" s="257">
        <f t="shared" si="168"/>
        <v>-74.508051850603977</v>
      </c>
      <c r="BG538" s="98"/>
      <c r="BH538" s="255">
        <f t="shared" si="172"/>
        <v>-361.26892006621733</v>
      </c>
      <c r="BI538" s="257">
        <f t="shared" si="175"/>
        <v>62.424239869038196</v>
      </c>
      <c r="BJ538" s="98"/>
      <c r="BK538" s="98"/>
      <c r="BL538" s="98"/>
      <c r="BM538" s="258">
        <f t="shared" si="169"/>
        <v>-157.49854558186888</v>
      </c>
      <c r="BN538" s="257">
        <f t="shared" si="173"/>
        <v>-129.57576013096181</v>
      </c>
      <c r="BO538" s="98"/>
      <c r="BP538" s="98"/>
      <c r="BQ538" s="98"/>
      <c r="BR538" s="98"/>
      <c r="BS538" s="163">
        <f t="shared" si="174"/>
        <v>36.154399395414892</v>
      </c>
      <c r="BT538" s="170">
        <v>-105</v>
      </c>
      <c r="BU538" s="98"/>
      <c r="BV538" s="98"/>
      <c r="BW538" s="98"/>
      <c r="BX538" s="98"/>
      <c r="BY538" s="98"/>
      <c r="BZ538" s="98"/>
      <c r="CA538" s="142"/>
      <c r="CB538" s="141"/>
      <c r="CC538" s="282">
        <f t="shared" si="170"/>
        <v>-251.2006736196592</v>
      </c>
      <c r="CD538" s="283">
        <f t="shared" si="176"/>
        <v>62.46015175627295</v>
      </c>
      <c r="CE538" s="98"/>
      <c r="CF538" s="98"/>
      <c r="CG538" s="98"/>
      <c r="CH538" s="275">
        <f t="shared" si="171"/>
        <v>-63.284814919540658</v>
      </c>
      <c r="CI538" s="283">
        <f t="shared" si="177"/>
        <v>60.46015175627295</v>
      </c>
      <c r="CJ538" s="98"/>
      <c r="CK538" s="98"/>
      <c r="CL538" s="98"/>
      <c r="CM538" s="98"/>
      <c r="CN538" s="163">
        <f t="shared" si="178"/>
        <v>36.154399395414892</v>
      </c>
      <c r="CO538" s="170">
        <v>-105</v>
      </c>
      <c r="CP538" s="98"/>
      <c r="CQ538" s="98"/>
      <c r="CR538" s="98"/>
      <c r="CS538" s="98"/>
      <c r="CT538" s="98"/>
      <c r="CU538" s="98"/>
      <c r="CV538" s="142"/>
    </row>
    <row r="539" spans="55:100" x14ac:dyDescent="0.3">
      <c r="BC539" s="141"/>
      <c r="BD539" s="255">
        <v>97</v>
      </c>
      <c r="BE539" s="258">
        <f t="shared" si="167"/>
        <v>-36.394566735783663</v>
      </c>
      <c r="BF539" s="257">
        <f t="shared" si="168"/>
        <v>-74.553750295441333</v>
      </c>
      <c r="BG539" s="98"/>
      <c r="BH539" s="255">
        <f t="shared" si="172"/>
        <v>-364.01639748567197</v>
      </c>
      <c r="BI539" s="257">
        <f t="shared" si="175"/>
        <v>63.424239869038196</v>
      </c>
      <c r="BJ539" s="98"/>
      <c r="BK539" s="98"/>
      <c r="BL539" s="98"/>
      <c r="BM539" s="258">
        <f t="shared" si="169"/>
        <v>-158.12341493377818</v>
      </c>
      <c r="BN539" s="257">
        <f t="shared" si="173"/>
        <v>-130.57576013096181</v>
      </c>
      <c r="BO539" s="98"/>
      <c r="BP539" s="98"/>
      <c r="BQ539" s="98"/>
      <c r="BR539" s="98"/>
      <c r="BS539" s="163">
        <f t="shared" si="174"/>
        <v>35.810071782125227</v>
      </c>
      <c r="BT539" s="170">
        <v>-104</v>
      </c>
      <c r="BU539" s="98"/>
      <c r="BV539" s="98"/>
      <c r="BW539" s="98"/>
      <c r="BX539" s="98"/>
      <c r="BY539" s="98"/>
      <c r="BZ539" s="98"/>
      <c r="CA539" s="142"/>
      <c r="CB539" s="141"/>
      <c r="CC539" s="282">
        <f t="shared" si="170"/>
        <v>-252.80100814870025</v>
      </c>
      <c r="CD539" s="283">
        <f t="shared" si="176"/>
        <v>63.46015175627295</v>
      </c>
      <c r="CE539" s="98"/>
      <c r="CF539" s="98"/>
      <c r="CG539" s="98"/>
      <c r="CH539" s="275">
        <f t="shared" si="171"/>
        <v>-62.92084468527446</v>
      </c>
      <c r="CI539" s="283">
        <f t="shared" si="177"/>
        <v>61.46015175627295</v>
      </c>
      <c r="CJ539" s="98"/>
      <c r="CK539" s="98"/>
      <c r="CL539" s="98"/>
      <c r="CM539" s="98"/>
      <c r="CN539" s="163">
        <f t="shared" si="178"/>
        <v>35.810071782125227</v>
      </c>
      <c r="CO539" s="170">
        <v>-104</v>
      </c>
      <c r="CP539" s="98"/>
      <c r="CQ539" s="98"/>
      <c r="CR539" s="98"/>
      <c r="CS539" s="98"/>
      <c r="CT539" s="98"/>
      <c r="CU539" s="98"/>
      <c r="CV539" s="142"/>
    </row>
    <row r="540" spans="55:100" x14ac:dyDescent="0.3">
      <c r="BC540" s="141"/>
      <c r="BD540" s="255">
        <v>98</v>
      </c>
      <c r="BE540" s="258">
        <f t="shared" si="167"/>
        <v>-36.794798202707106</v>
      </c>
      <c r="BF540" s="257">
        <f t="shared" si="168"/>
        <v>-74.60644176767488</v>
      </c>
      <c r="BG540" s="98"/>
      <c r="BH540" s="255">
        <f t="shared" si="172"/>
        <v>-366.76387490512661</v>
      </c>
      <c r="BI540" s="257">
        <f t="shared" si="175"/>
        <v>64.424239869038189</v>
      </c>
      <c r="BJ540" s="98"/>
      <c r="BK540" s="98"/>
      <c r="BL540" s="98"/>
      <c r="BM540" s="258">
        <f t="shared" si="169"/>
        <v>-158.74828428568753</v>
      </c>
      <c r="BN540" s="257">
        <f t="shared" si="173"/>
        <v>-131.57576013096181</v>
      </c>
      <c r="BO540" s="98"/>
      <c r="BP540" s="98"/>
      <c r="BQ540" s="98"/>
      <c r="BR540" s="98"/>
      <c r="BS540" s="163">
        <f t="shared" si="174"/>
        <v>35.465744168835563</v>
      </c>
      <c r="BT540" s="170">
        <v>-103</v>
      </c>
      <c r="BU540" s="98"/>
      <c r="BV540" s="98"/>
      <c r="BW540" s="98"/>
      <c r="BX540" s="98"/>
      <c r="BY540" s="98"/>
      <c r="BZ540" s="98"/>
      <c r="CA540" s="142"/>
      <c r="CB540" s="141"/>
      <c r="CC540" s="282">
        <f t="shared" si="170"/>
        <v>-254.4013426777413</v>
      </c>
      <c r="CD540" s="283">
        <f t="shared" si="176"/>
        <v>64.46015175627295</v>
      </c>
      <c r="CE540" s="98"/>
      <c r="CF540" s="98"/>
      <c r="CG540" s="98"/>
      <c r="CH540" s="275">
        <f t="shared" si="171"/>
        <v>-62.556874451008255</v>
      </c>
      <c r="CI540" s="283">
        <f t="shared" si="177"/>
        <v>62.46015175627295</v>
      </c>
      <c r="CJ540" s="98"/>
      <c r="CK540" s="98"/>
      <c r="CL540" s="98"/>
      <c r="CM540" s="98"/>
      <c r="CN540" s="163">
        <f t="shared" si="178"/>
        <v>35.465744168835563</v>
      </c>
      <c r="CO540" s="170">
        <v>-103</v>
      </c>
      <c r="CP540" s="98"/>
      <c r="CQ540" s="98"/>
      <c r="CR540" s="98"/>
      <c r="CS540" s="98"/>
      <c r="CT540" s="98"/>
      <c r="CU540" s="98"/>
      <c r="CV540" s="142"/>
    </row>
    <row r="541" spans="55:100" x14ac:dyDescent="0.3">
      <c r="BC541" s="141"/>
      <c r="BD541" s="255">
        <v>99</v>
      </c>
      <c r="BE541" s="258">
        <f t="shared" si="167"/>
        <v>-37.194049119450376</v>
      </c>
      <c r="BF541" s="257">
        <f t="shared" si="168"/>
        <v>-74.666110216971717</v>
      </c>
      <c r="BG541" s="98"/>
      <c r="BH541" s="255">
        <f t="shared" si="172"/>
        <v>-369.51135232458125</v>
      </c>
      <c r="BI541" s="257">
        <f t="shared" si="175"/>
        <v>65.424239869038189</v>
      </c>
      <c r="BJ541" s="98"/>
      <c r="BK541" s="98"/>
      <c r="BL541" s="98"/>
      <c r="BM541" s="258">
        <f t="shared" si="169"/>
        <v>-159.37315363759683</v>
      </c>
      <c r="BN541" s="257">
        <f t="shared" si="173"/>
        <v>-132.57576013096181</v>
      </c>
      <c r="BO541" s="98"/>
      <c r="BP541" s="98"/>
      <c r="BQ541" s="98"/>
      <c r="BR541" s="98"/>
      <c r="BS541" s="163">
        <f t="shared" si="174"/>
        <v>35.121416555545899</v>
      </c>
      <c r="BT541" s="170">
        <v>-102</v>
      </c>
      <c r="BU541" s="98"/>
      <c r="BV541" s="98"/>
      <c r="BW541" s="98"/>
      <c r="BX541" s="98"/>
      <c r="BY541" s="98"/>
      <c r="BZ541" s="98"/>
      <c r="CA541" s="142"/>
      <c r="CB541" s="141"/>
      <c r="CC541" s="282">
        <f t="shared" si="170"/>
        <v>-256.00167720678235</v>
      </c>
      <c r="CD541" s="283">
        <f t="shared" si="176"/>
        <v>65.46015175627295</v>
      </c>
      <c r="CE541" s="98"/>
      <c r="CF541" s="98"/>
      <c r="CG541" s="98"/>
      <c r="CH541" s="275">
        <f t="shared" si="171"/>
        <v>-62.19290421674205</v>
      </c>
      <c r="CI541" s="283">
        <f t="shared" si="177"/>
        <v>63.46015175627295</v>
      </c>
      <c r="CJ541" s="98"/>
      <c r="CK541" s="98"/>
      <c r="CL541" s="98"/>
      <c r="CM541" s="98"/>
      <c r="CN541" s="163">
        <f t="shared" si="178"/>
        <v>35.121416555545899</v>
      </c>
      <c r="CO541" s="170">
        <v>-102</v>
      </c>
      <c r="CP541" s="98"/>
      <c r="CQ541" s="98"/>
      <c r="CR541" s="98"/>
      <c r="CS541" s="98"/>
      <c r="CT541" s="98"/>
      <c r="CU541" s="98"/>
      <c r="CV541" s="142"/>
    </row>
    <row r="542" spans="55:100" x14ac:dyDescent="0.3">
      <c r="BC542" s="141"/>
      <c r="BD542" s="255">
        <v>100</v>
      </c>
      <c r="BE542" s="258">
        <f t="shared" si="167"/>
        <v>-37.592197870316589</v>
      </c>
      <c r="BF542" s="257">
        <f t="shared" si="168"/>
        <v>-74.732737467744172</v>
      </c>
      <c r="BG542" s="98"/>
      <c r="BH542" s="255">
        <f t="shared" si="172"/>
        <v>-372.25882974403584</v>
      </c>
      <c r="BI542" s="257">
        <f t="shared" si="175"/>
        <v>66.424239869038189</v>
      </c>
      <c r="BJ542" s="98"/>
      <c r="BK542" s="98"/>
      <c r="BL542" s="98"/>
      <c r="BM542" s="258">
        <f t="shared" si="169"/>
        <v>-159.99802298950618</v>
      </c>
      <c r="BN542" s="257">
        <f t="shared" si="173"/>
        <v>-133.57576013096181</v>
      </c>
      <c r="BO542" s="98"/>
      <c r="BP542" s="98"/>
      <c r="BQ542" s="98"/>
      <c r="BR542" s="98"/>
      <c r="BS542" s="163">
        <f t="shared" si="174"/>
        <v>34.777088942256235</v>
      </c>
      <c r="BT542" s="170">
        <v>-101</v>
      </c>
      <c r="BU542" s="98"/>
      <c r="BV542" s="98"/>
      <c r="BW542" s="98"/>
      <c r="BX542" s="98"/>
      <c r="BY542" s="98"/>
      <c r="BZ542" s="98"/>
      <c r="CA542" s="142"/>
      <c r="CB542" s="141"/>
      <c r="CC542" s="282">
        <f t="shared" si="170"/>
        <v>-257.6020117358234</v>
      </c>
      <c r="CD542" s="283">
        <f t="shared" si="176"/>
        <v>66.46015175627295</v>
      </c>
      <c r="CE542" s="98"/>
      <c r="CF542" s="98"/>
      <c r="CG542" s="98"/>
      <c r="CH542" s="275">
        <f t="shared" si="171"/>
        <v>-61.828933982475846</v>
      </c>
      <c r="CI542" s="283">
        <f t="shared" si="177"/>
        <v>64.46015175627295</v>
      </c>
      <c r="CJ542" s="98"/>
      <c r="CK542" s="98"/>
      <c r="CL542" s="98"/>
      <c r="CM542" s="98"/>
      <c r="CN542" s="163">
        <f t="shared" si="178"/>
        <v>34.777088942256235</v>
      </c>
      <c r="CO542" s="170">
        <v>-101</v>
      </c>
      <c r="CP542" s="98"/>
      <c r="CQ542" s="98"/>
      <c r="CR542" s="98"/>
      <c r="CS542" s="98"/>
      <c r="CT542" s="98"/>
      <c r="CU542" s="98"/>
      <c r="CV542" s="142"/>
    </row>
    <row r="543" spans="55:100" x14ac:dyDescent="0.3">
      <c r="BC543" s="141"/>
      <c r="BD543" s="255">
        <v>101</v>
      </c>
      <c r="BE543" s="258">
        <f t="shared" si="167"/>
        <v>-37.989123175339301</v>
      </c>
      <c r="BF543" s="257">
        <f t="shared" si="168"/>
        <v>-74.806303224686246</v>
      </c>
      <c r="BG543" s="98"/>
      <c r="BH543" s="255">
        <f t="shared" si="172"/>
        <v>-375.00630716349048</v>
      </c>
      <c r="BI543" s="257">
        <f t="shared" si="175"/>
        <v>67.424239869038189</v>
      </c>
      <c r="BJ543" s="98"/>
      <c r="BK543" s="98"/>
      <c r="BL543" s="98"/>
      <c r="BM543" s="258">
        <f t="shared" si="169"/>
        <v>-160.62289234141551</v>
      </c>
      <c r="BN543" s="257">
        <f t="shared" si="173"/>
        <v>-134.57576013096181</v>
      </c>
      <c r="BO543" s="98"/>
      <c r="BP543" s="98"/>
      <c r="BQ543" s="98"/>
      <c r="BR543" s="98"/>
      <c r="BS543" s="163">
        <f t="shared" si="174"/>
        <v>34.432761328966563</v>
      </c>
      <c r="BT543" s="170">
        <v>-100</v>
      </c>
      <c r="BU543" s="98"/>
      <c r="BV543" s="98"/>
      <c r="BW543" s="98"/>
      <c r="BX543" s="98"/>
      <c r="BY543" s="98"/>
      <c r="BZ543" s="98"/>
      <c r="CA543" s="142"/>
      <c r="CB543" s="141"/>
      <c r="CC543" s="282">
        <f t="shared" si="170"/>
        <v>-259.20234626486445</v>
      </c>
      <c r="CD543" s="283">
        <f t="shared" si="176"/>
        <v>67.46015175627295</v>
      </c>
      <c r="CE543" s="98"/>
      <c r="CF543" s="98"/>
      <c r="CG543" s="98"/>
      <c r="CH543" s="275">
        <f t="shared" si="171"/>
        <v>-61.464963748209648</v>
      </c>
      <c r="CI543" s="283">
        <f t="shared" si="177"/>
        <v>65.46015175627295</v>
      </c>
      <c r="CJ543" s="98"/>
      <c r="CK543" s="98"/>
      <c r="CL543" s="98"/>
      <c r="CM543" s="98"/>
      <c r="CN543" s="163">
        <f t="shared" si="178"/>
        <v>34.432761328966563</v>
      </c>
      <c r="CO543" s="170">
        <v>-100</v>
      </c>
      <c r="CP543" s="98"/>
      <c r="CQ543" s="98"/>
      <c r="CR543" s="98"/>
      <c r="CS543" s="98"/>
      <c r="CT543" s="98"/>
      <c r="CU543" s="98"/>
      <c r="CV543" s="142"/>
    </row>
    <row r="544" spans="55:100" x14ac:dyDescent="0.3">
      <c r="BC544" s="141"/>
      <c r="BD544" s="255">
        <v>102</v>
      </c>
      <c r="BE544" s="258">
        <f t="shared" si="167"/>
        <v>-38.384704127225476</v>
      </c>
      <c r="BF544" s="257">
        <f t="shared" si="168"/>
        <v>-74.886785078955697</v>
      </c>
      <c r="BG544" s="98"/>
      <c r="BH544" s="255">
        <f t="shared" si="172"/>
        <v>-377.75378458294506</v>
      </c>
      <c r="BI544" s="257">
        <f t="shared" si="175"/>
        <v>68.424239869038189</v>
      </c>
      <c r="BJ544" s="98"/>
      <c r="BK544" s="98"/>
      <c r="BL544" s="98"/>
      <c r="BM544" s="258">
        <f t="shared" si="169"/>
        <v>-161.24776169332483</v>
      </c>
      <c r="BN544" s="257">
        <f t="shared" si="173"/>
        <v>-135.57576013096181</v>
      </c>
      <c r="BO544" s="98"/>
      <c r="BP544" s="98"/>
      <c r="BQ544" s="98"/>
      <c r="BR544" s="98"/>
      <c r="BS544" s="163">
        <f t="shared" si="174"/>
        <v>34.088433715676899</v>
      </c>
      <c r="BT544" s="170">
        <v>-99</v>
      </c>
      <c r="BU544" s="98"/>
      <c r="BV544" s="98"/>
      <c r="BW544" s="98"/>
      <c r="BX544" s="98"/>
      <c r="BY544" s="98"/>
      <c r="BZ544" s="98"/>
      <c r="CA544" s="142"/>
      <c r="CB544" s="141"/>
      <c r="CC544" s="282">
        <f t="shared" si="170"/>
        <v>-260.80268079390549</v>
      </c>
      <c r="CD544" s="283">
        <f t="shared" si="176"/>
        <v>68.46015175627295</v>
      </c>
      <c r="CE544" s="98"/>
      <c r="CF544" s="98"/>
      <c r="CG544" s="98"/>
      <c r="CH544" s="275">
        <f t="shared" si="171"/>
        <v>-61.100993513943443</v>
      </c>
      <c r="CI544" s="283">
        <f t="shared" si="177"/>
        <v>66.46015175627295</v>
      </c>
      <c r="CJ544" s="98"/>
      <c r="CK544" s="98"/>
      <c r="CL544" s="98"/>
      <c r="CM544" s="98"/>
      <c r="CN544" s="163">
        <f t="shared" si="178"/>
        <v>34.088433715676899</v>
      </c>
      <c r="CO544" s="170">
        <v>-99</v>
      </c>
      <c r="CP544" s="98"/>
      <c r="CQ544" s="98"/>
      <c r="CR544" s="98"/>
      <c r="CS544" s="98"/>
      <c r="CT544" s="98"/>
      <c r="CU544" s="98"/>
      <c r="CV544" s="142"/>
    </row>
    <row r="545" spans="55:100" x14ac:dyDescent="0.3">
      <c r="BC545" s="141"/>
      <c r="BD545" s="255">
        <v>103</v>
      </c>
      <c r="BE545" s="258">
        <f t="shared" si="167"/>
        <v>-38.778820228185111</v>
      </c>
      <c r="BF545" s="257">
        <f t="shared" si="168"/>
        <v>-74.974158515000099</v>
      </c>
      <c r="BG545" s="98"/>
      <c r="BH545" s="255">
        <f t="shared" si="172"/>
        <v>-380.5012620023997</v>
      </c>
      <c r="BI545" s="257">
        <f t="shared" si="175"/>
        <v>69.424239869038189</v>
      </c>
      <c r="BJ545" s="98"/>
      <c r="BK545" s="98"/>
      <c r="BL545" s="98"/>
      <c r="BM545" s="258">
        <f t="shared" si="169"/>
        <v>-161.87263104523416</v>
      </c>
      <c r="BN545" s="257">
        <f t="shared" si="173"/>
        <v>-136.57576013096181</v>
      </c>
      <c r="BO545" s="98"/>
      <c r="BP545" s="98"/>
      <c r="BQ545" s="98"/>
      <c r="BR545" s="98"/>
      <c r="BS545" s="163">
        <f t="shared" si="174"/>
        <v>33.744106102387235</v>
      </c>
      <c r="BT545" s="170">
        <v>-98</v>
      </c>
      <c r="BU545" s="98"/>
      <c r="BV545" s="98"/>
      <c r="BW545" s="98"/>
      <c r="BX545" s="98"/>
      <c r="BY545" s="98"/>
      <c r="BZ545" s="98"/>
      <c r="CA545" s="142"/>
      <c r="CB545" s="141"/>
      <c r="CC545" s="282">
        <f t="shared" si="170"/>
        <v>-262.40301532294654</v>
      </c>
      <c r="CD545" s="283">
        <f t="shared" si="176"/>
        <v>69.46015175627295</v>
      </c>
      <c r="CE545" s="98"/>
      <c r="CF545" s="98"/>
      <c r="CG545" s="98"/>
      <c r="CH545" s="275">
        <f t="shared" si="171"/>
        <v>-60.737023279677246</v>
      </c>
      <c r="CI545" s="283">
        <f t="shared" si="177"/>
        <v>67.46015175627295</v>
      </c>
      <c r="CJ545" s="98"/>
      <c r="CK545" s="98"/>
      <c r="CL545" s="98"/>
      <c r="CM545" s="98"/>
      <c r="CN545" s="163">
        <f t="shared" si="178"/>
        <v>33.744106102387235</v>
      </c>
      <c r="CO545" s="170">
        <v>-98</v>
      </c>
      <c r="CP545" s="98"/>
      <c r="CQ545" s="98"/>
      <c r="CR545" s="98"/>
      <c r="CS545" s="98"/>
      <c r="CT545" s="98"/>
      <c r="CU545" s="98"/>
      <c r="CV545" s="142"/>
    </row>
    <row r="546" spans="55:100" x14ac:dyDescent="0.3">
      <c r="BC546" s="141"/>
      <c r="BD546" s="255">
        <v>104</v>
      </c>
      <c r="BE546" s="258">
        <f t="shared" si="167"/>
        <v>-39.171351426635958</v>
      </c>
      <c r="BF546" s="257">
        <f t="shared" si="168"/>
        <v>-75.068396918024405</v>
      </c>
      <c r="BG546" s="98"/>
      <c r="BH546" s="255">
        <f t="shared" si="172"/>
        <v>-383.24873942185434</v>
      </c>
      <c r="BI546" s="257">
        <f t="shared" si="175"/>
        <v>70.424239869038189</v>
      </c>
      <c r="BJ546" s="98"/>
      <c r="BK546" s="98"/>
      <c r="BL546" s="98"/>
      <c r="BM546" s="258">
        <f t="shared" si="169"/>
        <v>-162.49750039714348</v>
      </c>
      <c r="BN546" s="257">
        <f t="shared" si="173"/>
        <v>-137.57576013096181</v>
      </c>
      <c r="BO546" s="98"/>
      <c r="BP546" s="98"/>
      <c r="BQ546" s="98"/>
      <c r="BR546" s="98"/>
      <c r="BS546" s="163">
        <f t="shared" si="174"/>
        <v>33.399778489097571</v>
      </c>
      <c r="BT546" s="170">
        <v>-97</v>
      </c>
      <c r="BU546" s="98"/>
      <c r="BV546" s="98"/>
      <c r="BW546" s="98"/>
      <c r="BX546" s="98"/>
      <c r="BY546" s="98"/>
      <c r="BZ546" s="98"/>
      <c r="CA546" s="142"/>
      <c r="CB546" s="141"/>
      <c r="CC546" s="282">
        <f t="shared" si="170"/>
        <v>-264.00334985198759</v>
      </c>
      <c r="CD546" s="283">
        <f t="shared" si="176"/>
        <v>70.46015175627295</v>
      </c>
      <c r="CE546" s="98"/>
      <c r="CF546" s="98"/>
      <c r="CG546" s="98"/>
      <c r="CH546" s="275">
        <f t="shared" si="171"/>
        <v>-60.373053045411041</v>
      </c>
      <c r="CI546" s="283">
        <f t="shared" si="177"/>
        <v>68.46015175627295</v>
      </c>
      <c r="CJ546" s="98"/>
      <c r="CK546" s="98"/>
      <c r="CL546" s="98"/>
      <c r="CM546" s="98"/>
      <c r="CN546" s="163">
        <f t="shared" si="178"/>
        <v>33.399778489097571</v>
      </c>
      <c r="CO546" s="170">
        <v>-97</v>
      </c>
      <c r="CP546" s="98"/>
      <c r="CQ546" s="98"/>
      <c r="CR546" s="98"/>
      <c r="CS546" s="98"/>
      <c r="CT546" s="98"/>
      <c r="CU546" s="98"/>
      <c r="CV546" s="142"/>
    </row>
    <row r="547" spans="55:100" x14ac:dyDescent="0.3">
      <c r="BC547" s="141"/>
      <c r="BD547" s="255">
        <v>105</v>
      </c>
      <c r="BE547" s="258">
        <f t="shared" si="167"/>
        <v>-39.562178153772436</v>
      </c>
      <c r="BF547" s="257">
        <f t="shared" si="168"/>
        <v>-75.169471582098154</v>
      </c>
      <c r="BG547" s="98"/>
      <c r="BH547" s="255">
        <f t="shared" si="172"/>
        <v>-385.99621684130898</v>
      </c>
      <c r="BI547" s="257">
        <f t="shared" si="175"/>
        <v>71.424239869038189</v>
      </c>
      <c r="BJ547" s="98"/>
      <c r="BK547" s="98"/>
      <c r="BL547" s="98"/>
      <c r="BM547" s="258">
        <f t="shared" si="169"/>
        <v>-163.12236974905281</v>
      </c>
      <c r="BN547" s="257">
        <f t="shared" si="173"/>
        <v>-138.57576013096181</v>
      </c>
      <c r="BO547" s="98"/>
      <c r="BP547" s="98"/>
      <c r="BQ547" s="98"/>
      <c r="BR547" s="98"/>
      <c r="BS547" s="163">
        <f t="shared" si="174"/>
        <v>33.055450875807907</v>
      </c>
      <c r="BT547" s="170">
        <v>-96</v>
      </c>
      <c r="BU547" s="98"/>
      <c r="BV547" s="98"/>
      <c r="BW547" s="98"/>
      <c r="BX547" s="98"/>
      <c r="BY547" s="98"/>
      <c r="BZ547" s="98"/>
      <c r="CA547" s="142"/>
      <c r="CB547" s="141"/>
      <c r="CC547" s="282">
        <f t="shared" si="170"/>
        <v>-265.60368438102864</v>
      </c>
      <c r="CD547" s="283">
        <f t="shared" si="176"/>
        <v>71.46015175627295</v>
      </c>
      <c r="CE547" s="98"/>
      <c r="CF547" s="98"/>
      <c r="CG547" s="98"/>
      <c r="CH547" s="275">
        <f t="shared" si="171"/>
        <v>-60.009082811144836</v>
      </c>
      <c r="CI547" s="283">
        <f t="shared" si="177"/>
        <v>69.46015175627295</v>
      </c>
      <c r="CJ547" s="98"/>
      <c r="CK547" s="98"/>
      <c r="CL547" s="98"/>
      <c r="CM547" s="98"/>
      <c r="CN547" s="163">
        <f t="shared" si="178"/>
        <v>33.055450875807907</v>
      </c>
      <c r="CO547" s="170">
        <v>-96</v>
      </c>
      <c r="CP547" s="98"/>
      <c r="CQ547" s="98"/>
      <c r="CR547" s="98"/>
      <c r="CS547" s="98"/>
      <c r="CT547" s="98"/>
      <c r="CU547" s="98"/>
      <c r="CV547" s="142"/>
    </row>
    <row r="548" spans="55:100" x14ac:dyDescent="0.3">
      <c r="BC548" s="141"/>
      <c r="BD548" s="255">
        <v>106</v>
      </c>
      <c r="BE548" s="258">
        <f t="shared" si="167"/>
        <v>-39.951181359987416</v>
      </c>
      <c r="BF548" s="257">
        <f t="shared" si="168"/>
        <v>-75.277351718899553</v>
      </c>
      <c r="BG548" s="98"/>
      <c r="BH548" s="255">
        <f t="shared" si="172"/>
        <v>-388.74369426076362</v>
      </c>
      <c r="BI548" s="257">
        <f t="shared" si="175"/>
        <v>72.424239869038189</v>
      </c>
      <c r="BJ548" s="98"/>
      <c r="BK548" s="98"/>
      <c r="BL548" s="98"/>
      <c r="BM548" s="258">
        <f t="shared" si="169"/>
        <v>-163.74723910096213</v>
      </c>
      <c r="BN548" s="257">
        <f t="shared" si="173"/>
        <v>-139.57576013096181</v>
      </c>
      <c r="BO548" s="98"/>
      <c r="BP548" s="98"/>
      <c r="BQ548" s="98"/>
      <c r="BR548" s="98"/>
      <c r="BS548" s="163">
        <f t="shared" si="174"/>
        <v>32.711123262518235</v>
      </c>
      <c r="BT548" s="170">
        <v>-95</v>
      </c>
      <c r="BU548" s="98"/>
      <c r="BV548" s="98"/>
      <c r="BW548" s="98"/>
      <c r="BX548" s="98"/>
      <c r="BY548" s="98"/>
      <c r="BZ548" s="98"/>
      <c r="CA548" s="142"/>
      <c r="CB548" s="141"/>
      <c r="CC548" s="282">
        <f t="shared" si="170"/>
        <v>-267.20401891006975</v>
      </c>
      <c r="CD548" s="283">
        <f t="shared" si="176"/>
        <v>72.46015175627295</v>
      </c>
      <c r="CE548" s="98"/>
      <c r="CF548" s="98"/>
      <c r="CG548" s="98"/>
      <c r="CH548" s="275">
        <f t="shared" si="171"/>
        <v>-59.645112576878631</v>
      </c>
      <c r="CI548" s="283">
        <f t="shared" si="177"/>
        <v>70.46015175627295</v>
      </c>
      <c r="CJ548" s="98"/>
      <c r="CK548" s="98"/>
      <c r="CL548" s="98"/>
      <c r="CM548" s="98"/>
      <c r="CN548" s="163">
        <f t="shared" si="178"/>
        <v>32.711123262518235</v>
      </c>
      <c r="CO548" s="170">
        <v>-95</v>
      </c>
      <c r="CP548" s="98"/>
      <c r="CQ548" s="98"/>
      <c r="CR548" s="98"/>
      <c r="CS548" s="98"/>
      <c r="CT548" s="98"/>
      <c r="CU548" s="98"/>
      <c r="CV548" s="142"/>
    </row>
    <row r="549" spans="55:100" x14ac:dyDescent="0.3">
      <c r="BC549" s="141"/>
      <c r="BD549" s="255">
        <v>107</v>
      </c>
      <c r="BE549" s="258">
        <f t="shared" si="167"/>
        <v>-40.338242551135956</v>
      </c>
      <c r="BF549" s="257">
        <f t="shared" si="168"/>
        <v>-75.392004467093841</v>
      </c>
      <c r="BG549" s="98"/>
      <c r="BH549" s="255">
        <f t="shared" si="172"/>
        <v>-391.49117168021826</v>
      </c>
      <c r="BI549" s="257">
        <f t="shared" si="175"/>
        <v>73.424239869038189</v>
      </c>
      <c r="BJ549" s="98"/>
      <c r="BK549" s="98"/>
      <c r="BL549" s="98"/>
      <c r="BM549" s="258">
        <f t="shared" si="169"/>
        <v>-164.37210845287146</v>
      </c>
      <c r="BN549" s="257">
        <f t="shared" si="173"/>
        <v>-140.57576013096181</v>
      </c>
      <c r="BO549" s="98"/>
      <c r="BP549" s="98"/>
      <c r="BQ549" s="98"/>
      <c r="BR549" s="98"/>
      <c r="BS549" s="163">
        <f t="shared" si="174"/>
        <v>32.366795649228571</v>
      </c>
      <c r="BT549" s="170">
        <v>-94</v>
      </c>
      <c r="BU549" s="98"/>
      <c r="BV549" s="98"/>
      <c r="BW549" s="98"/>
      <c r="BX549" s="98"/>
      <c r="BY549" s="98"/>
      <c r="BZ549" s="98"/>
      <c r="CA549" s="142"/>
      <c r="CB549" s="141"/>
      <c r="CC549" s="282">
        <f t="shared" si="170"/>
        <v>-268.80435343911074</v>
      </c>
      <c r="CD549" s="283">
        <f t="shared" si="176"/>
        <v>73.46015175627295</v>
      </c>
      <c r="CE549" s="98"/>
      <c r="CF549" s="98"/>
      <c r="CG549" s="98"/>
      <c r="CH549" s="275">
        <f t="shared" si="171"/>
        <v>-59.281142342612434</v>
      </c>
      <c r="CI549" s="283">
        <f t="shared" si="177"/>
        <v>71.46015175627295</v>
      </c>
      <c r="CJ549" s="98"/>
      <c r="CK549" s="98"/>
      <c r="CL549" s="98"/>
      <c r="CM549" s="98"/>
      <c r="CN549" s="163">
        <f t="shared" si="178"/>
        <v>32.366795649228571</v>
      </c>
      <c r="CO549" s="170">
        <v>-94</v>
      </c>
      <c r="CP549" s="98"/>
      <c r="CQ549" s="98"/>
      <c r="CR549" s="98"/>
      <c r="CS549" s="98"/>
      <c r="CT549" s="98"/>
      <c r="CU549" s="98"/>
      <c r="CV549" s="142"/>
    </row>
    <row r="550" spans="55:100" x14ac:dyDescent="0.3">
      <c r="BC550" s="141"/>
      <c r="BD550" s="255">
        <v>108</v>
      </c>
      <c r="BE550" s="258">
        <f t="shared" si="167"/>
        <v>-40.72324382462967</v>
      </c>
      <c r="BF550" s="257">
        <f t="shared" si="168"/>
        <v>-75.513394902343265</v>
      </c>
      <c r="BG550" s="98"/>
      <c r="BH550" s="255">
        <f t="shared" si="172"/>
        <v>-394.23864909967284</v>
      </c>
      <c r="BI550" s="257">
        <f t="shared" si="175"/>
        <v>74.424239869038189</v>
      </c>
      <c r="BJ550" s="98"/>
      <c r="BK550" s="98"/>
      <c r="BL550" s="98"/>
      <c r="BM550" s="258">
        <f t="shared" si="169"/>
        <v>-164.99697780478078</v>
      </c>
      <c r="BN550" s="257">
        <f t="shared" si="173"/>
        <v>-141.57576013096181</v>
      </c>
      <c r="BO550" s="98"/>
      <c r="BP550" s="98"/>
      <c r="BQ550" s="98"/>
      <c r="BR550" s="98"/>
      <c r="BS550" s="163">
        <f t="shared" si="174"/>
        <v>32.022468035938907</v>
      </c>
      <c r="BT550" s="170">
        <v>-93</v>
      </c>
      <c r="BU550" s="98"/>
      <c r="BV550" s="98"/>
      <c r="BW550" s="98"/>
      <c r="BX550" s="98"/>
      <c r="BY550" s="98"/>
      <c r="BZ550" s="98"/>
      <c r="CA550" s="142"/>
      <c r="CB550" s="141"/>
      <c r="CC550" s="282">
        <f t="shared" si="170"/>
        <v>-270.40468796815185</v>
      </c>
      <c r="CD550" s="283">
        <f t="shared" si="176"/>
        <v>74.46015175627295</v>
      </c>
      <c r="CE550" s="98"/>
      <c r="CF550" s="98"/>
      <c r="CG550" s="98"/>
      <c r="CH550" s="275">
        <f t="shared" si="171"/>
        <v>-58.917172108346236</v>
      </c>
      <c r="CI550" s="283">
        <f t="shared" si="177"/>
        <v>72.46015175627295</v>
      </c>
      <c r="CJ550" s="98"/>
      <c r="CK550" s="98"/>
      <c r="CL550" s="98"/>
      <c r="CM550" s="98"/>
      <c r="CN550" s="163">
        <f t="shared" si="178"/>
        <v>32.022468035938907</v>
      </c>
      <c r="CO550" s="170">
        <v>-93</v>
      </c>
      <c r="CP550" s="98"/>
      <c r="CQ550" s="98"/>
      <c r="CR550" s="98"/>
      <c r="CS550" s="98"/>
      <c r="CT550" s="98"/>
      <c r="CU550" s="98"/>
      <c r="CV550" s="142"/>
    </row>
    <row r="551" spans="55:100" x14ac:dyDescent="0.3">
      <c r="BC551" s="141"/>
      <c r="BD551" s="255">
        <v>109</v>
      </c>
      <c r="BE551" s="258">
        <f t="shared" si="167"/>
        <v>-41.106067905351061</v>
      </c>
      <c r="BF551" s="257">
        <f t="shared" si="168"/>
        <v>-75.641486047945335</v>
      </c>
      <c r="BG551" s="98"/>
      <c r="BH551" s="255">
        <f t="shared" si="172"/>
        <v>-396.98612651912742</v>
      </c>
      <c r="BI551" s="257">
        <f t="shared" si="175"/>
        <v>75.424239869038189</v>
      </c>
      <c r="BJ551" s="98"/>
      <c r="BK551" s="98"/>
      <c r="BL551" s="98"/>
      <c r="BM551" s="258">
        <f t="shared" si="169"/>
        <v>-165.62184715669014</v>
      </c>
      <c r="BN551" s="257">
        <f t="shared" si="173"/>
        <v>-142.57576013096181</v>
      </c>
      <c r="BO551" s="98"/>
      <c r="BP551" s="98"/>
      <c r="BQ551" s="98"/>
      <c r="BR551" s="98"/>
      <c r="BS551" s="163">
        <f t="shared" si="174"/>
        <v>31.678140422649239</v>
      </c>
      <c r="BT551" s="170">
        <v>-92</v>
      </c>
      <c r="BU551" s="98"/>
      <c r="BV551" s="98"/>
      <c r="BW551" s="98"/>
      <c r="BX551" s="98"/>
      <c r="BY551" s="98"/>
      <c r="BZ551" s="98"/>
      <c r="CA551" s="142"/>
      <c r="CB551" s="141"/>
      <c r="CC551" s="282">
        <f t="shared" si="170"/>
        <v>-272.00502249719284</v>
      </c>
      <c r="CD551" s="283">
        <f t="shared" si="176"/>
        <v>75.46015175627295</v>
      </c>
      <c r="CE551" s="98"/>
      <c r="CF551" s="98"/>
      <c r="CG551" s="98"/>
      <c r="CH551" s="275">
        <f t="shared" si="171"/>
        <v>-58.553201874080031</v>
      </c>
      <c r="CI551" s="283">
        <f t="shared" si="177"/>
        <v>73.46015175627295</v>
      </c>
      <c r="CJ551" s="98"/>
      <c r="CK551" s="98"/>
      <c r="CL551" s="98"/>
      <c r="CM551" s="98"/>
      <c r="CN551" s="163">
        <f t="shared" si="178"/>
        <v>31.678140422649239</v>
      </c>
      <c r="CO551" s="170">
        <v>-92</v>
      </c>
      <c r="CP551" s="98"/>
      <c r="CQ551" s="98"/>
      <c r="CR551" s="98"/>
      <c r="CS551" s="98"/>
      <c r="CT551" s="98"/>
      <c r="CU551" s="98"/>
      <c r="CV551" s="142"/>
    </row>
    <row r="552" spans="55:100" x14ac:dyDescent="0.3">
      <c r="BC552" s="141"/>
      <c r="BD552" s="255">
        <v>110</v>
      </c>
      <c r="BE552" s="258">
        <f t="shared" si="167"/>
        <v>-41.48659818137665</v>
      </c>
      <c r="BF552" s="257">
        <f t="shared" si="168"/>
        <v>-75.776238886096223</v>
      </c>
      <c r="BG552" s="98"/>
      <c r="BH552" s="255">
        <f t="shared" si="172"/>
        <v>-399.73360393858206</v>
      </c>
      <c r="BI552" s="257">
        <f t="shared" si="175"/>
        <v>76.424239869038189</v>
      </c>
      <c r="BJ552" s="98"/>
      <c r="BK552" s="98"/>
      <c r="BL552" s="98"/>
      <c r="BM552" s="258">
        <f t="shared" si="169"/>
        <v>-166.24671650859943</v>
      </c>
      <c r="BN552" s="257">
        <f t="shared" si="173"/>
        <v>-143.57576013096181</v>
      </c>
      <c r="BO552" s="98"/>
      <c r="BP552" s="98"/>
      <c r="BQ552" s="98"/>
      <c r="BR552" s="98"/>
      <c r="BS552" s="163">
        <f t="shared" si="174"/>
        <v>31.333812809359575</v>
      </c>
      <c r="BT552" s="170">
        <v>-91</v>
      </c>
      <c r="BU552" s="98"/>
      <c r="BV552" s="98"/>
      <c r="BW552" s="98"/>
      <c r="BX552" s="98"/>
      <c r="BY552" s="98"/>
      <c r="BZ552" s="98"/>
      <c r="CA552" s="142"/>
      <c r="CB552" s="141"/>
      <c r="CC552" s="282">
        <f t="shared" si="170"/>
        <v>-273.60535702623395</v>
      </c>
      <c r="CD552" s="283">
        <f t="shared" si="176"/>
        <v>76.46015175627295</v>
      </c>
      <c r="CE552" s="98"/>
      <c r="CF552" s="98"/>
      <c r="CG552" s="98"/>
      <c r="CH552" s="275">
        <f t="shared" si="171"/>
        <v>-58.189231639813826</v>
      </c>
      <c r="CI552" s="283">
        <f t="shared" si="177"/>
        <v>74.46015175627295</v>
      </c>
      <c r="CJ552" s="98"/>
      <c r="CK552" s="98"/>
      <c r="CL552" s="98"/>
      <c r="CM552" s="98"/>
      <c r="CN552" s="163">
        <f t="shared" si="178"/>
        <v>31.333812809359575</v>
      </c>
      <c r="CO552" s="170">
        <v>-91</v>
      </c>
      <c r="CP552" s="98"/>
      <c r="CQ552" s="98"/>
      <c r="CR552" s="98"/>
      <c r="CS552" s="98"/>
      <c r="CT552" s="98"/>
      <c r="CU552" s="98"/>
      <c r="CV552" s="142"/>
    </row>
    <row r="553" spans="55:100" x14ac:dyDescent="0.3">
      <c r="BC553" s="141"/>
      <c r="BD553" s="255">
        <v>111</v>
      </c>
      <c r="BE553" s="258">
        <f t="shared" si="167"/>
        <v>-41.864718739498066</v>
      </c>
      <c r="BF553" s="257">
        <f t="shared" si="168"/>
        <v>-75.917612369776066</v>
      </c>
      <c r="BG553" s="98"/>
      <c r="BH553" s="255">
        <f t="shared" si="172"/>
        <v>-402.4810813580367</v>
      </c>
      <c r="BI553" s="257">
        <f t="shared" si="175"/>
        <v>77.424239869038189</v>
      </c>
      <c r="BJ553" s="98"/>
      <c r="BK553" s="98"/>
      <c r="BL553" s="98"/>
      <c r="BM553" s="258">
        <f t="shared" si="169"/>
        <v>-166.87158586050879</v>
      </c>
      <c r="BN553" s="257">
        <f t="shared" si="173"/>
        <v>-144.57576013096181</v>
      </c>
      <c r="BO553" s="98"/>
      <c r="BP553" s="98"/>
      <c r="BQ553" s="98"/>
      <c r="BR553" s="98"/>
      <c r="BS553" s="163">
        <f t="shared" si="174"/>
        <v>30.989485196069911</v>
      </c>
      <c r="BT553" s="170">
        <v>-90</v>
      </c>
      <c r="BU553" s="98"/>
      <c r="BV553" s="98"/>
      <c r="BW553" s="98"/>
      <c r="BX553" s="98"/>
      <c r="BY553" s="98"/>
      <c r="BZ553" s="98"/>
      <c r="CA553" s="142"/>
      <c r="CB553" s="141"/>
      <c r="CC553" s="282">
        <f t="shared" si="170"/>
        <v>-275.205691555275</v>
      </c>
      <c r="CD553" s="283">
        <f t="shared" si="176"/>
        <v>77.46015175627295</v>
      </c>
      <c r="CE553" s="98"/>
      <c r="CF553" s="98"/>
      <c r="CG553" s="98"/>
      <c r="CH553" s="275">
        <f t="shared" si="171"/>
        <v>-57.825261405547622</v>
      </c>
      <c r="CI553" s="283">
        <f t="shared" si="177"/>
        <v>75.46015175627295</v>
      </c>
      <c r="CJ553" s="98"/>
      <c r="CK553" s="98"/>
      <c r="CL553" s="98"/>
      <c r="CM553" s="98"/>
      <c r="CN553" s="163">
        <f t="shared" si="178"/>
        <v>30.989485196069911</v>
      </c>
      <c r="CO553" s="170">
        <v>-90</v>
      </c>
      <c r="CP553" s="98"/>
      <c r="CQ553" s="98"/>
      <c r="CR553" s="98"/>
      <c r="CS553" s="98"/>
      <c r="CT553" s="98"/>
      <c r="CU553" s="98"/>
      <c r="CV553" s="142"/>
    </row>
    <row r="554" spans="55:100" x14ac:dyDescent="0.3">
      <c r="BC554" s="141"/>
      <c r="BD554" s="255">
        <v>112</v>
      </c>
      <c r="BE554" s="258">
        <f t="shared" si="167"/>
        <v>-42.24031440053038</v>
      </c>
      <c r="BF554" s="257">
        <f t="shared" si="168"/>
        <v>-76.065563435252216</v>
      </c>
      <c r="BG554" s="98"/>
      <c r="BH554" s="255">
        <f t="shared" si="172"/>
        <v>-405.22855877749134</v>
      </c>
      <c r="BI554" s="257">
        <f t="shared" si="175"/>
        <v>78.424239869038189</v>
      </c>
      <c r="BJ554" s="98"/>
      <c r="BK554" s="98"/>
      <c r="BL554" s="98"/>
      <c r="BM554" s="258">
        <f t="shared" si="169"/>
        <v>-167.49645521241808</v>
      </c>
      <c r="BN554" s="257">
        <f t="shared" si="173"/>
        <v>-145.57576013096181</v>
      </c>
      <c r="BO554" s="98"/>
      <c r="BP554" s="98"/>
      <c r="BQ554" s="98"/>
      <c r="BR554" s="98"/>
      <c r="BS554" s="163">
        <f t="shared" si="174"/>
        <v>30.645157582780243</v>
      </c>
      <c r="BT554" s="170">
        <v>-89</v>
      </c>
      <c r="BU554" s="98"/>
      <c r="BV554" s="98"/>
      <c r="BW554" s="98"/>
      <c r="BX554" s="98"/>
      <c r="BY554" s="98"/>
      <c r="BZ554" s="98"/>
      <c r="CA554" s="142"/>
      <c r="CB554" s="141"/>
      <c r="CC554" s="282">
        <f t="shared" si="170"/>
        <v>-276.80602608431604</v>
      </c>
      <c r="CD554" s="283">
        <f t="shared" si="176"/>
        <v>78.46015175627295</v>
      </c>
      <c r="CE554" s="98"/>
      <c r="CF554" s="98"/>
      <c r="CG554" s="98"/>
      <c r="CH554" s="275">
        <f t="shared" si="171"/>
        <v>-57.461291171281424</v>
      </c>
      <c r="CI554" s="283">
        <f t="shared" si="177"/>
        <v>76.46015175627295</v>
      </c>
      <c r="CJ554" s="98"/>
      <c r="CK554" s="98"/>
      <c r="CL554" s="98"/>
      <c r="CM554" s="98"/>
      <c r="CN554" s="163">
        <f t="shared" si="178"/>
        <v>30.645157582780243</v>
      </c>
      <c r="CO554" s="170">
        <v>-89</v>
      </c>
      <c r="CP554" s="98"/>
      <c r="CQ554" s="98"/>
      <c r="CR554" s="98"/>
      <c r="CS554" s="98"/>
      <c r="CT554" s="98"/>
      <c r="CU554" s="98"/>
      <c r="CV554" s="142"/>
    </row>
    <row r="555" spans="55:100" x14ac:dyDescent="0.3">
      <c r="BC555" s="141"/>
      <c r="BD555" s="255">
        <v>113</v>
      </c>
      <c r="BE555" s="258">
        <f t="shared" si="167"/>
        <v>-42.613270754396758</v>
      </c>
      <c r="BF555" s="257">
        <f t="shared" si="168"/>
        <v>-76.220047015196897</v>
      </c>
      <c r="BG555" s="98"/>
      <c r="BH555" s="255">
        <f t="shared" si="172"/>
        <v>-407.97603619694598</v>
      </c>
      <c r="BI555" s="257">
        <f t="shared" si="175"/>
        <v>79.424239869038189</v>
      </c>
      <c r="BJ555" s="98"/>
      <c r="BK555" s="98"/>
      <c r="BL555" s="98"/>
      <c r="BM555" s="258">
        <f t="shared" si="169"/>
        <v>-168.12132456432744</v>
      </c>
      <c r="BN555" s="257">
        <f t="shared" si="173"/>
        <v>-146.57576013096181</v>
      </c>
      <c r="BO555" s="98"/>
      <c r="BP555" s="98"/>
      <c r="BQ555" s="98"/>
      <c r="BR555" s="98"/>
      <c r="BS555" s="163">
        <f t="shared" si="174"/>
        <v>30.300829969490579</v>
      </c>
      <c r="BT555" s="170">
        <v>-88</v>
      </c>
      <c r="BU555" s="98"/>
      <c r="BV555" s="98"/>
      <c r="BW555" s="98"/>
      <c r="BX555" s="98"/>
      <c r="BY555" s="98"/>
      <c r="BZ555" s="98"/>
      <c r="CA555" s="142"/>
      <c r="CB555" s="141"/>
      <c r="CC555" s="282">
        <f t="shared" si="170"/>
        <v>-278.40636061335709</v>
      </c>
      <c r="CD555" s="283">
        <f t="shared" si="176"/>
        <v>79.46015175627295</v>
      </c>
      <c r="CE555" s="98"/>
      <c r="CF555" s="98"/>
      <c r="CG555" s="98"/>
      <c r="CH555" s="275">
        <f t="shared" si="171"/>
        <v>-57.097320937015219</v>
      </c>
      <c r="CI555" s="283">
        <f t="shared" si="177"/>
        <v>77.46015175627295</v>
      </c>
      <c r="CJ555" s="98"/>
      <c r="CK555" s="98"/>
      <c r="CL555" s="98"/>
      <c r="CM555" s="98"/>
      <c r="CN555" s="163">
        <f t="shared" si="178"/>
        <v>30.300829969490579</v>
      </c>
      <c r="CO555" s="170">
        <v>-88</v>
      </c>
      <c r="CP555" s="98"/>
      <c r="CQ555" s="98"/>
      <c r="CR555" s="98"/>
      <c r="CS555" s="98"/>
      <c r="CT555" s="98"/>
      <c r="CU555" s="98"/>
      <c r="CV555" s="142"/>
    </row>
    <row r="556" spans="55:100" x14ac:dyDescent="0.3">
      <c r="BC556" s="141"/>
      <c r="BD556" s="255">
        <v>114</v>
      </c>
      <c r="BE556" s="258">
        <f t="shared" si="167"/>
        <v>-42.983474194978911</v>
      </c>
      <c r="BF556" s="257">
        <f t="shared" si="168"/>
        <v>-76.381016052415134</v>
      </c>
      <c r="BG556" s="98"/>
      <c r="BH556" s="255">
        <f t="shared" si="172"/>
        <v>-410.72351361640062</v>
      </c>
      <c r="BI556" s="257">
        <f t="shared" si="175"/>
        <v>80.424239869038189</v>
      </c>
      <c r="BJ556" s="98"/>
      <c r="BK556" s="98"/>
      <c r="BL556" s="98"/>
      <c r="BM556" s="258">
        <f t="shared" si="169"/>
        <v>-168.74619391623673</v>
      </c>
      <c r="BN556" s="257">
        <f t="shared" si="173"/>
        <v>-147.57576013096181</v>
      </c>
      <c r="BO556" s="98"/>
      <c r="BP556" s="98"/>
      <c r="BQ556" s="98"/>
      <c r="BR556" s="98"/>
      <c r="BS556" s="163">
        <f t="shared" si="174"/>
        <v>29.956502356200911</v>
      </c>
      <c r="BT556" s="170">
        <v>-87</v>
      </c>
      <c r="BU556" s="98"/>
      <c r="BV556" s="98"/>
      <c r="BW556" s="98"/>
      <c r="BX556" s="98"/>
      <c r="BY556" s="98"/>
      <c r="BZ556" s="98"/>
      <c r="CA556" s="142"/>
      <c r="CB556" s="141"/>
      <c r="CC556" s="282">
        <f t="shared" si="170"/>
        <v>-280.00669514239814</v>
      </c>
      <c r="CD556" s="283">
        <f t="shared" si="176"/>
        <v>80.46015175627295</v>
      </c>
      <c r="CE556" s="98"/>
      <c r="CF556" s="98"/>
      <c r="CG556" s="98"/>
      <c r="CH556" s="275">
        <f t="shared" si="171"/>
        <v>-56.733350702749021</v>
      </c>
      <c r="CI556" s="283">
        <f t="shared" si="177"/>
        <v>78.46015175627295</v>
      </c>
      <c r="CJ556" s="98"/>
      <c r="CK556" s="98"/>
      <c r="CL556" s="98"/>
      <c r="CM556" s="98"/>
      <c r="CN556" s="163">
        <f t="shared" si="178"/>
        <v>29.956502356200911</v>
      </c>
      <c r="CO556" s="170">
        <v>-87</v>
      </c>
      <c r="CP556" s="98"/>
      <c r="CQ556" s="98"/>
      <c r="CR556" s="98"/>
      <c r="CS556" s="98"/>
      <c r="CT556" s="98"/>
      <c r="CU556" s="98"/>
      <c r="CV556" s="142"/>
    </row>
    <row r="557" spans="55:100" x14ac:dyDescent="0.3">
      <c r="BC557" s="141"/>
      <c r="BD557" s="255">
        <v>115</v>
      </c>
      <c r="BE557" s="258">
        <f t="shared" si="167"/>
        <v>-43.350811954722595</v>
      </c>
      <c r="BF557" s="257">
        <f t="shared" si="168"/>
        <v>-76.548421514178841</v>
      </c>
      <c r="BG557" s="98"/>
      <c r="BH557" s="255">
        <f t="shared" si="172"/>
        <v>-413.47099103585521</v>
      </c>
      <c r="BI557" s="257">
        <f t="shared" si="175"/>
        <v>81.424239869038189</v>
      </c>
      <c r="BJ557" s="98"/>
      <c r="BK557" s="98"/>
      <c r="BL557" s="98"/>
      <c r="BM557" s="258">
        <f t="shared" si="169"/>
        <v>-169.37106326814609</v>
      </c>
      <c r="BN557" s="257">
        <f t="shared" si="173"/>
        <v>-148.57576013096181</v>
      </c>
      <c r="BO557" s="98"/>
      <c r="BP557" s="98"/>
      <c r="BQ557" s="98"/>
      <c r="BR557" s="98"/>
      <c r="BS557" s="163">
        <f t="shared" si="174"/>
        <v>29.612174742911247</v>
      </c>
      <c r="BT557" s="170">
        <v>-86</v>
      </c>
      <c r="BU557" s="98"/>
      <c r="BV557" s="98"/>
      <c r="BW557" s="98"/>
      <c r="BX557" s="98"/>
      <c r="BY557" s="98"/>
      <c r="BZ557" s="98"/>
      <c r="CA557" s="142"/>
      <c r="CB557" s="141"/>
      <c r="CC557" s="282">
        <f t="shared" si="170"/>
        <v>-281.60702967143919</v>
      </c>
      <c r="CD557" s="283">
        <f t="shared" si="176"/>
        <v>81.46015175627295</v>
      </c>
      <c r="CE557" s="98"/>
      <c r="CF557" s="98"/>
      <c r="CG557" s="98"/>
      <c r="CH557" s="275">
        <f t="shared" si="171"/>
        <v>-56.369380468482817</v>
      </c>
      <c r="CI557" s="283">
        <f t="shared" si="177"/>
        <v>79.46015175627295</v>
      </c>
      <c r="CJ557" s="98"/>
      <c r="CK557" s="98"/>
      <c r="CL557" s="98"/>
      <c r="CM557" s="98"/>
      <c r="CN557" s="163">
        <f t="shared" si="178"/>
        <v>29.612174742911247</v>
      </c>
      <c r="CO557" s="170">
        <v>-86</v>
      </c>
      <c r="CP557" s="98"/>
      <c r="CQ557" s="98"/>
      <c r="CR557" s="98"/>
      <c r="CS557" s="98"/>
      <c r="CT557" s="98"/>
      <c r="CU557" s="98"/>
      <c r="CV557" s="142"/>
    </row>
    <row r="558" spans="55:100" x14ac:dyDescent="0.3">
      <c r="BC558" s="141"/>
      <c r="BD558" s="255">
        <v>116</v>
      </c>
      <c r="BE558" s="258">
        <f t="shared" si="167"/>
        <v>-43.715172138987704</v>
      </c>
      <c r="BF558" s="257">
        <f t="shared" si="168"/>
        <v>-76.722212407162687</v>
      </c>
      <c r="BG558" s="98"/>
      <c r="BH558" s="255">
        <f t="shared" si="172"/>
        <v>-416.21846845530985</v>
      </c>
      <c r="BI558" s="257">
        <f t="shared" si="175"/>
        <v>82.424239869038189</v>
      </c>
      <c r="BJ558" s="98"/>
      <c r="BK558" s="98"/>
      <c r="BL558" s="98"/>
      <c r="BM558" s="258">
        <f t="shared" si="169"/>
        <v>-169.99593262005541</v>
      </c>
      <c r="BN558" s="257">
        <f t="shared" si="173"/>
        <v>-149.57576013096181</v>
      </c>
      <c r="BO558" s="98"/>
      <c r="BP558" s="98"/>
      <c r="BQ558" s="98"/>
      <c r="BR558" s="98"/>
      <c r="BS558" s="163">
        <f t="shared" si="174"/>
        <v>29.267847129621583</v>
      </c>
      <c r="BT558" s="170">
        <v>-85</v>
      </c>
      <c r="BU558" s="98"/>
      <c r="BV558" s="98"/>
      <c r="BW558" s="98"/>
      <c r="BX558" s="98"/>
      <c r="BY558" s="98"/>
      <c r="BZ558" s="98"/>
      <c r="CA558" s="142"/>
      <c r="CB558" s="141"/>
      <c r="CC558" s="282">
        <f t="shared" si="170"/>
        <v>-283.20736420048024</v>
      </c>
      <c r="CD558" s="283">
        <f t="shared" si="176"/>
        <v>82.46015175627295</v>
      </c>
      <c r="CE558" s="98"/>
      <c r="CF558" s="98"/>
      <c r="CG558" s="98"/>
      <c r="CH558" s="275">
        <f t="shared" si="171"/>
        <v>-56.005410234216612</v>
      </c>
      <c r="CI558" s="283">
        <f t="shared" si="177"/>
        <v>80.46015175627295</v>
      </c>
      <c r="CJ558" s="98"/>
      <c r="CK558" s="98"/>
      <c r="CL558" s="98"/>
      <c r="CM558" s="98"/>
      <c r="CN558" s="163">
        <f t="shared" si="178"/>
        <v>29.267847129621583</v>
      </c>
      <c r="CO558" s="170">
        <v>-85</v>
      </c>
      <c r="CP558" s="98"/>
      <c r="CQ558" s="98"/>
      <c r="CR558" s="98"/>
      <c r="CS558" s="98"/>
      <c r="CT558" s="98"/>
      <c r="CU558" s="98"/>
      <c r="CV558" s="142"/>
    </row>
    <row r="559" spans="55:100" x14ac:dyDescent="0.3">
      <c r="BC559" s="141"/>
      <c r="BD559" s="255">
        <v>117</v>
      </c>
      <c r="BE559" s="258">
        <f t="shared" si="167"/>
        <v>-44.076443760132477</v>
      </c>
      <c r="BF559" s="257">
        <f t="shared" si="168"/>
        <v>-76.902335792977127</v>
      </c>
      <c r="BG559" s="98"/>
      <c r="BH559" s="255">
        <f t="shared" si="172"/>
        <v>-418.96594587476443</v>
      </c>
      <c r="BI559" s="257">
        <f t="shared" si="175"/>
        <v>83.424239869038189</v>
      </c>
      <c r="BJ559" s="98"/>
      <c r="BK559" s="98"/>
      <c r="BL559" s="98"/>
      <c r="BM559" s="258">
        <f t="shared" si="169"/>
        <v>-170.62080197196474</v>
      </c>
      <c r="BN559" s="257">
        <f t="shared" si="173"/>
        <v>-150.57576013096181</v>
      </c>
      <c r="BO559" s="98"/>
      <c r="BP559" s="98"/>
      <c r="BQ559" s="98"/>
      <c r="BR559" s="98"/>
      <c r="BS559" s="163">
        <f t="shared" si="174"/>
        <v>28.923519516331915</v>
      </c>
      <c r="BT559" s="170">
        <v>-84</v>
      </c>
      <c r="BU559" s="98"/>
      <c r="BV559" s="98"/>
      <c r="BW559" s="98"/>
      <c r="BX559" s="98"/>
      <c r="BY559" s="98"/>
      <c r="BZ559" s="98"/>
      <c r="CA559" s="142"/>
      <c r="CB559" s="141"/>
      <c r="CC559" s="282">
        <f t="shared" si="170"/>
        <v>-284.80769872952129</v>
      </c>
      <c r="CD559" s="283">
        <f t="shared" si="176"/>
        <v>83.46015175627295</v>
      </c>
      <c r="CE559" s="98"/>
      <c r="CF559" s="98"/>
      <c r="CG559" s="98"/>
      <c r="CH559" s="275">
        <f t="shared" si="171"/>
        <v>-55.641439999950407</v>
      </c>
      <c r="CI559" s="283">
        <f t="shared" si="177"/>
        <v>81.46015175627295</v>
      </c>
      <c r="CJ559" s="98"/>
      <c r="CK559" s="98"/>
      <c r="CL559" s="98"/>
      <c r="CM559" s="98"/>
      <c r="CN559" s="163">
        <f t="shared" si="178"/>
        <v>28.923519516331915</v>
      </c>
      <c r="CO559" s="170">
        <v>-84</v>
      </c>
      <c r="CP559" s="98"/>
      <c r="CQ559" s="98"/>
      <c r="CR559" s="98"/>
      <c r="CS559" s="98"/>
      <c r="CT559" s="98"/>
      <c r="CU559" s="98"/>
      <c r="CV559" s="142"/>
    </row>
    <row r="560" spans="55:100" x14ac:dyDescent="0.3">
      <c r="BC560" s="141"/>
      <c r="BD560" s="255">
        <v>118</v>
      </c>
      <c r="BE560" s="258">
        <f t="shared" si="167"/>
        <v>-44.434516771321398</v>
      </c>
      <c r="BF560" s="257">
        <f t="shared" si="168"/>
        <v>-77.088736804293916</v>
      </c>
      <c r="BG560" s="98"/>
      <c r="BH560" s="255">
        <f t="shared" si="172"/>
        <v>-421.71342329421907</v>
      </c>
      <c r="BI560" s="257">
        <f t="shared" si="175"/>
        <v>84.424239869038189</v>
      </c>
      <c r="BJ560" s="98"/>
      <c r="BK560" s="98"/>
      <c r="BL560" s="98"/>
      <c r="BM560" s="258">
        <f t="shared" si="169"/>
        <v>-171.24567132387406</v>
      </c>
      <c r="BN560" s="257">
        <f t="shared" si="173"/>
        <v>-151.57576013096181</v>
      </c>
      <c r="BO560" s="98"/>
      <c r="BP560" s="98"/>
      <c r="BQ560" s="98"/>
      <c r="BR560" s="98"/>
      <c r="BS560" s="163">
        <f t="shared" si="174"/>
        <v>28.579191903042251</v>
      </c>
      <c r="BT560" s="170">
        <v>-83</v>
      </c>
      <c r="BU560" s="98"/>
      <c r="BV560" s="98"/>
      <c r="BW560" s="98"/>
      <c r="BX560" s="98"/>
      <c r="BY560" s="98"/>
      <c r="BZ560" s="98"/>
      <c r="CA560" s="142"/>
      <c r="CB560" s="141"/>
      <c r="CC560" s="282">
        <f t="shared" si="170"/>
        <v>-286.40803325856234</v>
      </c>
      <c r="CD560" s="283">
        <f t="shared" si="176"/>
        <v>84.46015175627295</v>
      </c>
      <c r="CE560" s="98"/>
      <c r="CF560" s="98"/>
      <c r="CG560" s="98"/>
      <c r="CH560" s="275">
        <f t="shared" si="171"/>
        <v>-55.277469765684209</v>
      </c>
      <c r="CI560" s="283">
        <f t="shared" si="177"/>
        <v>82.46015175627295</v>
      </c>
      <c r="CJ560" s="98"/>
      <c r="CK560" s="98"/>
      <c r="CL560" s="98"/>
      <c r="CM560" s="98"/>
      <c r="CN560" s="163">
        <f t="shared" si="178"/>
        <v>28.579191903042251</v>
      </c>
      <c r="CO560" s="170">
        <v>-83</v>
      </c>
      <c r="CP560" s="98"/>
      <c r="CQ560" s="98"/>
      <c r="CR560" s="98"/>
      <c r="CS560" s="98"/>
      <c r="CT560" s="98"/>
      <c r="CU560" s="98"/>
      <c r="CV560" s="142"/>
    </row>
    <row r="561" spans="55:100" x14ac:dyDescent="0.3">
      <c r="BC561" s="141"/>
      <c r="BD561" s="255">
        <v>119</v>
      </c>
      <c r="BE561" s="258">
        <f t="shared" si="167"/>
        <v>-44.789282100046535</v>
      </c>
      <c r="BF561" s="257">
        <f t="shared" si="168"/>
        <v>-77.281358661559338</v>
      </c>
      <c r="BG561" s="98"/>
      <c r="BH561" s="255">
        <f t="shared" si="172"/>
        <v>-424.46090071367371</v>
      </c>
      <c r="BI561" s="257">
        <f t="shared" si="175"/>
        <v>85.424239869038189</v>
      </c>
      <c r="BJ561" s="98"/>
      <c r="BK561" s="98"/>
      <c r="BL561" s="98"/>
      <c r="BM561" s="258">
        <f t="shared" si="169"/>
        <v>-171.87054067578339</v>
      </c>
      <c r="BN561" s="257">
        <f t="shared" si="173"/>
        <v>-152.57576013096181</v>
      </c>
      <c r="BO561" s="98"/>
      <c r="BP561" s="98"/>
      <c r="BQ561" s="98"/>
      <c r="BR561" s="98"/>
      <c r="BS561" s="163">
        <f t="shared" si="174"/>
        <v>28.234864289752583</v>
      </c>
      <c r="BT561" s="170">
        <v>-82</v>
      </c>
      <c r="BU561" s="98"/>
      <c r="BV561" s="98"/>
      <c r="BW561" s="98"/>
      <c r="BX561" s="98"/>
      <c r="BY561" s="98"/>
      <c r="BZ561" s="98"/>
      <c r="CA561" s="142"/>
      <c r="CB561" s="141"/>
      <c r="CC561" s="282">
        <f t="shared" si="170"/>
        <v>-288.00836778760339</v>
      </c>
      <c r="CD561" s="283">
        <f t="shared" si="176"/>
        <v>85.46015175627295</v>
      </c>
      <c r="CE561" s="98"/>
      <c r="CF561" s="98"/>
      <c r="CG561" s="98"/>
      <c r="CH561" s="275">
        <f t="shared" si="171"/>
        <v>-54.913499531418012</v>
      </c>
      <c r="CI561" s="283">
        <f t="shared" si="177"/>
        <v>83.46015175627295</v>
      </c>
      <c r="CJ561" s="98"/>
      <c r="CK561" s="98"/>
      <c r="CL561" s="98"/>
      <c r="CM561" s="98"/>
      <c r="CN561" s="163">
        <f t="shared" si="178"/>
        <v>28.234864289752583</v>
      </c>
      <c r="CO561" s="170">
        <v>-82</v>
      </c>
      <c r="CP561" s="98"/>
      <c r="CQ561" s="98"/>
      <c r="CR561" s="98"/>
      <c r="CS561" s="98"/>
      <c r="CT561" s="98"/>
      <c r="CU561" s="98"/>
      <c r="CV561" s="142"/>
    </row>
    <row r="562" spans="55:100" x14ac:dyDescent="0.3">
      <c r="BC562" s="141"/>
      <c r="BD562" s="255">
        <v>120</v>
      </c>
      <c r="BE562" s="258">
        <f t="shared" si="167"/>
        <v>-45.140631681352048</v>
      </c>
      <c r="BF562" s="257">
        <f t="shared" si="168"/>
        <v>-77.480142690289668</v>
      </c>
      <c r="BG562" s="98"/>
      <c r="BH562" s="255">
        <f t="shared" si="172"/>
        <v>-427.20837813312835</v>
      </c>
      <c r="BI562" s="257">
        <f t="shared" si="175"/>
        <v>86.424239869038189</v>
      </c>
      <c r="BJ562" s="98"/>
      <c r="BK562" s="98"/>
      <c r="BL562" s="98"/>
      <c r="BM562" s="258">
        <f t="shared" si="169"/>
        <v>-172.49541002769271</v>
      </c>
      <c r="BN562" s="257">
        <f t="shared" si="173"/>
        <v>-153.57576013096181</v>
      </c>
      <c r="BO562" s="98"/>
      <c r="BP562" s="98"/>
      <c r="BQ562" s="98"/>
      <c r="BR562" s="98"/>
      <c r="BS562" s="163">
        <f t="shared" si="174"/>
        <v>27.890536676462919</v>
      </c>
      <c r="BT562" s="170">
        <v>-81</v>
      </c>
      <c r="BU562" s="98"/>
      <c r="BV562" s="98"/>
      <c r="BW562" s="98"/>
      <c r="BX562" s="98"/>
      <c r="BY562" s="98"/>
      <c r="BZ562" s="98"/>
      <c r="CA562" s="142"/>
      <c r="CB562" s="141"/>
      <c r="CC562" s="282">
        <f t="shared" si="170"/>
        <v>-289.60870231664444</v>
      </c>
      <c r="CD562" s="283">
        <f t="shared" si="176"/>
        <v>86.46015175627295</v>
      </c>
      <c r="CE562" s="98"/>
      <c r="CF562" s="98"/>
      <c r="CG562" s="98"/>
      <c r="CH562" s="275">
        <f t="shared" si="171"/>
        <v>-54.549529297151807</v>
      </c>
      <c r="CI562" s="283">
        <f t="shared" si="177"/>
        <v>84.46015175627295</v>
      </c>
      <c r="CJ562" s="98"/>
      <c r="CK562" s="98"/>
      <c r="CL562" s="98"/>
      <c r="CM562" s="98"/>
      <c r="CN562" s="163">
        <f t="shared" si="178"/>
        <v>27.890536676462919</v>
      </c>
      <c r="CO562" s="170">
        <v>-81</v>
      </c>
      <c r="CP562" s="98"/>
      <c r="CQ562" s="98"/>
      <c r="CR562" s="98"/>
      <c r="CS562" s="98"/>
      <c r="CT562" s="98"/>
      <c r="CU562" s="98"/>
      <c r="CV562" s="142"/>
    </row>
    <row r="563" spans="55:100" x14ac:dyDescent="0.3">
      <c r="BC563" s="141"/>
      <c r="BD563" s="255">
        <v>121</v>
      </c>
      <c r="BE563" s="258">
        <f t="shared" si="167"/>
        <v>-45.488458490751903</v>
      </c>
      <c r="BF563" s="257">
        <f t="shared" si="168"/>
        <v>-77.685028338944107</v>
      </c>
      <c r="BG563" s="98"/>
      <c r="BH563" s="255">
        <f t="shared" si="172"/>
        <v>-429.95585555258299</v>
      </c>
      <c r="BI563" s="257">
        <f t="shared" si="175"/>
        <v>87.424239869038189</v>
      </c>
      <c r="BJ563" s="98"/>
      <c r="BK563" s="98"/>
      <c r="BL563" s="98"/>
      <c r="BM563" s="258">
        <f t="shared" si="169"/>
        <v>-173.12027937960204</v>
      </c>
      <c r="BN563" s="257">
        <f t="shared" si="173"/>
        <v>-154.57576013096181</v>
      </c>
      <c r="BO563" s="98"/>
      <c r="BP563" s="98"/>
      <c r="BQ563" s="98"/>
      <c r="BR563" s="98"/>
      <c r="BS563" s="163">
        <f t="shared" si="174"/>
        <v>27.546209063173251</v>
      </c>
      <c r="BT563" s="170">
        <v>-80</v>
      </c>
      <c r="BU563" s="98"/>
      <c r="BV563" s="98"/>
      <c r="BW563" s="98"/>
      <c r="BX563" s="98"/>
      <c r="BY563" s="98"/>
      <c r="BZ563" s="98"/>
      <c r="CA563" s="142"/>
      <c r="CB563" s="141"/>
      <c r="CC563" s="282">
        <f t="shared" si="170"/>
        <v>-291.20903684568549</v>
      </c>
      <c r="CD563" s="283">
        <f t="shared" si="176"/>
        <v>87.46015175627295</v>
      </c>
      <c r="CE563" s="98"/>
      <c r="CF563" s="98"/>
      <c r="CG563" s="98"/>
      <c r="CH563" s="275">
        <f t="shared" si="171"/>
        <v>-54.185559062885602</v>
      </c>
      <c r="CI563" s="283">
        <f t="shared" si="177"/>
        <v>85.46015175627295</v>
      </c>
      <c r="CJ563" s="98"/>
      <c r="CK563" s="98"/>
      <c r="CL563" s="98"/>
      <c r="CM563" s="98"/>
      <c r="CN563" s="163">
        <f t="shared" si="178"/>
        <v>27.546209063173251</v>
      </c>
      <c r="CO563" s="170">
        <v>-80</v>
      </c>
      <c r="CP563" s="98"/>
      <c r="CQ563" s="98"/>
      <c r="CR563" s="98"/>
      <c r="CS563" s="98"/>
      <c r="CT563" s="98"/>
      <c r="CU563" s="98"/>
      <c r="CV563" s="142"/>
    </row>
    <row r="564" spans="55:100" x14ac:dyDescent="0.3">
      <c r="BC564" s="141"/>
      <c r="BD564" s="255">
        <v>122</v>
      </c>
      <c r="BE564" s="258">
        <f t="shared" si="167"/>
        <v>-45.832656576830452</v>
      </c>
      <c r="BF564" s="257">
        <f t="shared" si="168"/>
        <v>-77.895953197369309</v>
      </c>
      <c r="BG564" s="98"/>
      <c r="BH564" s="255">
        <f t="shared" si="172"/>
        <v>-432.70333297203757</v>
      </c>
      <c r="BI564" s="257">
        <f t="shared" si="175"/>
        <v>88.424239869038189</v>
      </c>
      <c r="BJ564" s="98"/>
      <c r="BK564" s="98"/>
      <c r="BL564" s="98"/>
      <c r="BM564" s="258">
        <f t="shared" si="169"/>
        <v>-173.74514873151139</v>
      </c>
      <c r="BN564" s="257">
        <f t="shared" si="173"/>
        <v>-155.57576013096181</v>
      </c>
      <c r="BO564" s="98"/>
      <c r="BP564" s="98"/>
      <c r="BQ564" s="98"/>
      <c r="BR564" s="98"/>
      <c r="BS564" s="163">
        <f t="shared" si="174"/>
        <v>27.201881449883587</v>
      </c>
      <c r="BT564" s="170">
        <v>-79</v>
      </c>
      <c r="BU564" s="98"/>
      <c r="BV564" s="98"/>
      <c r="BW564" s="98"/>
      <c r="BX564" s="98"/>
      <c r="BY564" s="98"/>
      <c r="BZ564" s="98"/>
      <c r="CA564" s="142"/>
      <c r="CB564" s="141"/>
      <c r="CC564" s="282">
        <f t="shared" si="170"/>
        <v>-292.80937137472654</v>
      </c>
      <c r="CD564" s="283">
        <f t="shared" si="176"/>
        <v>88.46015175627295</v>
      </c>
      <c r="CE564" s="98"/>
      <c r="CF564" s="98"/>
      <c r="CG564" s="98"/>
      <c r="CH564" s="275">
        <f t="shared" si="171"/>
        <v>-53.821588828619397</v>
      </c>
      <c r="CI564" s="283">
        <f t="shared" si="177"/>
        <v>86.46015175627295</v>
      </c>
      <c r="CJ564" s="98"/>
      <c r="CK564" s="98"/>
      <c r="CL564" s="98"/>
      <c r="CM564" s="98"/>
      <c r="CN564" s="163">
        <f t="shared" si="178"/>
        <v>27.201881449883587</v>
      </c>
      <c r="CO564" s="170">
        <v>-79</v>
      </c>
      <c r="CP564" s="98"/>
      <c r="CQ564" s="98"/>
      <c r="CR564" s="98"/>
      <c r="CS564" s="98"/>
      <c r="CT564" s="98"/>
      <c r="CU564" s="98"/>
      <c r="CV564" s="142"/>
    </row>
    <row r="565" spans="55:100" x14ac:dyDescent="0.3">
      <c r="BC565" s="141"/>
      <c r="BD565" s="255">
        <v>123</v>
      </c>
      <c r="BE565" s="258">
        <f t="shared" si="167"/>
        <v>-46.173121093516379</v>
      </c>
      <c r="BF565" s="257">
        <f t="shared" si="168"/>
        <v>-78.112853015810103</v>
      </c>
      <c r="BG565" s="98"/>
      <c r="BH565" s="255">
        <f t="shared" si="172"/>
        <v>-435.45081039149221</v>
      </c>
      <c r="BI565" s="257">
        <f t="shared" si="175"/>
        <v>89.424239869038189</v>
      </c>
      <c r="BJ565" s="98"/>
      <c r="BK565" s="98"/>
      <c r="BL565" s="98"/>
      <c r="BM565" s="258">
        <f t="shared" si="169"/>
        <v>-174.37001808342069</v>
      </c>
      <c r="BN565" s="257">
        <f t="shared" si="173"/>
        <v>-156.57576013096181</v>
      </c>
      <c r="BO565" s="98"/>
      <c r="BP565" s="98"/>
      <c r="BQ565" s="98"/>
      <c r="BR565" s="98"/>
      <c r="BS565" s="163">
        <f t="shared" si="174"/>
        <v>26.857553836593922</v>
      </c>
      <c r="BT565" s="170">
        <v>-78</v>
      </c>
      <c r="BU565" s="98"/>
      <c r="BV565" s="98"/>
      <c r="BW565" s="98"/>
      <c r="BX565" s="98"/>
      <c r="BY565" s="98"/>
      <c r="BZ565" s="98"/>
      <c r="CA565" s="142"/>
      <c r="CB565" s="141"/>
      <c r="CC565" s="282">
        <f t="shared" si="170"/>
        <v>-294.40970590376759</v>
      </c>
      <c r="CD565" s="283">
        <f t="shared" si="176"/>
        <v>89.46015175627295</v>
      </c>
      <c r="CE565" s="98"/>
      <c r="CF565" s="98"/>
      <c r="CG565" s="98"/>
      <c r="CH565" s="275">
        <f t="shared" si="171"/>
        <v>-53.4576185943532</v>
      </c>
      <c r="CI565" s="283">
        <f t="shared" si="177"/>
        <v>87.46015175627295</v>
      </c>
      <c r="CJ565" s="98"/>
      <c r="CK565" s="98"/>
      <c r="CL565" s="98"/>
      <c r="CM565" s="98"/>
      <c r="CN565" s="163">
        <f t="shared" si="178"/>
        <v>26.857553836593922</v>
      </c>
      <c r="CO565" s="170">
        <v>-78</v>
      </c>
      <c r="CP565" s="98"/>
      <c r="CQ565" s="98"/>
      <c r="CR565" s="98"/>
      <c r="CS565" s="98"/>
      <c r="CT565" s="98"/>
      <c r="CU565" s="98"/>
      <c r="CV565" s="142"/>
    </row>
    <row r="566" spans="55:100" x14ac:dyDescent="0.3">
      <c r="BC566" s="141"/>
      <c r="BD566" s="255">
        <v>124</v>
      </c>
      <c r="BE566" s="258">
        <f t="shared" si="167"/>
        <v>-46.509748332019726</v>
      </c>
      <c r="BF566" s="257">
        <f t="shared" si="168"/>
        <v>-78.335661724480644</v>
      </c>
      <c r="BG566" s="98"/>
      <c r="BH566" s="255">
        <f t="shared" si="172"/>
        <v>-438.19828781094679</v>
      </c>
      <c r="BI566" s="257">
        <f t="shared" si="175"/>
        <v>90.424239869038189</v>
      </c>
      <c r="BJ566" s="98"/>
      <c r="BK566" s="98"/>
      <c r="BL566" s="98"/>
      <c r="BM566" s="258">
        <f t="shared" si="169"/>
        <v>-174.99488743533004</v>
      </c>
      <c r="BN566" s="257">
        <f t="shared" si="173"/>
        <v>-157.57576013096181</v>
      </c>
      <c r="BO566" s="98"/>
      <c r="BP566" s="98"/>
      <c r="BQ566" s="98"/>
      <c r="BR566" s="98"/>
      <c r="BS566" s="163">
        <f t="shared" si="174"/>
        <v>26.513226223304255</v>
      </c>
      <c r="BT566" s="170">
        <v>-77</v>
      </c>
      <c r="BU566" s="98"/>
      <c r="BV566" s="98"/>
      <c r="BW566" s="98"/>
      <c r="BX566" s="98"/>
      <c r="BY566" s="98"/>
      <c r="BZ566" s="98"/>
      <c r="CA566" s="142"/>
      <c r="CB566" s="141"/>
      <c r="CC566" s="282">
        <f t="shared" si="170"/>
        <v>-296.01004043280864</v>
      </c>
      <c r="CD566" s="283">
        <f t="shared" si="176"/>
        <v>90.46015175627295</v>
      </c>
      <c r="CE566" s="98"/>
      <c r="CF566" s="98"/>
      <c r="CG566" s="98"/>
      <c r="CH566" s="275">
        <f t="shared" si="171"/>
        <v>-53.093648360086995</v>
      </c>
      <c r="CI566" s="283">
        <f t="shared" si="177"/>
        <v>88.46015175627295</v>
      </c>
      <c r="CJ566" s="98"/>
      <c r="CK566" s="98"/>
      <c r="CL566" s="98"/>
      <c r="CM566" s="98"/>
      <c r="CN566" s="163">
        <f t="shared" si="178"/>
        <v>26.513226223304255</v>
      </c>
      <c r="CO566" s="170">
        <v>-77</v>
      </c>
      <c r="CP566" s="98"/>
      <c r="CQ566" s="98"/>
      <c r="CR566" s="98"/>
      <c r="CS566" s="98"/>
      <c r="CT566" s="98"/>
      <c r="CU566" s="98"/>
      <c r="CV566" s="142"/>
    </row>
    <row r="567" spans="55:100" x14ac:dyDescent="0.3">
      <c r="BC567" s="141"/>
      <c r="BD567" s="255">
        <v>125</v>
      </c>
      <c r="BE567" s="258">
        <f t="shared" si="167"/>
        <v>-46.842435752422674</v>
      </c>
      <c r="BF567" s="257">
        <f t="shared" si="168"/>
        <v>-78.564311453689882</v>
      </c>
      <c r="BG567" s="98"/>
      <c r="BH567" s="255">
        <f t="shared" si="172"/>
        <v>-440.94576523040143</v>
      </c>
      <c r="BI567" s="257">
        <f t="shared" si="175"/>
        <v>91.424239869038189</v>
      </c>
      <c r="BJ567" s="98"/>
      <c r="BK567" s="98"/>
      <c r="BL567" s="98"/>
      <c r="BM567" s="258">
        <f t="shared" si="169"/>
        <v>-175.61975678723934</v>
      </c>
      <c r="BN567" s="257">
        <f t="shared" si="173"/>
        <v>-158.57576013096181</v>
      </c>
      <c r="BO567" s="98"/>
      <c r="BP567" s="98"/>
      <c r="BQ567" s="98"/>
      <c r="BR567" s="98"/>
      <c r="BS567" s="163">
        <f t="shared" si="174"/>
        <v>26.16889861001459</v>
      </c>
      <c r="BT567" s="170">
        <v>-76</v>
      </c>
      <c r="BU567" s="98"/>
      <c r="BV567" s="98"/>
      <c r="BW567" s="98"/>
      <c r="BX567" s="98"/>
      <c r="BY567" s="98"/>
      <c r="BZ567" s="98"/>
      <c r="CA567" s="142"/>
      <c r="CB567" s="141"/>
      <c r="CC567" s="282">
        <f t="shared" si="170"/>
        <v>-297.61037496184969</v>
      </c>
      <c r="CD567" s="283">
        <f t="shared" si="176"/>
        <v>91.46015175627295</v>
      </c>
      <c r="CE567" s="98"/>
      <c r="CF567" s="98"/>
      <c r="CG567" s="98"/>
      <c r="CH567" s="275">
        <f t="shared" si="171"/>
        <v>-52.729678125820797</v>
      </c>
      <c r="CI567" s="283">
        <f t="shared" si="177"/>
        <v>89.46015175627295</v>
      </c>
      <c r="CJ567" s="98"/>
      <c r="CK567" s="98"/>
      <c r="CL567" s="98"/>
      <c r="CM567" s="98"/>
      <c r="CN567" s="163">
        <f t="shared" si="178"/>
        <v>26.16889861001459</v>
      </c>
      <c r="CO567" s="170">
        <v>-76</v>
      </c>
      <c r="CP567" s="98"/>
      <c r="CQ567" s="98"/>
      <c r="CR567" s="98"/>
      <c r="CS567" s="98"/>
      <c r="CT567" s="98"/>
      <c r="CU567" s="98"/>
      <c r="CV567" s="142"/>
    </row>
    <row r="568" spans="55:100" x14ac:dyDescent="0.3">
      <c r="BC568" s="141"/>
      <c r="BD568" s="255">
        <v>126</v>
      </c>
      <c r="BE568" s="258">
        <f t="shared" si="167"/>
        <v>-47.171082014914163</v>
      </c>
      <c r="BF568" s="257">
        <f t="shared" si="168"/>
        <v>-78.798732554515325</v>
      </c>
      <c r="BG568" s="98"/>
      <c r="BH568" s="255">
        <f t="shared" si="172"/>
        <v>-443.69324264985607</v>
      </c>
      <c r="BI568" s="257">
        <f t="shared" si="175"/>
        <v>92.424239869038189</v>
      </c>
      <c r="BJ568" s="98"/>
      <c r="BK568" s="98"/>
      <c r="BL568" s="98"/>
      <c r="BM568" s="258">
        <f t="shared" si="169"/>
        <v>-176.24462613914869</v>
      </c>
      <c r="BN568" s="257">
        <f t="shared" si="173"/>
        <v>-159.57576013096181</v>
      </c>
      <c r="BO568" s="98"/>
      <c r="BP568" s="98"/>
      <c r="BQ568" s="98"/>
      <c r="BR568" s="98"/>
      <c r="BS568" s="163">
        <f t="shared" si="174"/>
        <v>25.824570996724923</v>
      </c>
      <c r="BT568" s="170">
        <v>-75</v>
      </c>
      <c r="BU568" s="98"/>
      <c r="BV568" s="98"/>
      <c r="BW568" s="98"/>
      <c r="BX568" s="98"/>
      <c r="BY568" s="98"/>
      <c r="BZ568" s="98"/>
      <c r="CA568" s="142"/>
      <c r="CB568" s="141"/>
      <c r="CC568" s="282">
        <f t="shared" si="170"/>
        <v>-299.21070949089074</v>
      </c>
      <c r="CD568" s="283">
        <f t="shared" si="176"/>
        <v>92.46015175627295</v>
      </c>
      <c r="CE568" s="98"/>
      <c r="CF568" s="98"/>
      <c r="CG568" s="98"/>
      <c r="CH568" s="275">
        <f t="shared" si="171"/>
        <v>-52.365707891554592</v>
      </c>
      <c r="CI568" s="283">
        <f t="shared" si="177"/>
        <v>90.46015175627295</v>
      </c>
      <c r="CJ568" s="98"/>
      <c r="CK568" s="98"/>
      <c r="CL568" s="98"/>
      <c r="CM568" s="98"/>
      <c r="CN568" s="163">
        <f t="shared" si="178"/>
        <v>25.824570996724923</v>
      </c>
      <c r="CO568" s="170">
        <v>-75</v>
      </c>
      <c r="CP568" s="98"/>
      <c r="CQ568" s="98"/>
      <c r="CR568" s="98"/>
      <c r="CS568" s="98"/>
      <c r="CT568" s="98"/>
      <c r="CU568" s="98"/>
      <c r="CV568" s="142"/>
    </row>
    <row r="569" spans="55:100" x14ac:dyDescent="0.3">
      <c r="BC569" s="141"/>
      <c r="BD569" s="255">
        <v>127</v>
      </c>
      <c r="BE569" s="258">
        <f t="shared" si="167"/>
        <v>-47.495587010658951</v>
      </c>
      <c r="BF569" s="257">
        <f t="shared" si="168"/>
        <v>-79.038853620018756</v>
      </c>
      <c r="BG569" s="98"/>
      <c r="BH569" s="255">
        <f t="shared" si="172"/>
        <v>-446.44072006931071</v>
      </c>
      <c r="BI569" s="257">
        <f t="shared" si="175"/>
        <v>93.424239869038189</v>
      </c>
      <c r="BJ569" s="98"/>
      <c r="BK569" s="98"/>
      <c r="BL569" s="98"/>
      <c r="BM569" s="258">
        <f t="shared" si="169"/>
        <v>-176.86949549105799</v>
      </c>
      <c r="BN569" s="257">
        <f t="shared" si="173"/>
        <v>-160.57576013096181</v>
      </c>
      <c r="BO569" s="98"/>
      <c r="BP569" s="98"/>
      <c r="BQ569" s="98"/>
      <c r="BR569" s="98"/>
      <c r="BS569" s="163">
        <f t="shared" si="174"/>
        <v>25.480243383435258</v>
      </c>
      <c r="BT569" s="170">
        <v>-74</v>
      </c>
      <c r="BU569" s="98"/>
      <c r="BV569" s="98"/>
      <c r="BW569" s="98"/>
      <c r="BX569" s="98"/>
      <c r="BY569" s="98"/>
      <c r="BZ569" s="98"/>
      <c r="CA569" s="142"/>
      <c r="CB569" s="141"/>
      <c r="CC569" s="282">
        <f t="shared" si="170"/>
        <v>-300.81104401993184</v>
      </c>
      <c r="CD569" s="283">
        <f t="shared" si="176"/>
        <v>93.46015175627295</v>
      </c>
      <c r="CE569" s="98"/>
      <c r="CF569" s="98"/>
      <c r="CG569" s="98"/>
      <c r="CH569" s="275">
        <f t="shared" si="171"/>
        <v>-52.001737657288388</v>
      </c>
      <c r="CI569" s="283">
        <f t="shared" si="177"/>
        <v>91.46015175627295</v>
      </c>
      <c r="CJ569" s="98"/>
      <c r="CK569" s="98"/>
      <c r="CL569" s="98"/>
      <c r="CM569" s="98"/>
      <c r="CN569" s="163">
        <f t="shared" si="178"/>
        <v>25.480243383435258</v>
      </c>
      <c r="CO569" s="170">
        <v>-74</v>
      </c>
      <c r="CP569" s="98"/>
      <c r="CQ569" s="98"/>
      <c r="CR569" s="98"/>
      <c r="CS569" s="98"/>
      <c r="CT569" s="98"/>
      <c r="CU569" s="98"/>
      <c r="CV569" s="142"/>
    </row>
    <row r="570" spans="55:100" x14ac:dyDescent="0.3">
      <c r="BC570" s="141"/>
      <c r="BD570" s="255">
        <v>128</v>
      </c>
      <c r="BE570" s="258">
        <f t="shared" si="167"/>
        <v>-47.815851892291796</v>
      </c>
      <c r="BF570" s="257">
        <f t="shared" si="168"/>
        <v>-79.284601506997518</v>
      </c>
      <c r="BG570" s="98"/>
      <c r="BH570" s="255">
        <f t="shared" si="172"/>
        <v>-449.18819748876535</v>
      </c>
      <c r="BI570" s="257">
        <f t="shared" si="175"/>
        <v>94.424239869038189</v>
      </c>
      <c r="BJ570" s="98"/>
      <c r="BK570" s="98"/>
      <c r="BL570" s="98"/>
      <c r="BM570" s="258">
        <f t="shared" si="169"/>
        <v>-177.49436484296734</v>
      </c>
      <c r="BN570" s="257">
        <f t="shared" si="173"/>
        <v>-161.57576013096181</v>
      </c>
      <c r="BO570" s="98"/>
      <c r="BP570" s="98"/>
      <c r="BQ570" s="98"/>
      <c r="BR570" s="98"/>
      <c r="BS570" s="163">
        <f t="shared" si="174"/>
        <v>25.135915770145594</v>
      </c>
      <c r="BT570" s="170">
        <v>-73</v>
      </c>
      <c r="BU570" s="98"/>
      <c r="BV570" s="98"/>
      <c r="BW570" s="98"/>
      <c r="BX570" s="98"/>
      <c r="BY570" s="98"/>
      <c r="BZ570" s="98"/>
      <c r="CA570" s="142"/>
      <c r="CB570" s="141"/>
      <c r="CC570" s="282">
        <f t="shared" si="170"/>
        <v>-302.41137854897283</v>
      </c>
      <c r="CD570" s="283">
        <f t="shared" si="176"/>
        <v>94.46015175627295</v>
      </c>
      <c r="CE570" s="98"/>
      <c r="CF570" s="98"/>
      <c r="CG570" s="98"/>
      <c r="CH570" s="275">
        <f t="shared" si="171"/>
        <v>-51.63776742302219</v>
      </c>
      <c r="CI570" s="283">
        <f t="shared" si="177"/>
        <v>92.46015175627295</v>
      </c>
      <c r="CJ570" s="98"/>
      <c r="CK570" s="98"/>
      <c r="CL570" s="98"/>
      <c r="CM570" s="98"/>
      <c r="CN570" s="163">
        <f t="shared" si="178"/>
        <v>25.135915770145594</v>
      </c>
      <c r="CO570" s="170">
        <v>-73</v>
      </c>
      <c r="CP570" s="98"/>
      <c r="CQ570" s="98"/>
      <c r="CR570" s="98"/>
      <c r="CS570" s="98"/>
      <c r="CT570" s="98"/>
      <c r="CU570" s="98"/>
      <c r="CV570" s="142"/>
    </row>
    <row r="571" spans="55:100" x14ac:dyDescent="0.3">
      <c r="BC571" s="141"/>
      <c r="BD571" s="255">
        <v>129</v>
      </c>
      <c r="BE571" s="258">
        <f t="shared" ref="BE571:BE634" si="179">$BF$436*COS($BD571*PI()/180)+$BF$437</f>
        <v>-48.131779104027267</v>
      </c>
      <c r="BF571" s="257">
        <f t="shared" ref="BF571:BF634" si="180">$BF$436*SIN($BD571*PI()/180)+$BF$438</f>
        <v>-79.535901358264638</v>
      </c>
      <c r="BG571" s="98"/>
      <c r="BH571" s="255">
        <f t="shared" si="172"/>
        <v>-451.93567490821994</v>
      </c>
      <c r="BI571" s="257">
        <f t="shared" si="175"/>
        <v>95.424239869038189</v>
      </c>
      <c r="BJ571" s="98"/>
      <c r="BK571" s="98"/>
      <c r="BL571" s="98"/>
      <c r="BM571" s="258">
        <f t="shared" ref="BM571:BM603" si="181">$BN$436*BN571+$BQ$436</f>
        <v>-178.11923419487667</v>
      </c>
      <c r="BN571" s="257">
        <f t="shared" si="173"/>
        <v>-162.57576013096181</v>
      </c>
      <c r="BO571" s="98"/>
      <c r="BP571" s="98"/>
      <c r="BQ571" s="98"/>
      <c r="BR571" s="98"/>
      <c r="BS571" s="163">
        <f t="shared" si="174"/>
        <v>24.791588156855926</v>
      </c>
      <c r="BT571" s="170">
        <v>-72</v>
      </c>
      <c r="BU571" s="98"/>
      <c r="BV571" s="98"/>
      <c r="BW571" s="98"/>
      <c r="BX571" s="98"/>
      <c r="BY571" s="98"/>
      <c r="BZ571" s="98"/>
      <c r="CA571" s="142"/>
      <c r="CB571" s="141"/>
      <c r="CC571" s="282">
        <f t="shared" ref="CC571:CC603" si="182">$CD$436*CD571+$CF$436</f>
        <v>-304.01171307801394</v>
      </c>
      <c r="CD571" s="283">
        <f t="shared" si="176"/>
        <v>95.46015175627295</v>
      </c>
      <c r="CE571" s="98"/>
      <c r="CF571" s="98"/>
      <c r="CG571" s="98"/>
      <c r="CH571" s="275">
        <f t="shared" ref="CH571:CH603" si="183">$CI$436*CI571+$CL$436</f>
        <v>-51.273797188755985</v>
      </c>
      <c r="CI571" s="283">
        <f t="shared" si="177"/>
        <v>93.46015175627295</v>
      </c>
      <c r="CJ571" s="98"/>
      <c r="CK571" s="98"/>
      <c r="CL571" s="98"/>
      <c r="CM571" s="98"/>
      <c r="CN571" s="163">
        <f t="shared" si="178"/>
        <v>24.791588156855926</v>
      </c>
      <c r="CO571" s="170">
        <v>-72</v>
      </c>
      <c r="CP571" s="98"/>
      <c r="CQ571" s="98"/>
      <c r="CR571" s="98"/>
      <c r="CS571" s="98"/>
      <c r="CT571" s="98"/>
      <c r="CU571" s="98"/>
      <c r="CV571" s="142"/>
    </row>
    <row r="572" spans="55:100" x14ac:dyDescent="0.3">
      <c r="BC572" s="141"/>
      <c r="BD572" s="255">
        <v>130</v>
      </c>
      <c r="BE572" s="258">
        <f t="shared" si="179"/>
        <v>-48.443272411376228</v>
      </c>
      <c r="BF572" s="257">
        <f t="shared" si="180"/>
        <v>-79.792676625451023</v>
      </c>
      <c r="BG572" s="98"/>
      <c r="BH572" s="255">
        <f t="shared" ref="BH572:BH603" si="184">$BI$436*BI572+$BK$436</f>
        <v>-454.68315232767458</v>
      </c>
      <c r="BI572" s="257">
        <f t="shared" si="175"/>
        <v>96.424239869038189</v>
      </c>
      <c r="BJ572" s="98"/>
      <c r="BK572" s="98"/>
      <c r="BL572" s="98"/>
      <c r="BM572" s="258">
        <f t="shared" si="181"/>
        <v>-178.74410354678599</v>
      </c>
      <c r="BN572" s="257">
        <f t="shared" si="173"/>
        <v>-163.57576013096181</v>
      </c>
      <c r="BO572" s="98"/>
      <c r="BP572" s="98"/>
      <c r="BQ572" s="98"/>
      <c r="BR572" s="98"/>
      <c r="BS572" s="163">
        <f t="shared" si="174"/>
        <v>24.447260543566262</v>
      </c>
      <c r="BT572" s="170">
        <v>-71</v>
      </c>
      <c r="BU572" s="98"/>
      <c r="BV572" s="98"/>
      <c r="BW572" s="98"/>
      <c r="BX572" s="98"/>
      <c r="BY572" s="98"/>
      <c r="BZ572" s="98"/>
      <c r="CA572" s="142"/>
      <c r="CB572" s="141"/>
      <c r="CC572" s="282">
        <f t="shared" si="182"/>
        <v>-305.61204760705493</v>
      </c>
      <c r="CD572" s="283">
        <f t="shared" si="176"/>
        <v>96.46015175627295</v>
      </c>
      <c r="CE572" s="98"/>
      <c r="CF572" s="98"/>
      <c r="CG572" s="98"/>
      <c r="CH572" s="275">
        <f t="shared" si="183"/>
        <v>-50.90982695448978</v>
      </c>
      <c r="CI572" s="283">
        <f t="shared" si="177"/>
        <v>94.46015175627295</v>
      </c>
      <c r="CJ572" s="98"/>
      <c r="CK572" s="98"/>
      <c r="CL572" s="98"/>
      <c r="CM572" s="98"/>
      <c r="CN572" s="163">
        <f t="shared" si="178"/>
        <v>24.447260543566262</v>
      </c>
      <c r="CO572" s="170">
        <v>-71</v>
      </c>
      <c r="CP572" s="98"/>
      <c r="CQ572" s="98"/>
      <c r="CR572" s="98"/>
      <c r="CS572" s="98"/>
      <c r="CT572" s="98"/>
      <c r="CU572" s="98"/>
      <c r="CV572" s="142"/>
    </row>
    <row r="573" spans="55:100" x14ac:dyDescent="0.3">
      <c r="BC573" s="141"/>
      <c r="BD573" s="255">
        <v>131</v>
      </c>
      <c r="BE573" s="258">
        <f t="shared" si="179"/>
        <v>-48.750236930459749</v>
      </c>
      <c r="BF573" s="257">
        <f t="shared" si="180"/>
        <v>-80.05484909232284</v>
      </c>
      <c r="BG573" s="98"/>
      <c r="BH573" s="255">
        <f t="shared" si="184"/>
        <v>-457.43062974712922</v>
      </c>
      <c r="BI573" s="257">
        <f t="shared" si="175"/>
        <v>97.424239869038189</v>
      </c>
      <c r="BJ573" s="98"/>
      <c r="BK573" s="98"/>
      <c r="BL573" s="98"/>
      <c r="BM573" s="258">
        <f t="shared" si="181"/>
        <v>-179.36897289869532</v>
      </c>
      <c r="BN573" s="257">
        <f t="shared" ref="BN573:BN603" si="185">IF($BN572=$BN571-$A$11,$BN572-$A$11,$BN572+$A$11)</f>
        <v>-164.57576013096181</v>
      </c>
      <c r="BO573" s="98"/>
      <c r="BP573" s="98"/>
      <c r="BQ573" s="98"/>
      <c r="BR573" s="98"/>
      <c r="BS573" s="163">
        <f t="shared" ref="BS573:BS636" si="186">$BT$436*$BT573+$BV$436</f>
        <v>24.102932930276594</v>
      </c>
      <c r="BT573" s="170">
        <v>-70</v>
      </c>
      <c r="BU573" s="98"/>
      <c r="BV573" s="98"/>
      <c r="BW573" s="98"/>
      <c r="BX573" s="98"/>
      <c r="BY573" s="98"/>
      <c r="BZ573" s="98"/>
      <c r="CA573" s="142"/>
      <c r="CB573" s="141"/>
      <c r="CC573" s="282">
        <f t="shared" si="182"/>
        <v>-307.21238213609604</v>
      </c>
      <c r="CD573" s="283">
        <f t="shared" si="176"/>
        <v>97.46015175627295</v>
      </c>
      <c r="CE573" s="98"/>
      <c r="CF573" s="98"/>
      <c r="CG573" s="98"/>
      <c r="CH573" s="275">
        <f t="shared" si="183"/>
        <v>-50.545856720223583</v>
      </c>
      <c r="CI573" s="283">
        <f t="shared" si="177"/>
        <v>95.46015175627295</v>
      </c>
      <c r="CJ573" s="98"/>
      <c r="CK573" s="98"/>
      <c r="CL573" s="98"/>
      <c r="CM573" s="98"/>
      <c r="CN573" s="163">
        <f t="shared" si="178"/>
        <v>24.102932930276594</v>
      </c>
      <c r="CO573" s="170">
        <v>-70</v>
      </c>
      <c r="CP573" s="98"/>
      <c r="CQ573" s="98"/>
      <c r="CR573" s="98"/>
      <c r="CS573" s="98"/>
      <c r="CT573" s="98"/>
      <c r="CU573" s="98"/>
      <c r="CV573" s="142"/>
    </row>
    <row r="574" spans="55:100" x14ac:dyDescent="0.3">
      <c r="BC574" s="141"/>
      <c r="BD574" s="255">
        <v>132</v>
      </c>
      <c r="BE574" s="258">
        <f t="shared" si="179"/>
        <v>-49.052579156911676</v>
      </c>
      <c r="BF574" s="257">
        <f t="shared" si="180"/>
        <v>-80.322338898606944</v>
      </c>
      <c r="BG574" s="98"/>
      <c r="BH574" s="255">
        <f t="shared" si="184"/>
        <v>-460.1781071665838</v>
      </c>
      <c r="BI574" s="257">
        <f t="shared" ref="BI574:BI603" si="187">IF($BI573=$BI572-$A$11,$BI573-$A$11,$BI573+$A$11)</f>
        <v>98.424239869038189</v>
      </c>
      <c r="BJ574" s="98"/>
      <c r="BK574" s="98"/>
      <c r="BL574" s="98"/>
      <c r="BM574" s="258">
        <f t="shared" si="181"/>
        <v>-179.99384225060464</v>
      </c>
      <c r="BN574" s="257">
        <f t="shared" si="185"/>
        <v>-165.57576013096181</v>
      </c>
      <c r="BO574" s="98"/>
      <c r="BP574" s="98"/>
      <c r="BQ574" s="98"/>
      <c r="BR574" s="98"/>
      <c r="BS574" s="163">
        <f t="shared" si="186"/>
        <v>23.75860531698693</v>
      </c>
      <c r="BT574" s="170">
        <v>-69</v>
      </c>
      <c r="BU574" s="98"/>
      <c r="BV574" s="98"/>
      <c r="BW574" s="98"/>
      <c r="BX574" s="98"/>
      <c r="BY574" s="98"/>
      <c r="BZ574" s="98"/>
      <c r="CA574" s="142"/>
      <c r="CB574" s="141"/>
      <c r="CC574" s="282">
        <f t="shared" si="182"/>
        <v>-308.81271666513703</v>
      </c>
      <c r="CD574" s="283">
        <f t="shared" ref="CD574:CD603" si="188">IF($CD573=$CD572-$A$11,$CD573-$A$11,$CD573+$A$11)</f>
        <v>98.46015175627295</v>
      </c>
      <c r="CE574" s="98"/>
      <c r="CF574" s="98"/>
      <c r="CG574" s="98"/>
      <c r="CH574" s="275">
        <f t="shared" si="183"/>
        <v>-50.181886485957378</v>
      </c>
      <c r="CI574" s="283">
        <f t="shared" ref="CI574:CI603" si="189">IF($CI573=$CI572-$A$11,$CI573-$A$11,$CI573+$A$11)</f>
        <v>96.46015175627295</v>
      </c>
      <c r="CJ574" s="98"/>
      <c r="CK574" s="98"/>
      <c r="CL574" s="98"/>
      <c r="CM574" s="98"/>
      <c r="CN574" s="163">
        <f t="shared" ref="CN574:CN637" si="190">$CO$436*$CO574+$CQ$436</f>
        <v>23.75860531698693</v>
      </c>
      <c r="CO574" s="170">
        <v>-69</v>
      </c>
      <c r="CP574" s="98"/>
      <c r="CQ574" s="98"/>
      <c r="CR574" s="98"/>
      <c r="CS574" s="98"/>
      <c r="CT574" s="98"/>
      <c r="CU574" s="98"/>
      <c r="CV574" s="142"/>
    </row>
    <row r="575" spans="55:100" x14ac:dyDescent="0.3">
      <c r="BC575" s="141"/>
      <c r="BD575" s="255">
        <v>133</v>
      </c>
      <c r="BE575" s="258">
        <f t="shared" si="179"/>
        <v>-49.350206994360988</v>
      </c>
      <c r="BF575" s="257">
        <f t="shared" si="180"/>
        <v>-80.595064564317141</v>
      </c>
      <c r="BG575" s="98"/>
      <c r="BH575" s="255">
        <f t="shared" si="184"/>
        <v>-462.92558458603844</v>
      </c>
      <c r="BI575" s="257">
        <f t="shared" si="187"/>
        <v>99.424239869038189</v>
      </c>
      <c r="BJ575" s="98"/>
      <c r="BK575" s="98"/>
      <c r="BL575" s="98"/>
      <c r="BM575" s="258">
        <f t="shared" si="181"/>
        <v>-180.61871160251397</v>
      </c>
      <c r="BN575" s="257">
        <f t="shared" si="185"/>
        <v>-166.57576013096181</v>
      </c>
      <c r="BO575" s="98"/>
      <c r="BP575" s="98"/>
      <c r="BQ575" s="98"/>
      <c r="BR575" s="98"/>
      <c r="BS575" s="163">
        <f t="shared" si="186"/>
        <v>23.414277703697266</v>
      </c>
      <c r="BT575" s="170">
        <v>-68</v>
      </c>
      <c r="BU575" s="98"/>
      <c r="BV575" s="98"/>
      <c r="BW575" s="98"/>
      <c r="BX575" s="98"/>
      <c r="BY575" s="98"/>
      <c r="BZ575" s="98"/>
      <c r="CA575" s="142"/>
      <c r="CB575" s="141"/>
      <c r="CC575" s="282">
        <f t="shared" si="182"/>
        <v>-310.41305119417814</v>
      </c>
      <c r="CD575" s="283">
        <f t="shared" si="188"/>
        <v>99.46015175627295</v>
      </c>
      <c r="CE575" s="98"/>
      <c r="CF575" s="98"/>
      <c r="CG575" s="98"/>
      <c r="CH575" s="275">
        <f t="shared" si="183"/>
        <v>-49.81791625169118</v>
      </c>
      <c r="CI575" s="283">
        <f t="shared" si="189"/>
        <v>97.46015175627295</v>
      </c>
      <c r="CJ575" s="98"/>
      <c r="CK575" s="98"/>
      <c r="CL575" s="98"/>
      <c r="CM575" s="98"/>
      <c r="CN575" s="163">
        <f t="shared" si="190"/>
        <v>23.414277703697266</v>
      </c>
      <c r="CO575" s="170">
        <v>-68</v>
      </c>
      <c r="CP575" s="98"/>
      <c r="CQ575" s="98"/>
      <c r="CR575" s="98"/>
      <c r="CS575" s="98"/>
      <c r="CT575" s="98"/>
      <c r="CU575" s="98"/>
      <c r="CV575" s="142"/>
    </row>
    <row r="576" spans="55:100" x14ac:dyDescent="0.3">
      <c r="BC576" s="141"/>
      <c r="BD576" s="255">
        <v>134</v>
      </c>
      <c r="BE576" s="258">
        <f t="shared" si="179"/>
        <v>-49.643029782485215</v>
      </c>
      <c r="BF576" s="257">
        <f t="shared" si="180"/>
        <v>-80.872943014573693</v>
      </c>
      <c r="BG576" s="98"/>
      <c r="BH576" s="255">
        <f t="shared" si="184"/>
        <v>-465.67306200549308</v>
      </c>
      <c r="BI576" s="257">
        <f t="shared" si="187"/>
        <v>100.42423986903819</v>
      </c>
      <c r="BJ576" s="98"/>
      <c r="BK576" s="98"/>
      <c r="BL576" s="98"/>
      <c r="BM576" s="258">
        <f t="shared" si="181"/>
        <v>-181.24358095442329</v>
      </c>
      <c r="BN576" s="257">
        <f t="shared" si="185"/>
        <v>-167.57576013096181</v>
      </c>
      <c r="BO576" s="98"/>
      <c r="BP576" s="98"/>
      <c r="BQ576" s="98"/>
      <c r="BR576" s="98"/>
      <c r="BS576" s="163">
        <f t="shared" si="186"/>
        <v>23.069950090407598</v>
      </c>
      <c r="BT576" s="170">
        <v>-67</v>
      </c>
      <c r="BU576" s="98"/>
      <c r="BV576" s="98"/>
      <c r="BW576" s="98"/>
      <c r="BX576" s="98"/>
      <c r="BY576" s="98"/>
      <c r="BZ576" s="98"/>
      <c r="CA576" s="142"/>
      <c r="CB576" s="141"/>
      <c r="CC576" s="282">
        <f t="shared" si="182"/>
        <v>-312.01338572321913</v>
      </c>
      <c r="CD576" s="283">
        <f t="shared" si="188"/>
        <v>100.46015175627295</v>
      </c>
      <c r="CE576" s="98"/>
      <c r="CF576" s="98"/>
      <c r="CG576" s="98"/>
      <c r="CH576" s="275">
        <f t="shared" si="183"/>
        <v>-49.453946017424975</v>
      </c>
      <c r="CI576" s="283">
        <f t="shared" si="189"/>
        <v>98.46015175627295</v>
      </c>
      <c r="CJ576" s="98"/>
      <c r="CK576" s="98"/>
      <c r="CL576" s="98"/>
      <c r="CM576" s="98"/>
      <c r="CN576" s="163">
        <f t="shared" si="190"/>
        <v>23.069950090407598</v>
      </c>
      <c r="CO576" s="170">
        <v>-67</v>
      </c>
      <c r="CP576" s="98"/>
      <c r="CQ576" s="98"/>
      <c r="CR576" s="98"/>
      <c r="CS576" s="98"/>
      <c r="CT576" s="98"/>
      <c r="CU576" s="98"/>
      <c r="CV576" s="142"/>
    </row>
    <row r="577" spans="55:100" x14ac:dyDescent="0.3">
      <c r="BC577" s="141"/>
      <c r="BD577" s="255">
        <v>135</v>
      </c>
      <c r="BE577" s="258">
        <f t="shared" si="179"/>
        <v>-49.930958324626459</v>
      </c>
      <c r="BF577" s="257">
        <f t="shared" si="180"/>
        <v>-81.155889604908793</v>
      </c>
      <c r="BG577" s="98"/>
      <c r="BH577" s="255">
        <f t="shared" si="184"/>
        <v>-468.42053942494772</v>
      </c>
      <c r="BI577" s="257">
        <f t="shared" si="187"/>
        <v>101.42423986903819</v>
      </c>
      <c r="BJ577" s="98"/>
      <c r="BK577" s="98"/>
      <c r="BL577" s="98"/>
      <c r="BM577" s="258">
        <f t="shared" si="181"/>
        <v>-181.86845030633265</v>
      </c>
      <c r="BN577" s="257">
        <f t="shared" si="185"/>
        <v>-168.57576013096181</v>
      </c>
      <c r="BO577" s="98"/>
      <c r="BP577" s="98"/>
      <c r="BQ577" s="98"/>
      <c r="BR577" s="98"/>
      <c r="BS577" s="163">
        <f t="shared" si="186"/>
        <v>22.725622477117934</v>
      </c>
      <c r="BT577" s="170">
        <v>-66</v>
      </c>
      <c r="BU577" s="98"/>
      <c r="BV577" s="98"/>
      <c r="BW577" s="98"/>
      <c r="BX577" s="98"/>
      <c r="BY577" s="98"/>
      <c r="BZ577" s="98"/>
      <c r="CA577" s="142"/>
      <c r="CB577" s="141"/>
      <c r="CC577" s="282">
        <f t="shared" si="182"/>
        <v>-313.61372025226024</v>
      </c>
      <c r="CD577" s="283">
        <f t="shared" si="188"/>
        <v>101.46015175627295</v>
      </c>
      <c r="CE577" s="98"/>
      <c r="CF577" s="98"/>
      <c r="CG577" s="98"/>
      <c r="CH577" s="275">
        <f t="shared" si="183"/>
        <v>-49.089975783158771</v>
      </c>
      <c r="CI577" s="283">
        <f t="shared" si="189"/>
        <v>99.46015175627295</v>
      </c>
      <c r="CJ577" s="98"/>
      <c r="CK577" s="98"/>
      <c r="CL577" s="98"/>
      <c r="CM577" s="98"/>
      <c r="CN577" s="163">
        <f t="shared" si="190"/>
        <v>22.725622477117934</v>
      </c>
      <c r="CO577" s="170">
        <v>-66</v>
      </c>
      <c r="CP577" s="98"/>
      <c r="CQ577" s="98"/>
      <c r="CR577" s="98"/>
      <c r="CS577" s="98"/>
      <c r="CT577" s="98"/>
      <c r="CU577" s="98"/>
      <c r="CV577" s="142"/>
    </row>
    <row r="578" spans="55:100" x14ac:dyDescent="0.3">
      <c r="BC578" s="141"/>
      <c r="BD578" s="255">
        <v>136</v>
      </c>
      <c r="BE578" s="258">
        <f t="shared" si="179"/>
        <v>-50.213904914961546</v>
      </c>
      <c r="BF578" s="257">
        <f t="shared" si="180"/>
        <v>-81.443818147050024</v>
      </c>
      <c r="BG578" s="98"/>
      <c r="BH578" s="255">
        <f t="shared" si="184"/>
        <v>-471.1680168444023</v>
      </c>
      <c r="BI578" s="257">
        <f t="shared" si="187"/>
        <v>102.42423986903819</v>
      </c>
      <c r="BJ578" s="98"/>
      <c r="BK578" s="98"/>
      <c r="BL578" s="98"/>
      <c r="BM578" s="258">
        <f t="shared" si="181"/>
        <v>-182.49331965824194</v>
      </c>
      <c r="BN578" s="257">
        <f t="shared" si="185"/>
        <v>-169.57576013096181</v>
      </c>
      <c r="BO578" s="98"/>
      <c r="BP578" s="98"/>
      <c r="BQ578" s="98"/>
      <c r="BR578" s="98"/>
      <c r="BS578" s="163">
        <f t="shared" si="186"/>
        <v>22.381294863828266</v>
      </c>
      <c r="BT578" s="170">
        <v>-65</v>
      </c>
      <c r="BU578" s="98"/>
      <c r="BV578" s="98"/>
      <c r="BW578" s="98"/>
      <c r="BX578" s="98"/>
      <c r="BY578" s="98"/>
      <c r="BZ578" s="98"/>
      <c r="CA578" s="142"/>
      <c r="CB578" s="141"/>
      <c r="CC578" s="282">
        <f t="shared" si="182"/>
        <v>-315.21405478130123</v>
      </c>
      <c r="CD578" s="283">
        <f t="shared" si="188"/>
        <v>102.46015175627295</v>
      </c>
      <c r="CE578" s="98"/>
      <c r="CF578" s="98"/>
      <c r="CG578" s="98"/>
      <c r="CH578" s="275">
        <f t="shared" si="183"/>
        <v>-48.726005548892573</v>
      </c>
      <c r="CI578" s="283">
        <f t="shared" si="189"/>
        <v>100.46015175627295</v>
      </c>
      <c r="CJ578" s="98"/>
      <c r="CK578" s="98"/>
      <c r="CL578" s="98"/>
      <c r="CM578" s="98"/>
      <c r="CN578" s="163">
        <f t="shared" si="190"/>
        <v>22.381294863828266</v>
      </c>
      <c r="CO578" s="170">
        <v>-65</v>
      </c>
      <c r="CP578" s="98"/>
      <c r="CQ578" s="98"/>
      <c r="CR578" s="98"/>
      <c r="CS578" s="98"/>
      <c r="CT578" s="98"/>
      <c r="CU578" s="98"/>
      <c r="CV578" s="142"/>
    </row>
    <row r="579" spans="55:100" x14ac:dyDescent="0.3">
      <c r="BC579" s="141"/>
      <c r="BD579" s="255">
        <v>137</v>
      </c>
      <c r="BE579" s="258">
        <f t="shared" si="179"/>
        <v>-50.491783365218097</v>
      </c>
      <c r="BF579" s="257">
        <f t="shared" si="180"/>
        <v>-81.73664093517425</v>
      </c>
      <c r="BG579" s="98"/>
      <c r="BH579" s="255">
        <f t="shared" si="184"/>
        <v>-473.91549426385694</v>
      </c>
      <c r="BI579" s="257">
        <f t="shared" si="187"/>
        <v>103.42423986903819</v>
      </c>
      <c r="BJ579" s="98"/>
      <c r="BK579" s="98"/>
      <c r="BL579" s="98"/>
      <c r="BM579" s="258">
        <f t="shared" si="181"/>
        <v>-183.1181890101513</v>
      </c>
      <c r="BN579" s="257">
        <f t="shared" si="185"/>
        <v>-170.57576013096181</v>
      </c>
      <c r="BO579" s="98"/>
      <c r="BP579" s="98"/>
      <c r="BQ579" s="98"/>
      <c r="BR579" s="98"/>
      <c r="BS579" s="163">
        <f t="shared" si="186"/>
        <v>22.036967250538602</v>
      </c>
      <c r="BT579" s="170">
        <v>-64</v>
      </c>
      <c r="BU579" s="98"/>
      <c r="BV579" s="98"/>
      <c r="BW579" s="98"/>
      <c r="BX579" s="98"/>
      <c r="BY579" s="98"/>
      <c r="BZ579" s="98"/>
      <c r="CA579" s="142"/>
      <c r="CB579" s="141"/>
      <c r="CC579" s="282">
        <f t="shared" si="182"/>
        <v>-316.81438931034234</v>
      </c>
      <c r="CD579" s="283">
        <f t="shared" si="188"/>
        <v>103.46015175627295</v>
      </c>
      <c r="CE579" s="98"/>
      <c r="CF579" s="98"/>
      <c r="CG579" s="98"/>
      <c r="CH579" s="275">
        <f t="shared" si="183"/>
        <v>-48.362035314626368</v>
      </c>
      <c r="CI579" s="283">
        <f t="shared" si="189"/>
        <v>101.46015175627295</v>
      </c>
      <c r="CJ579" s="98"/>
      <c r="CK579" s="98"/>
      <c r="CL579" s="98"/>
      <c r="CM579" s="98"/>
      <c r="CN579" s="163">
        <f t="shared" si="190"/>
        <v>22.036967250538602</v>
      </c>
      <c r="CO579" s="170">
        <v>-64</v>
      </c>
      <c r="CP579" s="98"/>
      <c r="CQ579" s="98"/>
      <c r="CR579" s="98"/>
      <c r="CS579" s="98"/>
      <c r="CT579" s="98"/>
      <c r="CU579" s="98"/>
      <c r="CV579" s="142"/>
    </row>
    <row r="580" spans="55:100" x14ac:dyDescent="0.3">
      <c r="BC580" s="141"/>
      <c r="BD580" s="255">
        <v>138</v>
      </c>
      <c r="BE580" s="258">
        <f t="shared" si="179"/>
        <v>-50.764509030928288</v>
      </c>
      <c r="BF580" s="257">
        <f t="shared" si="180"/>
        <v>-82.034268772623562</v>
      </c>
      <c r="BG580" s="98"/>
      <c r="BH580" s="255">
        <f t="shared" si="184"/>
        <v>-476.66297168331158</v>
      </c>
      <c r="BI580" s="257">
        <f t="shared" si="187"/>
        <v>104.42423986903819</v>
      </c>
      <c r="BJ580" s="98"/>
      <c r="BK580" s="98"/>
      <c r="BL580" s="98"/>
      <c r="BM580" s="258">
        <f t="shared" si="181"/>
        <v>-183.74305836206059</v>
      </c>
      <c r="BN580" s="257">
        <f t="shared" si="185"/>
        <v>-171.57576013096181</v>
      </c>
      <c r="BO580" s="98"/>
      <c r="BP580" s="98"/>
      <c r="BQ580" s="98"/>
      <c r="BR580" s="98"/>
      <c r="BS580" s="163">
        <f t="shared" si="186"/>
        <v>21.692639637248938</v>
      </c>
      <c r="BT580" s="170">
        <v>-63</v>
      </c>
      <c r="BU580" s="98"/>
      <c r="BV580" s="98"/>
      <c r="BW580" s="98"/>
      <c r="BX580" s="98"/>
      <c r="BY580" s="98"/>
      <c r="BZ580" s="98"/>
      <c r="CA580" s="142"/>
      <c r="CB580" s="141"/>
      <c r="CC580" s="282">
        <f t="shared" si="182"/>
        <v>-318.41472383938333</v>
      </c>
      <c r="CD580" s="283">
        <f t="shared" si="188"/>
        <v>104.46015175627295</v>
      </c>
      <c r="CE580" s="98"/>
      <c r="CF580" s="98"/>
      <c r="CG580" s="98"/>
      <c r="CH580" s="275">
        <f t="shared" si="183"/>
        <v>-47.998065080360163</v>
      </c>
      <c r="CI580" s="283">
        <f t="shared" si="189"/>
        <v>102.46015175627295</v>
      </c>
      <c r="CJ580" s="98"/>
      <c r="CK580" s="98"/>
      <c r="CL580" s="98"/>
      <c r="CM580" s="98"/>
      <c r="CN580" s="163">
        <f t="shared" si="190"/>
        <v>21.692639637248938</v>
      </c>
      <c r="CO580" s="170">
        <v>-63</v>
      </c>
      <c r="CP580" s="98"/>
      <c r="CQ580" s="98"/>
      <c r="CR580" s="98"/>
      <c r="CS580" s="98"/>
      <c r="CT580" s="98"/>
      <c r="CU580" s="98"/>
      <c r="CV580" s="142"/>
    </row>
    <row r="581" spans="55:100" x14ac:dyDescent="0.3">
      <c r="BC581" s="141"/>
      <c r="BD581" s="255">
        <v>139</v>
      </c>
      <c r="BE581" s="258">
        <f t="shared" si="179"/>
        <v>-51.031998837212413</v>
      </c>
      <c r="BF581" s="257">
        <f t="shared" si="180"/>
        <v>-82.336610999075504</v>
      </c>
      <c r="BG581" s="98"/>
      <c r="BH581" s="255">
        <f t="shared" si="184"/>
        <v>-479.41044910276622</v>
      </c>
      <c r="BI581" s="257">
        <f t="shared" si="187"/>
        <v>105.42423986903819</v>
      </c>
      <c r="BJ581" s="98"/>
      <c r="BK581" s="98"/>
      <c r="BL581" s="98"/>
      <c r="BM581" s="258">
        <f t="shared" si="181"/>
        <v>-184.36792771396995</v>
      </c>
      <c r="BN581" s="257">
        <f t="shared" si="185"/>
        <v>-172.57576013096181</v>
      </c>
      <c r="BO581" s="98"/>
      <c r="BP581" s="98"/>
      <c r="BQ581" s="98"/>
      <c r="BR581" s="98"/>
      <c r="BS581" s="163">
        <f t="shared" si="186"/>
        <v>21.34831202395927</v>
      </c>
      <c r="BT581" s="170">
        <v>-62</v>
      </c>
      <c r="BU581" s="98"/>
      <c r="BV581" s="98"/>
      <c r="BW581" s="98"/>
      <c r="BX581" s="98"/>
      <c r="BY581" s="98"/>
      <c r="BZ581" s="98"/>
      <c r="CA581" s="142"/>
      <c r="CB581" s="141"/>
      <c r="CC581" s="282">
        <f t="shared" si="182"/>
        <v>-320.01505836842443</v>
      </c>
      <c r="CD581" s="283">
        <f t="shared" si="188"/>
        <v>105.46015175627295</v>
      </c>
      <c r="CE581" s="98"/>
      <c r="CF581" s="98"/>
      <c r="CG581" s="98"/>
      <c r="CH581" s="275">
        <f t="shared" si="183"/>
        <v>-47.634094846093966</v>
      </c>
      <c r="CI581" s="283">
        <f t="shared" si="189"/>
        <v>103.46015175627295</v>
      </c>
      <c r="CJ581" s="98"/>
      <c r="CK581" s="98"/>
      <c r="CL581" s="98"/>
      <c r="CM581" s="98"/>
      <c r="CN581" s="163">
        <f t="shared" si="190"/>
        <v>21.34831202395927</v>
      </c>
      <c r="CO581" s="170">
        <v>-62</v>
      </c>
      <c r="CP581" s="98"/>
      <c r="CQ581" s="98"/>
      <c r="CR581" s="98"/>
      <c r="CS581" s="98"/>
      <c r="CT581" s="98"/>
      <c r="CU581" s="98"/>
      <c r="CV581" s="142"/>
    </row>
    <row r="582" spans="55:100" x14ac:dyDescent="0.3">
      <c r="BC582" s="141"/>
      <c r="BD582" s="255">
        <v>140</v>
      </c>
      <c r="BE582" s="258">
        <f t="shared" si="179"/>
        <v>-51.294171304084223</v>
      </c>
      <c r="BF582" s="257">
        <f t="shared" si="180"/>
        <v>-82.643575518159011</v>
      </c>
      <c r="BG582" s="98"/>
      <c r="BH582" s="255">
        <f t="shared" si="184"/>
        <v>-482.15792652222081</v>
      </c>
      <c r="BI582" s="257">
        <f t="shared" si="187"/>
        <v>106.42423986903819</v>
      </c>
      <c r="BJ582" s="98"/>
      <c r="BK582" s="98"/>
      <c r="BL582" s="98"/>
      <c r="BM582" s="258">
        <f t="shared" si="181"/>
        <v>-184.99279706587924</v>
      </c>
      <c r="BN582" s="257">
        <f t="shared" si="185"/>
        <v>-173.57576013096181</v>
      </c>
      <c r="BO582" s="98"/>
      <c r="BP582" s="98"/>
      <c r="BQ582" s="98"/>
      <c r="BR582" s="98"/>
      <c r="BS582" s="163">
        <f t="shared" si="186"/>
        <v>21.003984410669606</v>
      </c>
      <c r="BT582" s="170">
        <v>-61</v>
      </c>
      <c r="BU582" s="98"/>
      <c r="BV582" s="98"/>
      <c r="BW582" s="98"/>
      <c r="BX582" s="98"/>
      <c r="BY582" s="98"/>
      <c r="BZ582" s="98"/>
      <c r="CA582" s="142"/>
      <c r="CB582" s="141"/>
      <c r="CC582" s="282">
        <f t="shared" si="182"/>
        <v>-321.61539289746548</v>
      </c>
      <c r="CD582" s="283">
        <f t="shared" si="188"/>
        <v>106.46015175627295</v>
      </c>
      <c r="CE582" s="98"/>
      <c r="CF582" s="98"/>
      <c r="CG582" s="98"/>
      <c r="CH582" s="275">
        <f t="shared" si="183"/>
        <v>-47.270124611827761</v>
      </c>
      <c r="CI582" s="283">
        <f t="shared" si="189"/>
        <v>104.46015175627295</v>
      </c>
      <c r="CJ582" s="98"/>
      <c r="CK582" s="98"/>
      <c r="CL582" s="98"/>
      <c r="CM582" s="98"/>
      <c r="CN582" s="163">
        <f t="shared" si="190"/>
        <v>21.003984410669606</v>
      </c>
      <c r="CO582" s="170">
        <v>-61</v>
      </c>
      <c r="CP582" s="98"/>
      <c r="CQ582" s="98"/>
      <c r="CR582" s="98"/>
      <c r="CS582" s="98"/>
      <c r="CT582" s="98"/>
      <c r="CU582" s="98"/>
      <c r="CV582" s="142"/>
    </row>
    <row r="583" spans="55:100" x14ac:dyDescent="0.3">
      <c r="BC583" s="141"/>
      <c r="BD583" s="255">
        <v>141</v>
      </c>
      <c r="BE583" s="258">
        <f t="shared" si="179"/>
        <v>-51.5509465712706</v>
      </c>
      <c r="BF583" s="257">
        <f t="shared" si="180"/>
        <v>-82.955068825507965</v>
      </c>
      <c r="BG583" s="98"/>
      <c r="BH583" s="255">
        <f t="shared" si="184"/>
        <v>-484.90540394167544</v>
      </c>
      <c r="BI583" s="257">
        <f t="shared" si="187"/>
        <v>107.42423986903819</v>
      </c>
      <c r="BJ583" s="98"/>
      <c r="BK583" s="98"/>
      <c r="BL583" s="98"/>
      <c r="BM583" s="258">
        <f t="shared" si="181"/>
        <v>-185.6176664177886</v>
      </c>
      <c r="BN583" s="257">
        <f t="shared" si="185"/>
        <v>-174.57576013096181</v>
      </c>
      <c r="BO583" s="98"/>
      <c r="BP583" s="98"/>
      <c r="BQ583" s="98"/>
      <c r="BR583" s="98"/>
      <c r="BS583" s="163">
        <f t="shared" si="186"/>
        <v>20.659656797379938</v>
      </c>
      <c r="BT583" s="170">
        <v>-60</v>
      </c>
      <c r="BU583" s="98"/>
      <c r="BV583" s="98"/>
      <c r="BW583" s="98"/>
      <c r="BX583" s="98"/>
      <c r="BY583" s="98"/>
      <c r="BZ583" s="98"/>
      <c r="CA583" s="142"/>
      <c r="CB583" s="141"/>
      <c r="CC583" s="282">
        <f t="shared" si="182"/>
        <v>-323.21572742650653</v>
      </c>
      <c r="CD583" s="283">
        <f t="shared" si="188"/>
        <v>107.46015175627295</v>
      </c>
      <c r="CE583" s="98"/>
      <c r="CF583" s="98"/>
      <c r="CG583" s="98"/>
      <c r="CH583" s="275">
        <f t="shared" si="183"/>
        <v>-46.906154377561563</v>
      </c>
      <c r="CI583" s="283">
        <f t="shared" si="189"/>
        <v>105.46015175627295</v>
      </c>
      <c r="CJ583" s="98"/>
      <c r="CK583" s="98"/>
      <c r="CL583" s="98"/>
      <c r="CM583" s="98"/>
      <c r="CN583" s="163">
        <f t="shared" si="190"/>
        <v>20.659656797379938</v>
      </c>
      <c r="CO583" s="170">
        <v>-60</v>
      </c>
      <c r="CP583" s="98"/>
      <c r="CQ583" s="98"/>
      <c r="CR583" s="98"/>
      <c r="CS583" s="98"/>
      <c r="CT583" s="98"/>
      <c r="CU583" s="98"/>
      <c r="CV583" s="142"/>
    </row>
    <row r="584" spans="55:100" x14ac:dyDescent="0.3">
      <c r="BC584" s="141"/>
      <c r="BD584" s="255">
        <v>142</v>
      </c>
      <c r="BE584" s="258">
        <f t="shared" si="179"/>
        <v>-51.802246422537721</v>
      </c>
      <c r="BF584" s="257">
        <f t="shared" si="180"/>
        <v>-83.270996037243449</v>
      </c>
      <c r="BG584" s="98"/>
      <c r="BH584" s="255">
        <f t="shared" si="184"/>
        <v>-487.65288136113008</v>
      </c>
      <c r="BI584" s="257">
        <f t="shared" si="187"/>
        <v>108.42423986903819</v>
      </c>
      <c r="BJ584" s="98"/>
      <c r="BK584" s="98"/>
      <c r="BL584" s="98"/>
      <c r="BM584" s="258">
        <f t="shared" si="181"/>
        <v>-186.24253576969792</v>
      </c>
      <c r="BN584" s="257">
        <f t="shared" si="185"/>
        <v>-175.57576013096181</v>
      </c>
      <c r="BO584" s="98"/>
      <c r="BP584" s="98"/>
      <c r="BQ584" s="98"/>
      <c r="BR584" s="98"/>
      <c r="BS584" s="163">
        <f t="shared" si="186"/>
        <v>20.315329184090274</v>
      </c>
      <c r="BT584" s="170">
        <v>-59</v>
      </c>
      <c r="BU584" s="98"/>
      <c r="BV584" s="98"/>
      <c r="BW584" s="98"/>
      <c r="BX584" s="98"/>
      <c r="BY584" s="98"/>
      <c r="BZ584" s="98"/>
      <c r="CA584" s="142"/>
      <c r="CB584" s="141"/>
      <c r="CC584" s="282">
        <f t="shared" si="182"/>
        <v>-324.81606195554758</v>
      </c>
      <c r="CD584" s="283">
        <f t="shared" si="188"/>
        <v>108.46015175627295</v>
      </c>
      <c r="CE584" s="98"/>
      <c r="CF584" s="98"/>
      <c r="CG584" s="98"/>
      <c r="CH584" s="275">
        <f t="shared" si="183"/>
        <v>-46.542184143295358</v>
      </c>
      <c r="CI584" s="283">
        <f t="shared" si="189"/>
        <v>106.46015175627295</v>
      </c>
      <c r="CJ584" s="98"/>
      <c r="CK584" s="98"/>
      <c r="CL584" s="98"/>
      <c r="CM584" s="98"/>
      <c r="CN584" s="163">
        <f t="shared" si="190"/>
        <v>20.315329184090274</v>
      </c>
      <c r="CO584" s="170">
        <v>-59</v>
      </c>
      <c r="CP584" s="98"/>
      <c r="CQ584" s="98"/>
      <c r="CR584" s="98"/>
      <c r="CS584" s="98"/>
      <c r="CT584" s="98"/>
      <c r="CU584" s="98"/>
      <c r="CV584" s="142"/>
    </row>
    <row r="585" spans="55:100" x14ac:dyDescent="0.3">
      <c r="BC585" s="141"/>
      <c r="BD585" s="255">
        <v>143</v>
      </c>
      <c r="BE585" s="258">
        <f t="shared" si="179"/>
        <v>-52.047994309516497</v>
      </c>
      <c r="BF585" s="257">
        <f t="shared" si="180"/>
        <v>-83.591260918876301</v>
      </c>
      <c r="BG585" s="98"/>
      <c r="BH585" s="255">
        <f t="shared" si="184"/>
        <v>-490.40035878058467</v>
      </c>
      <c r="BI585" s="257">
        <f t="shared" si="187"/>
        <v>109.42423986903819</v>
      </c>
      <c r="BJ585" s="98"/>
      <c r="BK585" s="98"/>
      <c r="BL585" s="98"/>
      <c r="BM585" s="258">
        <f t="shared" si="181"/>
        <v>-186.86740512160725</v>
      </c>
      <c r="BN585" s="257">
        <f t="shared" si="185"/>
        <v>-176.57576013096181</v>
      </c>
      <c r="BO585" s="98"/>
      <c r="BP585" s="98"/>
      <c r="BQ585" s="98"/>
      <c r="BR585" s="98"/>
      <c r="BS585" s="163">
        <f t="shared" si="186"/>
        <v>19.97100157080061</v>
      </c>
      <c r="BT585" s="170">
        <v>-58</v>
      </c>
      <c r="BU585" s="98"/>
      <c r="BV585" s="98"/>
      <c r="BW585" s="98"/>
      <c r="BX585" s="98"/>
      <c r="BY585" s="98"/>
      <c r="BZ585" s="98"/>
      <c r="CA585" s="142"/>
      <c r="CB585" s="141"/>
      <c r="CC585" s="282">
        <f t="shared" si="182"/>
        <v>-326.41639648458863</v>
      </c>
      <c r="CD585" s="283">
        <f t="shared" si="188"/>
        <v>109.46015175627295</v>
      </c>
      <c r="CE585" s="98"/>
      <c r="CF585" s="98"/>
      <c r="CG585" s="98"/>
      <c r="CH585" s="275">
        <f t="shared" si="183"/>
        <v>-46.178213909029154</v>
      </c>
      <c r="CI585" s="283">
        <f t="shared" si="189"/>
        <v>107.46015175627295</v>
      </c>
      <c r="CJ585" s="98"/>
      <c r="CK585" s="98"/>
      <c r="CL585" s="98"/>
      <c r="CM585" s="98"/>
      <c r="CN585" s="163">
        <f t="shared" si="190"/>
        <v>19.97100157080061</v>
      </c>
      <c r="CO585" s="170">
        <v>-58</v>
      </c>
      <c r="CP585" s="98"/>
      <c r="CQ585" s="98"/>
      <c r="CR585" s="98"/>
      <c r="CS585" s="98"/>
      <c r="CT585" s="98"/>
      <c r="CU585" s="98"/>
      <c r="CV585" s="142"/>
    </row>
    <row r="586" spans="55:100" x14ac:dyDescent="0.3">
      <c r="BC586" s="141"/>
      <c r="BD586" s="255">
        <v>144</v>
      </c>
      <c r="BE586" s="258">
        <f t="shared" si="179"/>
        <v>-52.28811537501992</v>
      </c>
      <c r="BF586" s="257">
        <f t="shared" si="180"/>
        <v>-83.915765914621076</v>
      </c>
      <c r="BG586" s="98"/>
      <c r="BH586" s="255">
        <f t="shared" si="184"/>
        <v>-493.14783620003931</v>
      </c>
      <c r="BI586" s="257">
        <f t="shared" si="187"/>
        <v>110.42423986903819</v>
      </c>
      <c r="BJ586" s="98"/>
      <c r="BK586" s="98"/>
      <c r="BL586" s="98"/>
      <c r="BM586" s="258">
        <f t="shared" si="181"/>
        <v>-187.49227447351657</v>
      </c>
      <c r="BN586" s="257">
        <f t="shared" si="185"/>
        <v>-177.57576013096181</v>
      </c>
      <c r="BO586" s="98"/>
      <c r="BP586" s="98"/>
      <c r="BQ586" s="98"/>
      <c r="BR586" s="98"/>
      <c r="BS586" s="163">
        <f t="shared" si="186"/>
        <v>19.626673957510942</v>
      </c>
      <c r="BT586" s="170">
        <v>-57</v>
      </c>
      <c r="BU586" s="98"/>
      <c r="BV586" s="98"/>
      <c r="BW586" s="98"/>
      <c r="BX586" s="98"/>
      <c r="BY586" s="98"/>
      <c r="BZ586" s="98"/>
      <c r="CA586" s="142"/>
      <c r="CB586" s="141"/>
      <c r="CC586" s="282">
        <f t="shared" si="182"/>
        <v>-328.01673101362968</v>
      </c>
      <c r="CD586" s="283">
        <f t="shared" si="188"/>
        <v>110.46015175627295</v>
      </c>
      <c r="CE586" s="98"/>
      <c r="CF586" s="98"/>
      <c r="CG586" s="98"/>
      <c r="CH586" s="275">
        <f t="shared" si="183"/>
        <v>-45.814243674762956</v>
      </c>
      <c r="CI586" s="283">
        <f t="shared" si="189"/>
        <v>108.46015175627295</v>
      </c>
      <c r="CJ586" s="98"/>
      <c r="CK586" s="98"/>
      <c r="CL586" s="98"/>
      <c r="CM586" s="98"/>
      <c r="CN586" s="163">
        <f t="shared" si="190"/>
        <v>19.626673957510942</v>
      </c>
      <c r="CO586" s="170">
        <v>-57</v>
      </c>
      <c r="CP586" s="98"/>
      <c r="CQ586" s="98"/>
      <c r="CR586" s="98"/>
      <c r="CS586" s="98"/>
      <c r="CT586" s="98"/>
      <c r="CU586" s="98"/>
      <c r="CV586" s="142"/>
    </row>
    <row r="587" spans="55:100" x14ac:dyDescent="0.3">
      <c r="BC587" s="141"/>
      <c r="BD587" s="255">
        <v>145</v>
      </c>
      <c r="BE587" s="258">
        <f t="shared" si="179"/>
        <v>-52.522536475845349</v>
      </c>
      <c r="BF587" s="257">
        <f t="shared" si="180"/>
        <v>-84.244412177112565</v>
      </c>
      <c r="BG587" s="98"/>
      <c r="BH587" s="255">
        <f t="shared" si="184"/>
        <v>-495.89531361949395</v>
      </c>
      <c r="BI587" s="257">
        <f t="shared" si="187"/>
        <v>111.42423986903819</v>
      </c>
      <c r="BJ587" s="98"/>
      <c r="BK587" s="98"/>
      <c r="BL587" s="98"/>
      <c r="BM587" s="258">
        <f t="shared" si="181"/>
        <v>-188.1171438254259</v>
      </c>
      <c r="BN587" s="257">
        <f t="shared" si="185"/>
        <v>-178.57576013096181</v>
      </c>
      <c r="BO587" s="98"/>
      <c r="BP587" s="98"/>
      <c r="BQ587" s="98"/>
      <c r="BR587" s="98"/>
      <c r="BS587" s="163">
        <f t="shared" si="186"/>
        <v>19.282346344221278</v>
      </c>
      <c r="BT587" s="170">
        <v>-56</v>
      </c>
      <c r="BU587" s="98"/>
      <c r="BV587" s="98"/>
      <c r="BW587" s="98"/>
      <c r="BX587" s="98"/>
      <c r="BY587" s="98"/>
      <c r="BZ587" s="98"/>
      <c r="CA587" s="142"/>
      <c r="CB587" s="141"/>
      <c r="CC587" s="282">
        <f t="shared" si="182"/>
        <v>-329.61706554267073</v>
      </c>
      <c r="CD587" s="283">
        <f t="shared" si="188"/>
        <v>111.46015175627295</v>
      </c>
      <c r="CE587" s="98"/>
      <c r="CF587" s="98"/>
      <c r="CG587" s="98"/>
      <c r="CH587" s="275">
        <f t="shared" si="183"/>
        <v>-45.450273440496751</v>
      </c>
      <c r="CI587" s="283">
        <f t="shared" si="189"/>
        <v>109.46015175627295</v>
      </c>
      <c r="CJ587" s="98"/>
      <c r="CK587" s="98"/>
      <c r="CL587" s="98"/>
      <c r="CM587" s="98"/>
      <c r="CN587" s="163">
        <f t="shared" si="190"/>
        <v>19.282346344221278</v>
      </c>
      <c r="CO587" s="170">
        <v>-56</v>
      </c>
      <c r="CP587" s="98"/>
      <c r="CQ587" s="98"/>
      <c r="CR587" s="98"/>
      <c r="CS587" s="98"/>
      <c r="CT587" s="98"/>
      <c r="CU587" s="98"/>
      <c r="CV587" s="142"/>
    </row>
    <row r="588" spans="55:100" x14ac:dyDescent="0.3">
      <c r="BC588" s="141"/>
      <c r="BD588" s="255">
        <v>146</v>
      </c>
      <c r="BE588" s="258">
        <f t="shared" si="179"/>
        <v>-52.751186205054594</v>
      </c>
      <c r="BF588" s="257">
        <f t="shared" si="180"/>
        <v>-84.577099597515513</v>
      </c>
      <c r="BG588" s="98"/>
      <c r="BH588" s="255">
        <f t="shared" si="184"/>
        <v>-498.64279103894859</v>
      </c>
      <c r="BI588" s="257">
        <f t="shared" si="187"/>
        <v>112.42423986903819</v>
      </c>
      <c r="BJ588" s="98"/>
      <c r="BK588" s="98"/>
      <c r="BL588" s="98"/>
      <c r="BM588" s="258">
        <f t="shared" si="181"/>
        <v>-188.74201317733522</v>
      </c>
      <c r="BN588" s="257">
        <f t="shared" si="185"/>
        <v>-179.57576013096181</v>
      </c>
      <c r="BO588" s="98"/>
      <c r="BP588" s="98"/>
      <c r="BQ588" s="98"/>
      <c r="BR588" s="98"/>
      <c r="BS588" s="163">
        <f t="shared" si="186"/>
        <v>18.93801873093161</v>
      </c>
      <c r="BT588" s="170">
        <v>-55</v>
      </c>
      <c r="BU588" s="98"/>
      <c r="BV588" s="98"/>
      <c r="BW588" s="98"/>
      <c r="BX588" s="98"/>
      <c r="BY588" s="98"/>
      <c r="BZ588" s="98"/>
      <c r="CA588" s="142"/>
      <c r="CB588" s="141"/>
      <c r="CC588" s="282">
        <f t="shared" si="182"/>
        <v>-331.21740007171178</v>
      </c>
      <c r="CD588" s="283">
        <f t="shared" si="188"/>
        <v>112.46015175627295</v>
      </c>
      <c r="CE588" s="98"/>
      <c r="CF588" s="98"/>
      <c r="CG588" s="98"/>
      <c r="CH588" s="275">
        <f t="shared" si="183"/>
        <v>-45.086303206230546</v>
      </c>
      <c r="CI588" s="283">
        <f t="shared" si="189"/>
        <v>110.46015175627295</v>
      </c>
      <c r="CJ588" s="98"/>
      <c r="CK588" s="98"/>
      <c r="CL588" s="98"/>
      <c r="CM588" s="98"/>
      <c r="CN588" s="163">
        <f t="shared" si="190"/>
        <v>18.93801873093161</v>
      </c>
      <c r="CO588" s="170">
        <v>-55</v>
      </c>
      <c r="CP588" s="98"/>
      <c r="CQ588" s="98"/>
      <c r="CR588" s="98"/>
      <c r="CS588" s="98"/>
      <c r="CT588" s="98"/>
      <c r="CU588" s="98"/>
      <c r="CV588" s="142"/>
    </row>
    <row r="589" spans="55:100" x14ac:dyDescent="0.3">
      <c r="BC589" s="141"/>
      <c r="BD589" s="255">
        <v>147</v>
      </c>
      <c r="BE589" s="258">
        <f t="shared" si="179"/>
        <v>-52.973994913725143</v>
      </c>
      <c r="BF589" s="257">
        <f t="shared" si="180"/>
        <v>-84.913726836018867</v>
      </c>
      <c r="BG589" s="98"/>
      <c r="BH589" s="255">
        <f t="shared" si="184"/>
        <v>-501.39026845840317</v>
      </c>
      <c r="BI589" s="257">
        <f t="shared" si="187"/>
        <v>113.42423986903819</v>
      </c>
      <c r="BJ589" s="98"/>
      <c r="BK589" s="98"/>
      <c r="BL589" s="98"/>
      <c r="BM589" s="258">
        <f t="shared" si="181"/>
        <v>-189.36688252924455</v>
      </c>
      <c r="BN589" s="257">
        <f t="shared" si="185"/>
        <v>-180.57576013096181</v>
      </c>
      <c r="BO589" s="98"/>
      <c r="BP589" s="98"/>
      <c r="BQ589" s="98"/>
      <c r="BR589" s="98"/>
      <c r="BS589" s="163">
        <f t="shared" si="186"/>
        <v>18.593691117641946</v>
      </c>
      <c r="BT589" s="170">
        <v>-54</v>
      </c>
      <c r="BU589" s="98"/>
      <c r="BV589" s="98"/>
      <c r="BW589" s="98"/>
      <c r="BX589" s="98"/>
      <c r="BY589" s="98"/>
      <c r="BZ589" s="98"/>
      <c r="CA589" s="142"/>
      <c r="CB589" s="141"/>
      <c r="CC589" s="282">
        <f t="shared" si="182"/>
        <v>-332.81773460075283</v>
      </c>
      <c r="CD589" s="283">
        <f t="shared" si="188"/>
        <v>113.46015175627295</v>
      </c>
      <c r="CE589" s="98"/>
      <c r="CF589" s="98"/>
      <c r="CG589" s="98"/>
      <c r="CH589" s="275">
        <f t="shared" si="183"/>
        <v>-44.722332971964349</v>
      </c>
      <c r="CI589" s="283">
        <f t="shared" si="189"/>
        <v>111.46015175627295</v>
      </c>
      <c r="CJ589" s="98"/>
      <c r="CK589" s="98"/>
      <c r="CL589" s="98"/>
      <c r="CM589" s="98"/>
      <c r="CN589" s="163">
        <f t="shared" si="190"/>
        <v>18.593691117641946</v>
      </c>
      <c r="CO589" s="170">
        <v>-54</v>
      </c>
      <c r="CP589" s="98"/>
      <c r="CQ589" s="98"/>
      <c r="CR589" s="98"/>
      <c r="CS589" s="98"/>
      <c r="CT589" s="98"/>
      <c r="CU589" s="98"/>
      <c r="CV589" s="142"/>
    </row>
    <row r="590" spans="55:100" x14ac:dyDescent="0.3">
      <c r="BC590" s="141"/>
      <c r="BD590" s="255">
        <v>148</v>
      </c>
      <c r="BE590" s="258">
        <f t="shared" si="179"/>
        <v>-53.190894732165937</v>
      </c>
      <c r="BF590" s="257">
        <f t="shared" si="180"/>
        <v>-85.254191352704794</v>
      </c>
      <c r="BG590" s="98"/>
      <c r="BH590" s="255">
        <f t="shared" si="184"/>
        <v>-504.13774587785781</v>
      </c>
      <c r="BI590" s="257">
        <f t="shared" si="187"/>
        <v>114.42423986903819</v>
      </c>
      <c r="BJ590" s="98"/>
      <c r="BK590" s="98"/>
      <c r="BL590" s="98"/>
      <c r="BM590" s="258">
        <f t="shared" si="181"/>
        <v>-189.99175188115387</v>
      </c>
      <c r="BN590" s="257">
        <f t="shared" si="185"/>
        <v>-181.57576013096181</v>
      </c>
      <c r="BO590" s="98"/>
      <c r="BP590" s="98"/>
      <c r="BQ590" s="98"/>
      <c r="BR590" s="98"/>
      <c r="BS590" s="163">
        <f t="shared" si="186"/>
        <v>18.249363504352281</v>
      </c>
      <c r="BT590" s="170">
        <v>-53</v>
      </c>
      <c r="BU590" s="98"/>
      <c r="BV590" s="98"/>
      <c r="BW590" s="98"/>
      <c r="BX590" s="98"/>
      <c r="BY590" s="98"/>
      <c r="BZ590" s="98"/>
      <c r="CA590" s="142"/>
      <c r="CB590" s="141"/>
      <c r="CC590" s="282">
        <f t="shared" si="182"/>
        <v>-334.41806912979388</v>
      </c>
      <c r="CD590" s="283">
        <f t="shared" si="188"/>
        <v>114.46015175627295</v>
      </c>
      <c r="CE590" s="98"/>
      <c r="CF590" s="98"/>
      <c r="CG590" s="98"/>
      <c r="CH590" s="275">
        <f t="shared" si="183"/>
        <v>-44.358362737698144</v>
      </c>
      <c r="CI590" s="283">
        <f t="shared" si="189"/>
        <v>112.46015175627295</v>
      </c>
      <c r="CJ590" s="98"/>
      <c r="CK590" s="98"/>
      <c r="CL590" s="98"/>
      <c r="CM590" s="98"/>
      <c r="CN590" s="163">
        <f t="shared" si="190"/>
        <v>18.249363504352281</v>
      </c>
      <c r="CO590" s="170">
        <v>-53</v>
      </c>
      <c r="CP590" s="98"/>
      <c r="CQ590" s="98"/>
      <c r="CR590" s="98"/>
      <c r="CS590" s="98"/>
      <c r="CT590" s="98"/>
      <c r="CU590" s="98"/>
      <c r="CV590" s="142"/>
    </row>
    <row r="591" spans="55:100" x14ac:dyDescent="0.3">
      <c r="BC591" s="141"/>
      <c r="BD591" s="255">
        <v>149</v>
      </c>
      <c r="BE591" s="258">
        <f t="shared" si="179"/>
        <v>-53.401819590591131</v>
      </c>
      <c r="BF591" s="257">
        <f t="shared" si="180"/>
        <v>-85.598389438783343</v>
      </c>
      <c r="BG591" s="98"/>
      <c r="BH591" s="255">
        <f t="shared" si="184"/>
        <v>-506.88522329731245</v>
      </c>
      <c r="BI591" s="257">
        <f t="shared" si="187"/>
        <v>115.42423986903819</v>
      </c>
      <c r="BJ591" s="98"/>
      <c r="BK591" s="98"/>
      <c r="BL591" s="98"/>
      <c r="BM591" s="258">
        <f t="shared" si="181"/>
        <v>-190.6166212330632</v>
      </c>
      <c r="BN591" s="257">
        <f t="shared" si="185"/>
        <v>-182.57576013096181</v>
      </c>
      <c r="BO591" s="98"/>
      <c r="BP591" s="98"/>
      <c r="BQ591" s="98"/>
      <c r="BR591" s="98"/>
      <c r="BS591" s="163">
        <f t="shared" si="186"/>
        <v>17.905035891062614</v>
      </c>
      <c r="BT591" s="170">
        <v>-52</v>
      </c>
      <c r="BU591" s="98"/>
      <c r="BV591" s="98"/>
      <c r="BW591" s="98"/>
      <c r="BX591" s="98"/>
      <c r="BY591" s="98"/>
      <c r="BZ591" s="98"/>
      <c r="CA591" s="142"/>
      <c r="CB591" s="141"/>
      <c r="CC591" s="282">
        <f t="shared" si="182"/>
        <v>-336.01840365883493</v>
      </c>
      <c r="CD591" s="283">
        <f t="shared" si="188"/>
        <v>115.46015175627295</v>
      </c>
      <c r="CE591" s="98"/>
      <c r="CF591" s="98"/>
      <c r="CG591" s="98"/>
      <c r="CH591" s="275">
        <f t="shared" si="183"/>
        <v>-43.994392503431939</v>
      </c>
      <c r="CI591" s="283">
        <f t="shared" si="189"/>
        <v>113.46015175627295</v>
      </c>
      <c r="CJ591" s="98"/>
      <c r="CK591" s="98"/>
      <c r="CL591" s="98"/>
      <c r="CM591" s="98"/>
      <c r="CN591" s="163">
        <f t="shared" si="190"/>
        <v>17.905035891062614</v>
      </c>
      <c r="CO591" s="170">
        <v>-52</v>
      </c>
      <c r="CP591" s="98"/>
      <c r="CQ591" s="98"/>
      <c r="CR591" s="98"/>
      <c r="CS591" s="98"/>
      <c r="CT591" s="98"/>
      <c r="CU591" s="98"/>
      <c r="CV591" s="142"/>
    </row>
    <row r="592" spans="55:100" x14ac:dyDescent="0.3">
      <c r="BC592" s="141"/>
      <c r="BD592" s="255">
        <v>150</v>
      </c>
      <c r="BE592" s="258">
        <f t="shared" si="179"/>
        <v>-53.606705239245571</v>
      </c>
      <c r="BF592" s="257">
        <f t="shared" si="180"/>
        <v>-85.946216248183191</v>
      </c>
      <c r="BG592" s="98"/>
      <c r="BH592" s="255">
        <f t="shared" si="184"/>
        <v>-509.63270071676709</v>
      </c>
      <c r="BI592" s="257">
        <f t="shared" si="187"/>
        <v>116.42423986903819</v>
      </c>
      <c r="BJ592" s="98"/>
      <c r="BK592" s="98"/>
      <c r="BL592" s="98"/>
      <c r="BM592" s="258">
        <f t="shared" si="181"/>
        <v>-191.24149058497255</v>
      </c>
      <c r="BN592" s="257">
        <f t="shared" si="185"/>
        <v>-183.57576013096181</v>
      </c>
      <c r="BO592" s="98"/>
      <c r="BP592" s="98"/>
      <c r="BQ592" s="98"/>
      <c r="BR592" s="98"/>
      <c r="BS592" s="163">
        <f t="shared" si="186"/>
        <v>17.56070827777295</v>
      </c>
      <c r="BT592" s="170">
        <v>-51</v>
      </c>
      <c r="BU592" s="98"/>
      <c r="BV592" s="98"/>
      <c r="BW592" s="98"/>
      <c r="BX592" s="98"/>
      <c r="BY592" s="98"/>
      <c r="BZ592" s="98"/>
      <c r="CA592" s="142"/>
      <c r="CB592" s="141"/>
      <c r="CC592" s="282">
        <f t="shared" si="182"/>
        <v>-337.61873818787598</v>
      </c>
      <c r="CD592" s="283">
        <f t="shared" si="188"/>
        <v>116.46015175627295</v>
      </c>
      <c r="CE592" s="98"/>
      <c r="CF592" s="98"/>
      <c r="CG592" s="98"/>
      <c r="CH592" s="275">
        <f t="shared" si="183"/>
        <v>-43.630422269165742</v>
      </c>
      <c r="CI592" s="283">
        <f t="shared" si="189"/>
        <v>114.46015175627295</v>
      </c>
      <c r="CJ592" s="98"/>
      <c r="CK592" s="98"/>
      <c r="CL592" s="98"/>
      <c r="CM592" s="98"/>
      <c r="CN592" s="163">
        <f t="shared" si="190"/>
        <v>17.56070827777295</v>
      </c>
      <c r="CO592" s="170">
        <v>-51</v>
      </c>
      <c r="CP592" s="98"/>
      <c r="CQ592" s="98"/>
      <c r="CR592" s="98"/>
      <c r="CS592" s="98"/>
      <c r="CT592" s="98"/>
      <c r="CU592" s="98"/>
      <c r="CV592" s="142"/>
    </row>
    <row r="593" spans="55:100" x14ac:dyDescent="0.3">
      <c r="BC593" s="141"/>
      <c r="BD593" s="255">
        <v>151</v>
      </c>
      <c r="BE593" s="258">
        <f t="shared" si="179"/>
        <v>-53.805489267975901</v>
      </c>
      <c r="BF593" s="257">
        <f t="shared" si="180"/>
        <v>-86.297565829488704</v>
      </c>
      <c r="BG593" s="98"/>
      <c r="BH593" s="255">
        <f t="shared" si="184"/>
        <v>-512.38017813622173</v>
      </c>
      <c r="BI593" s="257">
        <f t="shared" si="187"/>
        <v>117.42423986903819</v>
      </c>
      <c r="BJ593" s="98"/>
      <c r="BK593" s="98"/>
      <c r="BL593" s="98"/>
      <c r="BM593" s="258">
        <f t="shared" si="181"/>
        <v>-191.86635993688185</v>
      </c>
      <c r="BN593" s="257">
        <f t="shared" si="185"/>
        <v>-184.57576013096181</v>
      </c>
      <c r="BO593" s="98"/>
      <c r="BP593" s="98"/>
      <c r="BQ593" s="98"/>
      <c r="BR593" s="98"/>
      <c r="BS593" s="163">
        <f t="shared" si="186"/>
        <v>17.216380664483282</v>
      </c>
      <c r="BT593" s="170">
        <v>-50</v>
      </c>
      <c r="BU593" s="98"/>
      <c r="BV593" s="98"/>
      <c r="BW593" s="98"/>
      <c r="BX593" s="98"/>
      <c r="BY593" s="98"/>
      <c r="BZ593" s="98"/>
      <c r="CA593" s="142"/>
      <c r="CB593" s="141"/>
      <c r="CC593" s="282">
        <f t="shared" si="182"/>
        <v>-339.21907271691703</v>
      </c>
      <c r="CD593" s="283">
        <f t="shared" si="188"/>
        <v>117.46015175627295</v>
      </c>
      <c r="CE593" s="98"/>
      <c r="CF593" s="98"/>
      <c r="CG593" s="98"/>
      <c r="CH593" s="275">
        <f t="shared" si="183"/>
        <v>-43.266452034899537</v>
      </c>
      <c r="CI593" s="283">
        <f t="shared" si="189"/>
        <v>115.46015175627295</v>
      </c>
      <c r="CJ593" s="98"/>
      <c r="CK593" s="98"/>
      <c r="CL593" s="98"/>
      <c r="CM593" s="98"/>
      <c r="CN593" s="163">
        <f t="shared" si="190"/>
        <v>17.216380664483282</v>
      </c>
      <c r="CO593" s="170">
        <v>-50</v>
      </c>
      <c r="CP593" s="98"/>
      <c r="CQ593" s="98"/>
      <c r="CR593" s="98"/>
      <c r="CS593" s="98"/>
      <c r="CT593" s="98"/>
      <c r="CU593" s="98"/>
      <c r="CV593" s="142"/>
    </row>
    <row r="594" spans="55:100" x14ac:dyDescent="0.3">
      <c r="BC594" s="141"/>
      <c r="BD594" s="255">
        <v>152</v>
      </c>
      <c r="BE594" s="258">
        <f t="shared" si="179"/>
        <v>-53.998111125241316</v>
      </c>
      <c r="BF594" s="257">
        <f t="shared" si="180"/>
        <v>-86.65233115821384</v>
      </c>
      <c r="BG594" s="98"/>
      <c r="BH594" s="255">
        <f t="shared" si="184"/>
        <v>-515.12765555567626</v>
      </c>
      <c r="BI594" s="257">
        <f t="shared" si="187"/>
        <v>118.42423986903819</v>
      </c>
      <c r="BJ594" s="98"/>
      <c r="BK594" s="98"/>
      <c r="BL594" s="98"/>
      <c r="BM594" s="258">
        <f t="shared" si="181"/>
        <v>-192.4912292887912</v>
      </c>
      <c r="BN594" s="257">
        <f>IF($BN593=$BN592-$A$11,$BN593-$A$11,$BN593+$A$11)</f>
        <v>-185.57576013096181</v>
      </c>
      <c r="BO594" s="98"/>
      <c r="BP594" s="98"/>
      <c r="BQ594" s="98"/>
      <c r="BR594" s="98"/>
      <c r="BS594" s="163">
        <f t="shared" si="186"/>
        <v>16.872053051193618</v>
      </c>
      <c r="BT594" s="170">
        <v>-49</v>
      </c>
      <c r="BU594" s="98"/>
      <c r="BV594" s="98"/>
      <c r="BW594" s="98"/>
      <c r="BX594" s="98"/>
      <c r="BY594" s="98"/>
      <c r="BZ594" s="98"/>
      <c r="CA594" s="142"/>
      <c r="CB594" s="141"/>
      <c r="CC594" s="282">
        <f t="shared" si="182"/>
        <v>-340.81940724595808</v>
      </c>
      <c r="CD594" s="283">
        <f t="shared" si="188"/>
        <v>118.46015175627295</v>
      </c>
      <c r="CE594" s="98"/>
      <c r="CF594" s="98"/>
      <c r="CG594" s="98"/>
      <c r="CH594" s="275">
        <f t="shared" si="183"/>
        <v>-42.902481800633339</v>
      </c>
      <c r="CI594" s="283">
        <f t="shared" si="189"/>
        <v>116.46015175627295</v>
      </c>
      <c r="CJ594" s="98"/>
      <c r="CK594" s="98"/>
      <c r="CL594" s="98"/>
      <c r="CM594" s="98"/>
      <c r="CN594" s="163">
        <f t="shared" si="190"/>
        <v>16.872053051193618</v>
      </c>
      <c r="CO594" s="170">
        <v>-49</v>
      </c>
      <c r="CP594" s="98"/>
      <c r="CQ594" s="98"/>
      <c r="CR594" s="98"/>
      <c r="CS594" s="98"/>
      <c r="CT594" s="98"/>
      <c r="CU594" s="98"/>
      <c r="CV594" s="142"/>
    </row>
    <row r="595" spans="55:100" x14ac:dyDescent="0.3">
      <c r="BC595" s="141"/>
      <c r="BD595" s="255">
        <v>153</v>
      </c>
      <c r="BE595" s="258">
        <f t="shared" si="179"/>
        <v>-54.184512136558119</v>
      </c>
      <c r="BF595" s="257">
        <f t="shared" si="180"/>
        <v>-87.010404169402761</v>
      </c>
      <c r="BG595" s="98"/>
      <c r="BH595" s="255">
        <f t="shared" si="184"/>
        <v>-517.87513297513101</v>
      </c>
      <c r="BI595" s="257">
        <f t="shared" si="187"/>
        <v>119.42423986903819</v>
      </c>
      <c r="BJ595" s="98"/>
      <c r="BK595" s="98"/>
      <c r="BL595" s="98"/>
      <c r="BM595" s="258">
        <f t="shared" si="181"/>
        <v>-193.1160986407005</v>
      </c>
      <c r="BN595" s="257">
        <f t="shared" si="185"/>
        <v>-186.57576013096181</v>
      </c>
      <c r="BO595" s="98"/>
      <c r="BP595" s="98"/>
      <c r="BQ595" s="98"/>
      <c r="BR595" s="98"/>
      <c r="BS595" s="163">
        <f t="shared" si="186"/>
        <v>16.527725437903953</v>
      </c>
      <c r="BT595" s="170">
        <v>-48</v>
      </c>
      <c r="BU595" s="98"/>
      <c r="BV595" s="98"/>
      <c r="BW595" s="98"/>
      <c r="BX595" s="98"/>
      <c r="BY595" s="98"/>
      <c r="BZ595" s="98"/>
      <c r="CA595" s="142"/>
      <c r="CB595" s="141"/>
      <c r="CC595" s="282">
        <f t="shared" si="182"/>
        <v>-342.41974177499912</v>
      </c>
      <c r="CD595" s="283">
        <f t="shared" si="188"/>
        <v>119.46015175627295</v>
      </c>
      <c r="CE595" s="98"/>
      <c r="CF595" s="98"/>
      <c r="CG595" s="98"/>
      <c r="CH595" s="275">
        <f t="shared" si="183"/>
        <v>-42.538511566367134</v>
      </c>
      <c r="CI595" s="283">
        <f t="shared" si="189"/>
        <v>117.46015175627295</v>
      </c>
      <c r="CJ595" s="98"/>
      <c r="CK595" s="98"/>
      <c r="CL595" s="98"/>
      <c r="CM595" s="98"/>
      <c r="CN595" s="163">
        <f t="shared" si="190"/>
        <v>16.527725437903953</v>
      </c>
      <c r="CO595" s="170">
        <v>-48</v>
      </c>
      <c r="CP595" s="98"/>
      <c r="CQ595" s="98"/>
      <c r="CR595" s="98"/>
      <c r="CS595" s="98"/>
      <c r="CT595" s="98"/>
      <c r="CU595" s="98"/>
      <c r="CV595" s="142"/>
    </row>
    <row r="596" spans="55:100" x14ac:dyDescent="0.3">
      <c r="BC596" s="141"/>
      <c r="BD596" s="255">
        <v>154</v>
      </c>
      <c r="BE596" s="258">
        <f t="shared" si="179"/>
        <v>-54.364635522372552</v>
      </c>
      <c r="BF596" s="257">
        <f t="shared" si="180"/>
        <v>-87.371675790547542</v>
      </c>
      <c r="BG596" s="98"/>
      <c r="BH596" s="255">
        <f t="shared" si="184"/>
        <v>-520.62261039458554</v>
      </c>
      <c r="BI596" s="257">
        <f>IF($BI595=$BI594-$A$11,$BI595-$A$11,$BI595+$A$11)</f>
        <v>120.42423986903819</v>
      </c>
      <c r="BJ596" s="98"/>
      <c r="BK596" s="98"/>
      <c r="BL596" s="98"/>
      <c r="BM596" s="258">
        <f t="shared" si="181"/>
        <v>-193.74096799260985</v>
      </c>
      <c r="BN596" s="257">
        <f t="shared" si="185"/>
        <v>-187.57576013096181</v>
      </c>
      <c r="BO596" s="98"/>
      <c r="BP596" s="98"/>
      <c r="BQ596" s="98"/>
      <c r="BR596" s="98"/>
      <c r="BS596" s="163">
        <f t="shared" si="186"/>
        <v>16.183397824614286</v>
      </c>
      <c r="BT596" s="170">
        <v>-47</v>
      </c>
      <c r="BU596" s="98"/>
      <c r="BV596" s="98"/>
      <c r="BW596" s="98"/>
      <c r="BX596" s="98"/>
      <c r="BY596" s="98"/>
      <c r="BZ596" s="98"/>
      <c r="CA596" s="142"/>
      <c r="CB596" s="141"/>
      <c r="CC596" s="282">
        <f t="shared" si="182"/>
        <v>-344.02007630404023</v>
      </c>
      <c r="CD596" s="283">
        <f t="shared" si="188"/>
        <v>120.46015175627295</v>
      </c>
      <c r="CE596" s="98"/>
      <c r="CF596" s="98"/>
      <c r="CG596" s="98"/>
      <c r="CH596" s="275">
        <f t="shared" si="183"/>
        <v>-42.174541332100929</v>
      </c>
      <c r="CI596" s="283">
        <f t="shared" si="189"/>
        <v>118.46015175627295</v>
      </c>
      <c r="CJ596" s="98"/>
      <c r="CK596" s="98"/>
      <c r="CL596" s="98"/>
      <c r="CM596" s="98"/>
      <c r="CN596" s="163">
        <f t="shared" si="190"/>
        <v>16.183397824614286</v>
      </c>
      <c r="CO596" s="170">
        <v>-47</v>
      </c>
      <c r="CP596" s="98"/>
      <c r="CQ596" s="98"/>
      <c r="CR596" s="98"/>
      <c r="CS596" s="98"/>
      <c r="CT596" s="98"/>
      <c r="CU596" s="98"/>
      <c r="CV596" s="142"/>
    </row>
    <row r="597" spans="55:100" x14ac:dyDescent="0.3">
      <c r="BC597" s="141"/>
      <c r="BD597" s="255">
        <v>155</v>
      </c>
      <c r="BE597" s="258">
        <f t="shared" si="179"/>
        <v>-54.538426415356398</v>
      </c>
      <c r="BF597" s="257">
        <f t="shared" si="180"/>
        <v>-87.736035974812651</v>
      </c>
      <c r="BG597" s="98"/>
      <c r="BH597" s="255">
        <f t="shared" si="184"/>
        <v>-523.37008781404018</v>
      </c>
      <c r="BI597" s="257">
        <f t="shared" si="187"/>
        <v>121.42423986903819</v>
      </c>
      <c r="BJ597" s="98"/>
      <c r="BK597" s="98"/>
      <c r="BL597" s="98"/>
      <c r="BM597" s="258">
        <f t="shared" si="181"/>
        <v>-194.36583734451918</v>
      </c>
      <c r="BN597" s="257">
        <f t="shared" si="185"/>
        <v>-188.57576013096181</v>
      </c>
      <c r="BO597" s="98"/>
      <c r="BP597" s="98"/>
      <c r="BQ597" s="98"/>
      <c r="BR597" s="98"/>
      <c r="BS597" s="163">
        <f t="shared" si="186"/>
        <v>15.83907021132462</v>
      </c>
      <c r="BT597" s="170">
        <v>-46</v>
      </c>
      <c r="BU597" s="98"/>
      <c r="BV597" s="98"/>
      <c r="BW597" s="98"/>
      <c r="BX597" s="98"/>
      <c r="BY597" s="98"/>
      <c r="BZ597" s="98"/>
      <c r="CA597" s="142"/>
      <c r="CB597" s="141"/>
      <c r="CC597" s="282">
        <f t="shared" si="182"/>
        <v>-345.62041083308122</v>
      </c>
      <c r="CD597" s="283">
        <f t="shared" si="188"/>
        <v>121.46015175627295</v>
      </c>
      <c r="CE597" s="98"/>
      <c r="CF597" s="98"/>
      <c r="CG597" s="98"/>
      <c r="CH597" s="275">
        <f t="shared" si="183"/>
        <v>-41.810571097834732</v>
      </c>
      <c r="CI597" s="283">
        <f t="shared" si="189"/>
        <v>119.46015175627295</v>
      </c>
      <c r="CJ597" s="98"/>
      <c r="CK597" s="98"/>
      <c r="CL597" s="98"/>
      <c r="CM597" s="98"/>
      <c r="CN597" s="163">
        <f t="shared" si="190"/>
        <v>15.83907021132462</v>
      </c>
      <c r="CO597" s="170">
        <v>-46</v>
      </c>
      <c r="CP597" s="98"/>
      <c r="CQ597" s="98"/>
      <c r="CR597" s="98"/>
      <c r="CS597" s="98"/>
      <c r="CT597" s="98"/>
      <c r="CU597" s="98"/>
      <c r="CV597" s="142"/>
    </row>
    <row r="598" spans="55:100" x14ac:dyDescent="0.3">
      <c r="BC598" s="141"/>
      <c r="BD598" s="255">
        <v>156</v>
      </c>
      <c r="BE598" s="258">
        <f t="shared" si="179"/>
        <v>-54.705831877120119</v>
      </c>
      <c r="BF598" s="257">
        <f t="shared" si="180"/>
        <v>-88.103373734556328</v>
      </c>
      <c r="BG598" s="98"/>
      <c r="BH598" s="255">
        <f t="shared" si="184"/>
        <v>-526.11756523349482</v>
      </c>
      <c r="BI598" s="257">
        <f t="shared" si="187"/>
        <v>122.42423986903819</v>
      </c>
      <c r="BJ598" s="98"/>
      <c r="BK598" s="98"/>
      <c r="BL598" s="98"/>
      <c r="BM598" s="258">
        <f t="shared" si="181"/>
        <v>-194.9907066964285</v>
      </c>
      <c r="BN598" s="257">
        <f t="shared" si="185"/>
        <v>-189.57576013096181</v>
      </c>
      <c r="BO598" s="98"/>
      <c r="BP598" s="98"/>
      <c r="BQ598" s="98"/>
      <c r="BR598" s="98"/>
      <c r="BS598" s="163">
        <f t="shared" si="186"/>
        <v>15.494742598034955</v>
      </c>
      <c r="BT598" s="170">
        <v>-45</v>
      </c>
      <c r="BU598" s="98"/>
      <c r="BV598" s="98"/>
      <c r="BW598" s="98"/>
      <c r="BX598" s="98"/>
      <c r="BY598" s="98"/>
      <c r="BZ598" s="98"/>
      <c r="CA598" s="142"/>
      <c r="CB598" s="141"/>
      <c r="CC598" s="282">
        <f t="shared" si="182"/>
        <v>-347.22074536212233</v>
      </c>
      <c r="CD598" s="283">
        <f t="shared" si="188"/>
        <v>122.46015175627295</v>
      </c>
      <c r="CE598" s="98"/>
      <c r="CF598" s="98"/>
      <c r="CG598" s="98"/>
      <c r="CH598" s="275">
        <f t="shared" si="183"/>
        <v>-41.446600863568527</v>
      </c>
      <c r="CI598" s="283">
        <f t="shared" si="189"/>
        <v>120.46015175627295</v>
      </c>
      <c r="CJ598" s="98"/>
      <c r="CK598" s="98"/>
      <c r="CL598" s="98"/>
      <c r="CM598" s="98"/>
      <c r="CN598" s="163">
        <f t="shared" si="190"/>
        <v>15.494742598034955</v>
      </c>
      <c r="CO598" s="170">
        <v>-45</v>
      </c>
      <c r="CP598" s="98"/>
      <c r="CQ598" s="98"/>
      <c r="CR598" s="98"/>
      <c r="CS598" s="98"/>
      <c r="CT598" s="98"/>
      <c r="CU598" s="98"/>
      <c r="CV598" s="142"/>
    </row>
    <row r="599" spans="55:100" x14ac:dyDescent="0.3">
      <c r="BC599" s="141"/>
      <c r="BD599" s="255">
        <v>157</v>
      </c>
      <c r="BE599" s="258">
        <f t="shared" si="179"/>
        <v>-54.866800914338349</v>
      </c>
      <c r="BF599" s="257">
        <f t="shared" si="180"/>
        <v>-88.473577175138473</v>
      </c>
      <c r="BG599" s="98"/>
      <c r="BH599" s="255">
        <f t="shared" si="184"/>
        <v>-528.86504265294946</v>
      </c>
      <c r="BI599" s="257">
        <f t="shared" si="187"/>
        <v>123.42423986903819</v>
      </c>
      <c r="BJ599" s="98"/>
      <c r="BK599" s="98"/>
      <c r="BL599" s="98"/>
      <c r="BM599" s="258">
        <f t="shared" si="181"/>
        <v>-195.61557604833783</v>
      </c>
      <c r="BN599" s="257">
        <f t="shared" si="185"/>
        <v>-190.57576013096181</v>
      </c>
      <c r="BO599" s="98"/>
      <c r="BP599" s="98"/>
      <c r="BQ599" s="98"/>
      <c r="BR599" s="98"/>
      <c r="BS599" s="163">
        <f t="shared" si="186"/>
        <v>15.150414984745289</v>
      </c>
      <c r="BT599" s="170">
        <v>-44</v>
      </c>
      <c r="BU599" s="98"/>
      <c r="BV599" s="98"/>
      <c r="BW599" s="98"/>
      <c r="BX599" s="98"/>
      <c r="BY599" s="98"/>
      <c r="BZ599" s="98"/>
      <c r="CA599" s="142"/>
      <c r="CB599" s="141"/>
      <c r="CC599" s="282">
        <f t="shared" si="182"/>
        <v>-348.82107989116332</v>
      </c>
      <c r="CD599" s="283">
        <f t="shared" si="188"/>
        <v>123.46015175627295</v>
      </c>
      <c r="CE599" s="98"/>
      <c r="CF599" s="98"/>
      <c r="CG599" s="98"/>
      <c r="CH599" s="275">
        <f t="shared" si="183"/>
        <v>-41.082630629302322</v>
      </c>
      <c r="CI599" s="283">
        <f t="shared" si="189"/>
        <v>121.46015175627295</v>
      </c>
      <c r="CJ599" s="98"/>
      <c r="CK599" s="98"/>
      <c r="CL599" s="98"/>
      <c r="CM599" s="98"/>
      <c r="CN599" s="163">
        <f t="shared" si="190"/>
        <v>15.150414984745289</v>
      </c>
      <c r="CO599" s="170">
        <v>-44</v>
      </c>
      <c r="CP599" s="98"/>
      <c r="CQ599" s="98"/>
      <c r="CR599" s="98"/>
      <c r="CS599" s="98"/>
      <c r="CT599" s="98"/>
      <c r="CU599" s="98"/>
      <c r="CV599" s="142"/>
    </row>
    <row r="600" spans="55:100" x14ac:dyDescent="0.3">
      <c r="BC600" s="141"/>
      <c r="BD600" s="255">
        <v>158</v>
      </c>
      <c r="BE600" s="258">
        <f t="shared" si="179"/>
        <v>-55.021284494283023</v>
      </c>
      <c r="BF600" s="257">
        <f t="shared" si="180"/>
        <v>-88.846533529004859</v>
      </c>
      <c r="BG600" s="98"/>
      <c r="BH600" s="255">
        <f t="shared" si="184"/>
        <v>-531.6125200724041</v>
      </c>
      <c r="BI600" s="257">
        <f t="shared" si="187"/>
        <v>124.42423986903819</v>
      </c>
      <c r="BJ600" s="98"/>
      <c r="BK600" s="98"/>
      <c r="BL600" s="98"/>
      <c r="BM600" s="258">
        <f t="shared" si="181"/>
        <v>-196.24044540024715</v>
      </c>
      <c r="BN600" s="257">
        <f t="shared" si="185"/>
        <v>-191.57576013096181</v>
      </c>
      <c r="BO600" s="98"/>
      <c r="BP600" s="98"/>
      <c r="BQ600" s="98"/>
      <c r="BR600" s="98"/>
      <c r="BS600" s="163">
        <f t="shared" si="186"/>
        <v>14.806087371455623</v>
      </c>
      <c r="BT600" s="170">
        <v>-43</v>
      </c>
      <c r="BU600" s="98"/>
      <c r="BV600" s="98"/>
      <c r="BW600" s="98"/>
      <c r="BX600" s="98"/>
      <c r="BY600" s="98"/>
      <c r="BZ600" s="98"/>
      <c r="CA600" s="142"/>
      <c r="CB600" s="141"/>
      <c r="CC600" s="282">
        <f t="shared" si="182"/>
        <v>-350.42141442020443</v>
      </c>
      <c r="CD600" s="283">
        <f t="shared" si="188"/>
        <v>124.46015175627295</v>
      </c>
      <c r="CE600" s="98"/>
      <c r="CF600" s="98"/>
      <c r="CG600" s="98"/>
      <c r="CH600" s="275">
        <f t="shared" si="183"/>
        <v>-40.718660395036125</v>
      </c>
      <c r="CI600" s="283">
        <f t="shared" si="189"/>
        <v>122.46015175627295</v>
      </c>
      <c r="CJ600" s="98"/>
      <c r="CK600" s="98"/>
      <c r="CL600" s="98"/>
      <c r="CM600" s="98"/>
      <c r="CN600" s="163">
        <f t="shared" si="190"/>
        <v>14.806087371455623</v>
      </c>
      <c r="CO600" s="170">
        <v>-43</v>
      </c>
      <c r="CP600" s="98"/>
      <c r="CQ600" s="98"/>
      <c r="CR600" s="98"/>
      <c r="CS600" s="98"/>
      <c r="CT600" s="98"/>
      <c r="CU600" s="98"/>
      <c r="CV600" s="142"/>
    </row>
    <row r="601" spans="55:100" x14ac:dyDescent="0.3">
      <c r="BC601" s="141"/>
      <c r="BD601" s="255">
        <v>159</v>
      </c>
      <c r="BE601" s="258">
        <f t="shared" si="179"/>
        <v>-55.169235559759173</v>
      </c>
      <c r="BF601" s="257">
        <f t="shared" si="180"/>
        <v>-89.22212919003718</v>
      </c>
      <c r="BG601" s="98"/>
      <c r="BH601" s="255">
        <f t="shared" si="184"/>
        <v>-534.35999749185862</v>
      </c>
      <c r="BI601" s="257">
        <f t="shared" si="187"/>
        <v>125.42423986903819</v>
      </c>
      <c r="BJ601" s="98"/>
      <c r="BK601" s="98"/>
      <c r="BL601" s="98"/>
      <c r="BM601" s="258">
        <f t="shared" si="181"/>
        <v>-196.86531475215648</v>
      </c>
      <c r="BN601" s="257">
        <f t="shared" si="185"/>
        <v>-192.57576013096181</v>
      </c>
      <c r="BO601" s="98"/>
      <c r="BP601" s="98"/>
      <c r="BQ601" s="98"/>
      <c r="BR601" s="98"/>
      <c r="BS601" s="163">
        <f t="shared" si="186"/>
        <v>14.461759758165957</v>
      </c>
      <c r="BT601" s="170">
        <v>-42</v>
      </c>
      <c r="BU601" s="98"/>
      <c r="BV601" s="98"/>
      <c r="BW601" s="98"/>
      <c r="BX601" s="98"/>
      <c r="BY601" s="98"/>
      <c r="BZ601" s="98"/>
      <c r="CA601" s="142"/>
      <c r="CB601" s="141"/>
      <c r="CC601" s="282">
        <f t="shared" si="182"/>
        <v>-352.02174894924542</v>
      </c>
      <c r="CD601" s="283">
        <f t="shared" si="188"/>
        <v>125.46015175627295</v>
      </c>
      <c r="CE601" s="98"/>
      <c r="CF601" s="98"/>
      <c r="CG601" s="98"/>
      <c r="CH601" s="275">
        <f t="shared" si="183"/>
        <v>-40.35469016076992</v>
      </c>
      <c r="CI601" s="283">
        <f t="shared" si="189"/>
        <v>123.46015175627295</v>
      </c>
      <c r="CJ601" s="98"/>
      <c r="CK601" s="98"/>
      <c r="CL601" s="98"/>
      <c r="CM601" s="98"/>
      <c r="CN601" s="163">
        <f t="shared" si="190"/>
        <v>14.461759758165957</v>
      </c>
      <c r="CO601" s="170">
        <v>-42</v>
      </c>
      <c r="CP601" s="98"/>
      <c r="CQ601" s="98"/>
      <c r="CR601" s="98"/>
      <c r="CS601" s="98"/>
      <c r="CT601" s="98"/>
      <c r="CU601" s="98"/>
      <c r="CV601" s="142"/>
    </row>
    <row r="602" spans="55:100" x14ac:dyDescent="0.3">
      <c r="BC602" s="141"/>
      <c r="BD602" s="255">
        <v>160</v>
      </c>
      <c r="BE602" s="258">
        <f t="shared" si="179"/>
        <v>-55.310609043439015</v>
      </c>
      <c r="BF602" s="257">
        <f t="shared" si="180"/>
        <v>-89.600249748158589</v>
      </c>
      <c r="BG602" s="98"/>
      <c r="BH602" s="255">
        <f t="shared" si="184"/>
        <v>-537.10747491131337</v>
      </c>
      <c r="BI602" s="257">
        <f t="shared" si="187"/>
        <v>126.42423986903819</v>
      </c>
      <c r="BJ602" s="98"/>
      <c r="BK602" s="98"/>
      <c r="BL602" s="98"/>
      <c r="BM602" s="258">
        <f>$BN$436*BN602+$BQ$436</f>
        <v>-197.4901841040658</v>
      </c>
      <c r="BN602" s="257">
        <f t="shared" si="185"/>
        <v>-193.57576013096181</v>
      </c>
      <c r="BO602" s="98"/>
      <c r="BP602" s="98"/>
      <c r="BQ602" s="98"/>
      <c r="BR602" s="98"/>
      <c r="BS602" s="163">
        <f t="shared" si="186"/>
        <v>14.117432144876291</v>
      </c>
      <c r="BT602" s="170">
        <v>-41</v>
      </c>
      <c r="BU602" s="98"/>
      <c r="BV602" s="98"/>
      <c r="BW602" s="98"/>
      <c r="BX602" s="98"/>
      <c r="BY602" s="98"/>
      <c r="BZ602" s="98"/>
      <c r="CA602" s="142"/>
      <c r="CB602" s="141"/>
      <c r="CC602" s="282">
        <f t="shared" si="182"/>
        <v>-353.62208347828653</v>
      </c>
      <c r="CD602" s="283">
        <f t="shared" si="188"/>
        <v>126.46015175627295</v>
      </c>
      <c r="CE602" s="98"/>
      <c r="CF602" s="98"/>
      <c r="CG602" s="98"/>
      <c r="CH602" s="275">
        <f t="shared" si="183"/>
        <v>-39.990719926503715</v>
      </c>
      <c r="CI602" s="283">
        <f t="shared" si="189"/>
        <v>124.46015175627295</v>
      </c>
      <c r="CJ602" s="98"/>
      <c r="CK602" s="98"/>
      <c r="CL602" s="98"/>
      <c r="CM602" s="98"/>
      <c r="CN602" s="163">
        <f t="shared" si="190"/>
        <v>14.117432144876291</v>
      </c>
      <c r="CO602" s="170">
        <v>-41</v>
      </c>
      <c r="CP602" s="98"/>
      <c r="CQ602" s="98"/>
      <c r="CR602" s="98"/>
      <c r="CS602" s="98"/>
      <c r="CT602" s="98"/>
      <c r="CU602" s="98"/>
      <c r="CV602" s="142"/>
    </row>
    <row r="603" spans="55:100" x14ac:dyDescent="0.3">
      <c r="BC603" s="141"/>
      <c r="BD603" s="255">
        <v>161</v>
      </c>
      <c r="BE603" s="258">
        <f t="shared" si="179"/>
        <v>-55.445361881589903</v>
      </c>
      <c r="BF603" s="257">
        <f t="shared" si="180"/>
        <v>-89.98078002418417</v>
      </c>
      <c r="BG603" s="98"/>
      <c r="BH603" s="255">
        <f t="shared" si="184"/>
        <v>-539.8549523307679</v>
      </c>
      <c r="BI603" s="257">
        <f t="shared" si="187"/>
        <v>127.42423986903819</v>
      </c>
      <c r="BJ603" s="98"/>
      <c r="BK603" s="98"/>
      <c r="BL603" s="98"/>
      <c r="BM603" s="258">
        <f t="shared" si="181"/>
        <v>-198.11505345597513</v>
      </c>
      <c r="BN603" s="257">
        <f t="shared" si="185"/>
        <v>-194.57576013096181</v>
      </c>
      <c r="BO603" s="98"/>
      <c r="BP603" s="98"/>
      <c r="BQ603" s="98"/>
      <c r="BR603" s="98"/>
      <c r="BS603" s="163">
        <f t="shared" si="186"/>
        <v>13.773104531586625</v>
      </c>
      <c r="BT603" s="170">
        <v>-40</v>
      </c>
      <c r="BU603" s="98"/>
      <c r="BV603" s="98"/>
      <c r="BW603" s="98"/>
      <c r="BX603" s="98"/>
      <c r="BY603" s="98"/>
      <c r="BZ603" s="98"/>
      <c r="CA603" s="142"/>
      <c r="CB603" s="141"/>
      <c r="CC603" s="282">
        <f t="shared" si="182"/>
        <v>-355.22241800732752</v>
      </c>
      <c r="CD603" s="283">
        <f t="shared" si="188"/>
        <v>127.46015175627295</v>
      </c>
      <c r="CE603" s="98"/>
      <c r="CF603" s="98"/>
      <c r="CG603" s="98"/>
      <c r="CH603" s="275">
        <f t="shared" si="183"/>
        <v>-39.626749692237517</v>
      </c>
      <c r="CI603" s="283">
        <f t="shared" si="189"/>
        <v>125.46015175627295</v>
      </c>
      <c r="CJ603" s="98"/>
      <c r="CK603" s="98"/>
      <c r="CL603" s="98"/>
      <c r="CM603" s="98"/>
      <c r="CN603" s="163">
        <f t="shared" si="190"/>
        <v>13.773104531586625</v>
      </c>
      <c r="CO603" s="170">
        <v>-40</v>
      </c>
      <c r="CP603" s="98"/>
      <c r="CQ603" s="98"/>
      <c r="CR603" s="98"/>
      <c r="CS603" s="98"/>
      <c r="CT603" s="98"/>
      <c r="CU603" s="98"/>
      <c r="CV603" s="142"/>
    </row>
    <row r="604" spans="55:100" x14ac:dyDescent="0.3">
      <c r="BC604" s="141"/>
      <c r="BD604" s="255">
        <v>162</v>
      </c>
      <c r="BE604" s="258">
        <f t="shared" si="179"/>
        <v>-55.573453027191974</v>
      </c>
      <c r="BF604" s="257">
        <f t="shared" si="180"/>
        <v>-90.363604104905576</v>
      </c>
      <c r="BG604" s="98"/>
      <c r="BH604" s="168"/>
      <c r="BI604" s="168"/>
      <c r="BJ604" s="168"/>
      <c r="BK604" s="168"/>
      <c r="BL604" s="168"/>
      <c r="BM604" s="168"/>
      <c r="BN604" s="168"/>
      <c r="BO604" s="168"/>
      <c r="BP604" s="168"/>
      <c r="BQ604" s="168"/>
      <c r="BR604" s="98"/>
      <c r="BS604" s="163">
        <f t="shared" si="186"/>
        <v>13.428776918296961</v>
      </c>
      <c r="BT604" s="170">
        <v>-39</v>
      </c>
      <c r="BU604" s="98"/>
      <c r="BV604" s="98"/>
      <c r="BW604" s="98"/>
      <c r="BX604" s="98"/>
      <c r="BY604" s="98"/>
      <c r="BZ604" s="98"/>
      <c r="CA604" s="142"/>
      <c r="CB604" s="141"/>
      <c r="CC604" s="98"/>
      <c r="CD604" s="98"/>
      <c r="CE604" s="98"/>
      <c r="CF604" s="98"/>
      <c r="CG604" s="98"/>
      <c r="CH604" s="98"/>
      <c r="CI604" s="98"/>
      <c r="CJ604" s="98"/>
      <c r="CK604" s="98"/>
      <c r="CL604" s="98"/>
      <c r="CM604" s="98"/>
      <c r="CN604" s="163">
        <f t="shared" si="190"/>
        <v>13.428776918296961</v>
      </c>
      <c r="CO604" s="170">
        <v>-39</v>
      </c>
      <c r="CP604" s="98"/>
      <c r="CQ604" s="98"/>
      <c r="CR604" s="98"/>
      <c r="CS604" s="98"/>
      <c r="CT604" s="98"/>
      <c r="CU604" s="98"/>
      <c r="CV604" s="142"/>
    </row>
    <row r="605" spans="55:100" x14ac:dyDescent="0.3">
      <c r="BC605" s="141"/>
      <c r="BD605" s="255">
        <v>163</v>
      </c>
      <c r="BE605" s="258">
        <f t="shared" si="179"/>
        <v>-55.694843462441405</v>
      </c>
      <c r="BF605" s="257">
        <f t="shared" si="180"/>
        <v>-90.748605378399276</v>
      </c>
      <c r="BG605" s="98"/>
      <c r="BH605" s="168"/>
      <c r="BI605" s="168"/>
      <c r="BJ605" s="168"/>
      <c r="BK605" s="168"/>
      <c r="BL605" s="168"/>
      <c r="BM605" s="168"/>
      <c r="BN605" s="168"/>
      <c r="BO605" s="168"/>
      <c r="BP605" s="168"/>
      <c r="BQ605" s="168"/>
      <c r="BR605" s="98"/>
      <c r="BS605" s="163">
        <f t="shared" si="186"/>
        <v>13.084449305007295</v>
      </c>
      <c r="BT605" s="170">
        <v>-38</v>
      </c>
      <c r="BU605" s="98"/>
      <c r="BV605" s="98"/>
      <c r="BW605" s="98"/>
      <c r="BX605" s="98"/>
      <c r="BY605" s="98"/>
      <c r="BZ605" s="98"/>
      <c r="CA605" s="142"/>
      <c r="CB605" s="141"/>
      <c r="CC605" s="98"/>
      <c r="CD605" s="98"/>
      <c r="CE605" s="98"/>
      <c r="CF605" s="98"/>
      <c r="CG605" s="98"/>
      <c r="CH605" s="98"/>
      <c r="CI605" s="98"/>
      <c r="CJ605" s="98"/>
      <c r="CK605" s="98"/>
      <c r="CL605" s="98"/>
      <c r="CM605" s="98"/>
      <c r="CN605" s="163">
        <f t="shared" si="190"/>
        <v>13.084449305007295</v>
      </c>
      <c r="CO605" s="170">
        <v>-38</v>
      </c>
      <c r="CP605" s="98"/>
      <c r="CQ605" s="98"/>
      <c r="CR605" s="98"/>
      <c r="CS605" s="98"/>
      <c r="CT605" s="98"/>
      <c r="CU605" s="98"/>
      <c r="CV605" s="142"/>
    </row>
    <row r="606" spans="55:100" x14ac:dyDescent="0.3">
      <c r="BC606" s="141"/>
      <c r="BD606" s="255">
        <v>164</v>
      </c>
      <c r="BE606" s="258">
        <f t="shared" si="179"/>
        <v>-55.809496210635693</v>
      </c>
      <c r="BF606" s="257">
        <f t="shared" si="180"/>
        <v>-91.135666569547809</v>
      </c>
      <c r="BG606" s="98"/>
      <c r="BH606" s="168"/>
      <c r="BI606" s="168"/>
      <c r="BJ606" s="168"/>
      <c r="BK606" s="168"/>
      <c r="BL606" s="168"/>
      <c r="BM606" s="168"/>
      <c r="BN606" s="168"/>
      <c r="BO606" s="168"/>
      <c r="BP606" s="168"/>
      <c r="BQ606" s="168"/>
      <c r="BR606" s="98"/>
      <c r="BS606" s="163">
        <f t="shared" si="186"/>
        <v>12.740121691717629</v>
      </c>
      <c r="BT606" s="170">
        <v>-37</v>
      </c>
      <c r="BU606" s="98"/>
      <c r="BV606" s="98"/>
      <c r="BW606" s="98"/>
      <c r="BX606" s="98"/>
      <c r="BY606" s="98"/>
      <c r="BZ606" s="98"/>
      <c r="CA606" s="142"/>
      <c r="CB606" s="141"/>
      <c r="CC606" s="98"/>
      <c r="CD606" s="98"/>
      <c r="CE606" s="98"/>
      <c r="CF606" s="98"/>
      <c r="CG606" s="98"/>
      <c r="CH606" s="98"/>
      <c r="CI606" s="98"/>
      <c r="CJ606" s="98"/>
      <c r="CK606" s="98"/>
      <c r="CL606" s="98"/>
      <c r="CM606" s="98"/>
      <c r="CN606" s="163">
        <f t="shared" si="190"/>
        <v>12.740121691717629</v>
      </c>
      <c r="CO606" s="170">
        <v>-37</v>
      </c>
      <c r="CP606" s="98"/>
      <c r="CQ606" s="98"/>
      <c r="CR606" s="98"/>
      <c r="CS606" s="98"/>
      <c r="CT606" s="98"/>
      <c r="CU606" s="98"/>
      <c r="CV606" s="142"/>
    </row>
    <row r="607" spans="55:100" x14ac:dyDescent="0.3">
      <c r="BC607" s="141"/>
      <c r="BD607" s="255">
        <v>165</v>
      </c>
      <c r="BE607" s="258">
        <f t="shared" si="179"/>
        <v>-55.917376347437084</v>
      </c>
      <c r="BF607" s="257">
        <f t="shared" si="180"/>
        <v>-91.524669775762803</v>
      </c>
      <c r="BG607" s="98"/>
      <c r="BH607" s="168"/>
      <c r="BI607" s="168"/>
      <c r="BJ607" s="168"/>
      <c r="BK607" s="168"/>
      <c r="BL607" s="168"/>
      <c r="BM607" s="168"/>
      <c r="BN607" s="168"/>
      <c r="BO607" s="168"/>
      <c r="BP607" s="168"/>
      <c r="BQ607" s="168"/>
      <c r="BR607" s="98"/>
      <c r="BS607" s="163">
        <f t="shared" si="186"/>
        <v>12.395794078427963</v>
      </c>
      <c r="BT607" s="170">
        <v>-36</v>
      </c>
      <c r="BU607" s="98"/>
      <c r="BV607" s="98"/>
      <c r="BW607" s="98"/>
      <c r="BX607" s="98"/>
      <c r="BY607" s="98"/>
      <c r="BZ607" s="98"/>
      <c r="CA607" s="142"/>
      <c r="CB607" s="141"/>
      <c r="CC607" s="98"/>
      <c r="CD607" s="98"/>
      <c r="CE607" s="98"/>
      <c r="CF607" s="98"/>
      <c r="CG607" s="98"/>
      <c r="CH607" s="98"/>
      <c r="CI607" s="98"/>
      <c r="CJ607" s="98"/>
      <c r="CK607" s="98"/>
      <c r="CL607" s="98"/>
      <c r="CM607" s="98"/>
      <c r="CN607" s="163">
        <f t="shared" si="190"/>
        <v>12.395794078427963</v>
      </c>
      <c r="CO607" s="170">
        <v>-36</v>
      </c>
      <c r="CP607" s="98"/>
      <c r="CQ607" s="98"/>
      <c r="CR607" s="98"/>
      <c r="CS607" s="98"/>
      <c r="CT607" s="98"/>
      <c r="CU607" s="98"/>
      <c r="CV607" s="142"/>
    </row>
    <row r="608" spans="55:100" x14ac:dyDescent="0.3">
      <c r="BC608" s="141"/>
      <c r="BD608" s="255">
        <v>166</v>
      </c>
      <c r="BE608" s="258">
        <f t="shared" si="179"/>
        <v>-56.018451011510841</v>
      </c>
      <c r="BF608" s="257">
        <f t="shared" si="180"/>
        <v>-91.915496502899288</v>
      </c>
      <c r="BG608" s="98"/>
      <c r="BH608" s="168"/>
      <c r="BI608" s="168"/>
      <c r="BJ608" s="168"/>
      <c r="BK608" s="168"/>
      <c r="BL608" s="168"/>
      <c r="BM608" s="168"/>
      <c r="BN608" s="168"/>
      <c r="BO608" s="168"/>
      <c r="BP608" s="168"/>
      <c r="BQ608" s="168"/>
      <c r="BR608" s="98"/>
      <c r="BS608" s="163">
        <f t="shared" si="186"/>
        <v>12.051466465138297</v>
      </c>
      <c r="BT608" s="170">
        <v>-35</v>
      </c>
      <c r="BU608" s="98"/>
      <c r="BV608" s="98"/>
      <c r="BW608" s="98"/>
      <c r="BX608" s="98"/>
      <c r="BY608" s="98"/>
      <c r="BZ608" s="98"/>
      <c r="CA608" s="142"/>
      <c r="CB608" s="141"/>
      <c r="CC608" s="98"/>
      <c r="CD608" s="98"/>
      <c r="CE608" s="98"/>
      <c r="CF608" s="98"/>
      <c r="CG608" s="98"/>
      <c r="CH608" s="98"/>
      <c r="CI608" s="98"/>
      <c r="CJ608" s="98"/>
      <c r="CK608" s="98"/>
      <c r="CL608" s="98"/>
      <c r="CM608" s="98"/>
      <c r="CN608" s="163">
        <f t="shared" si="190"/>
        <v>12.051466465138297</v>
      </c>
      <c r="CO608" s="170">
        <v>-35</v>
      </c>
      <c r="CP608" s="98"/>
      <c r="CQ608" s="98"/>
      <c r="CR608" s="98"/>
      <c r="CS608" s="98"/>
      <c r="CT608" s="98"/>
      <c r="CU608" s="98"/>
      <c r="CV608" s="142"/>
    </row>
    <row r="609" spans="55:100" x14ac:dyDescent="0.3">
      <c r="BC609" s="141"/>
      <c r="BD609" s="255">
        <v>167</v>
      </c>
      <c r="BE609" s="258">
        <f t="shared" si="179"/>
        <v>-56.112689414535154</v>
      </c>
      <c r="BF609" s="257">
        <f t="shared" si="180"/>
        <v>-92.308027701350142</v>
      </c>
      <c r="BG609" s="98"/>
      <c r="BH609" s="168"/>
      <c r="BI609" s="168"/>
      <c r="BJ609" s="168"/>
      <c r="BK609" s="168"/>
      <c r="BL609" s="168"/>
      <c r="BM609" s="168"/>
      <c r="BN609" s="168"/>
      <c r="BO609" s="168"/>
      <c r="BP609" s="168"/>
      <c r="BQ609" s="168"/>
      <c r="BR609" s="98"/>
      <c r="BS609" s="163">
        <f t="shared" si="186"/>
        <v>11.707138851848633</v>
      </c>
      <c r="BT609" s="170">
        <v>-34</v>
      </c>
      <c r="BU609" s="98"/>
      <c r="BV609" s="98"/>
      <c r="BW609" s="98"/>
      <c r="BX609" s="98"/>
      <c r="BY609" s="98"/>
      <c r="BZ609" s="98"/>
      <c r="CA609" s="142"/>
      <c r="CB609" s="141"/>
      <c r="CC609" s="98"/>
      <c r="CD609" s="98"/>
      <c r="CE609" s="98"/>
      <c r="CF609" s="98"/>
      <c r="CG609" s="98"/>
      <c r="CH609" s="98"/>
      <c r="CI609" s="98"/>
      <c r="CJ609" s="98"/>
      <c r="CK609" s="98"/>
      <c r="CL609" s="98"/>
      <c r="CM609" s="98"/>
      <c r="CN609" s="163">
        <f t="shared" si="190"/>
        <v>11.707138851848633</v>
      </c>
      <c r="CO609" s="170">
        <v>-34</v>
      </c>
      <c r="CP609" s="98"/>
      <c r="CQ609" s="98"/>
      <c r="CR609" s="98"/>
      <c r="CS609" s="98"/>
      <c r="CT609" s="98"/>
      <c r="CU609" s="98"/>
      <c r="CV609" s="142"/>
    </row>
    <row r="610" spans="55:100" x14ac:dyDescent="0.3">
      <c r="BC610" s="141"/>
      <c r="BD610" s="255">
        <v>168</v>
      </c>
      <c r="BE610" s="258">
        <f t="shared" si="179"/>
        <v>-56.200062850579542</v>
      </c>
      <c r="BF610" s="257">
        <f t="shared" si="180"/>
        <v>-92.702143802309763</v>
      </c>
      <c r="BG610" s="98"/>
      <c r="BH610" s="168"/>
      <c r="BI610" s="168"/>
      <c r="BJ610" s="168"/>
      <c r="BK610" s="168"/>
      <c r="BL610" s="168"/>
      <c r="BM610" s="168"/>
      <c r="BN610" s="168"/>
      <c r="BO610" s="168"/>
      <c r="BP610" s="168"/>
      <c r="BQ610" s="168"/>
      <c r="BR610" s="98"/>
      <c r="BS610" s="163">
        <f t="shared" si="186"/>
        <v>11.362811238558967</v>
      </c>
      <c r="BT610" s="170">
        <v>-33</v>
      </c>
      <c r="BU610" s="98"/>
      <c r="BV610" s="98"/>
      <c r="BW610" s="98"/>
      <c r="BX610" s="98"/>
      <c r="BY610" s="98"/>
      <c r="BZ610" s="98"/>
      <c r="CA610" s="142"/>
      <c r="CB610" s="141"/>
      <c r="CC610" s="98"/>
      <c r="CD610" s="98"/>
      <c r="CE610" s="98"/>
      <c r="CF610" s="98"/>
      <c r="CG610" s="98"/>
      <c r="CH610" s="98"/>
      <c r="CI610" s="98"/>
      <c r="CJ610" s="98"/>
      <c r="CK610" s="98"/>
      <c r="CL610" s="98"/>
      <c r="CM610" s="98"/>
      <c r="CN610" s="163">
        <f t="shared" si="190"/>
        <v>11.362811238558967</v>
      </c>
      <c r="CO610" s="170">
        <v>-33</v>
      </c>
      <c r="CP610" s="98"/>
      <c r="CQ610" s="98"/>
      <c r="CR610" s="98"/>
      <c r="CS610" s="98"/>
      <c r="CT610" s="98"/>
      <c r="CU610" s="98"/>
      <c r="CV610" s="142"/>
    </row>
    <row r="611" spans="55:100" x14ac:dyDescent="0.3">
      <c r="BC611" s="141"/>
      <c r="BD611" s="255">
        <v>169</v>
      </c>
      <c r="BE611" s="258">
        <f t="shared" si="179"/>
        <v>-56.280544704849007</v>
      </c>
      <c r="BF611" s="257">
        <f t="shared" si="180"/>
        <v>-93.097724754195937</v>
      </c>
      <c r="BG611" s="98"/>
      <c r="BH611" s="168"/>
      <c r="BI611" s="168"/>
      <c r="BJ611" s="168"/>
      <c r="BK611" s="168"/>
      <c r="BL611" s="168"/>
      <c r="BM611" s="168"/>
      <c r="BN611" s="168"/>
      <c r="BO611" s="168"/>
      <c r="BP611" s="168"/>
      <c r="BQ611" s="168"/>
      <c r="BR611" s="98"/>
      <c r="BS611" s="163">
        <f t="shared" si="186"/>
        <v>11.018483625269301</v>
      </c>
      <c r="BT611" s="170">
        <v>-32</v>
      </c>
      <c r="BU611" s="98"/>
      <c r="BV611" s="98"/>
      <c r="BW611" s="98"/>
      <c r="BX611" s="98"/>
      <c r="BY611" s="98"/>
      <c r="BZ611" s="98"/>
      <c r="CA611" s="142"/>
      <c r="CB611" s="141"/>
      <c r="CC611" s="98"/>
      <c r="CD611" s="98"/>
      <c r="CE611" s="98"/>
      <c r="CF611" s="98"/>
      <c r="CG611" s="98"/>
      <c r="CH611" s="98"/>
      <c r="CI611" s="98"/>
      <c r="CJ611" s="98"/>
      <c r="CK611" s="98"/>
      <c r="CL611" s="98"/>
      <c r="CM611" s="98"/>
      <c r="CN611" s="163">
        <f t="shared" si="190"/>
        <v>11.018483625269301</v>
      </c>
      <c r="CO611" s="170">
        <v>-32</v>
      </c>
      <c r="CP611" s="98"/>
      <c r="CQ611" s="98"/>
      <c r="CR611" s="98"/>
      <c r="CS611" s="98"/>
      <c r="CT611" s="98"/>
      <c r="CU611" s="98"/>
      <c r="CV611" s="142"/>
    </row>
    <row r="612" spans="55:100" x14ac:dyDescent="0.3">
      <c r="BC612" s="141"/>
      <c r="BD612" s="255">
        <v>170</v>
      </c>
      <c r="BE612" s="258">
        <f t="shared" si="179"/>
        <v>-56.354110461791066</v>
      </c>
      <c r="BF612" s="257">
        <f t="shared" si="180"/>
        <v>-93.494650059218657</v>
      </c>
      <c r="BG612" s="98"/>
      <c r="BH612" s="168"/>
      <c r="BI612" s="168"/>
      <c r="BJ612" s="168"/>
      <c r="BK612" s="168"/>
      <c r="BL612" s="168"/>
      <c r="BM612" s="168"/>
      <c r="BN612" s="168"/>
      <c r="BO612" s="168"/>
      <c r="BP612" s="168"/>
      <c r="BQ612" s="168"/>
      <c r="BR612" s="98"/>
      <c r="BS612" s="163">
        <f t="shared" si="186"/>
        <v>10.674156011979635</v>
      </c>
      <c r="BT612" s="170">
        <v>-31</v>
      </c>
      <c r="BU612" s="98"/>
      <c r="BV612" s="98"/>
      <c r="BW612" s="98"/>
      <c r="BX612" s="98"/>
      <c r="BY612" s="98"/>
      <c r="BZ612" s="98"/>
      <c r="CA612" s="142"/>
      <c r="CB612" s="141"/>
      <c r="CC612" s="98"/>
      <c r="CD612" s="98"/>
      <c r="CE612" s="98"/>
      <c r="CF612" s="98"/>
      <c r="CG612" s="98"/>
      <c r="CH612" s="98"/>
      <c r="CI612" s="98"/>
      <c r="CJ612" s="98"/>
      <c r="CK612" s="98"/>
      <c r="CL612" s="98"/>
      <c r="CM612" s="98"/>
      <c r="CN612" s="163">
        <f t="shared" si="190"/>
        <v>10.674156011979635</v>
      </c>
      <c r="CO612" s="170">
        <v>-31</v>
      </c>
      <c r="CP612" s="98"/>
      <c r="CQ612" s="98"/>
      <c r="CR612" s="98"/>
      <c r="CS612" s="98"/>
      <c r="CT612" s="98"/>
      <c r="CU612" s="98"/>
      <c r="CV612" s="142"/>
    </row>
    <row r="613" spans="55:100" x14ac:dyDescent="0.3">
      <c r="BC613" s="141"/>
      <c r="BD613" s="255">
        <v>171</v>
      </c>
      <c r="BE613" s="258">
        <f t="shared" si="179"/>
        <v>-56.420737712563536</v>
      </c>
      <c r="BF613" s="257">
        <f t="shared" si="180"/>
        <v>-93.892798810084869</v>
      </c>
      <c r="BG613" s="98"/>
      <c r="BH613" s="168"/>
      <c r="BI613" s="168"/>
      <c r="BJ613" s="168"/>
      <c r="BK613" s="168"/>
      <c r="BL613" s="168"/>
      <c r="BM613" s="168"/>
      <c r="BN613" s="168"/>
      <c r="BO613" s="168"/>
      <c r="BP613" s="168"/>
      <c r="BQ613" s="168"/>
      <c r="BR613" s="98"/>
      <c r="BS613" s="163">
        <f t="shared" si="186"/>
        <v>10.329828398689969</v>
      </c>
      <c r="BT613" s="170">
        <v>-30</v>
      </c>
      <c r="BU613" s="98"/>
      <c r="BV613" s="98"/>
      <c r="BW613" s="98"/>
      <c r="BX613" s="98"/>
      <c r="BY613" s="98"/>
      <c r="BZ613" s="98"/>
      <c r="CA613" s="142"/>
      <c r="CB613" s="141"/>
      <c r="CC613" s="98"/>
      <c r="CD613" s="98"/>
      <c r="CE613" s="98"/>
      <c r="CF613" s="98"/>
      <c r="CG613" s="98"/>
      <c r="CH613" s="98"/>
      <c r="CI613" s="98"/>
      <c r="CJ613" s="98"/>
      <c r="CK613" s="98"/>
      <c r="CL613" s="98"/>
      <c r="CM613" s="98"/>
      <c r="CN613" s="163">
        <f t="shared" si="190"/>
        <v>10.329828398689969</v>
      </c>
      <c r="CO613" s="170">
        <v>-30</v>
      </c>
      <c r="CP613" s="98"/>
      <c r="CQ613" s="98"/>
      <c r="CR613" s="98"/>
      <c r="CS613" s="98"/>
      <c r="CT613" s="98"/>
      <c r="CU613" s="98"/>
      <c r="CV613" s="142"/>
    </row>
    <row r="614" spans="55:100" x14ac:dyDescent="0.3">
      <c r="BC614" s="141"/>
      <c r="BD614" s="255">
        <v>172</v>
      </c>
      <c r="BE614" s="258">
        <f t="shared" si="179"/>
        <v>-56.480406161860373</v>
      </c>
      <c r="BF614" s="257">
        <f t="shared" si="180"/>
        <v>-94.292049726828139</v>
      </c>
      <c r="BG614" s="98"/>
      <c r="BH614" s="168"/>
      <c r="BI614" s="168"/>
      <c r="BJ614" s="168"/>
      <c r="BK614" s="168"/>
      <c r="BL614" s="168"/>
      <c r="BM614" s="168"/>
      <c r="BN614" s="168"/>
      <c r="BO614" s="168"/>
      <c r="BP614" s="168"/>
      <c r="BQ614" s="168"/>
      <c r="BR614" s="98"/>
      <c r="BS614" s="163">
        <f t="shared" si="186"/>
        <v>9.9855007854003048</v>
      </c>
      <c r="BT614" s="170">
        <v>-29</v>
      </c>
      <c r="BU614" s="98"/>
      <c r="BV614" s="98"/>
      <c r="BW614" s="98"/>
      <c r="BX614" s="98"/>
      <c r="BY614" s="98"/>
      <c r="BZ614" s="98"/>
      <c r="CA614" s="142"/>
      <c r="CB614" s="141"/>
      <c r="CC614" s="98"/>
      <c r="CD614" s="98"/>
      <c r="CE614" s="98"/>
      <c r="CF614" s="98"/>
      <c r="CG614" s="98"/>
      <c r="CH614" s="98"/>
      <c r="CI614" s="98"/>
      <c r="CJ614" s="98"/>
      <c r="CK614" s="98"/>
      <c r="CL614" s="98"/>
      <c r="CM614" s="98"/>
      <c r="CN614" s="163">
        <f t="shared" si="190"/>
        <v>9.9855007854003048</v>
      </c>
      <c r="CO614" s="170">
        <v>-29</v>
      </c>
      <c r="CP614" s="98"/>
      <c r="CQ614" s="98"/>
      <c r="CR614" s="98"/>
      <c r="CS614" s="98"/>
      <c r="CT614" s="98"/>
      <c r="CU614" s="98"/>
      <c r="CV614" s="142"/>
    </row>
    <row r="615" spans="55:100" x14ac:dyDescent="0.3">
      <c r="BC615" s="141"/>
      <c r="BD615" s="255">
        <v>173</v>
      </c>
      <c r="BE615" s="258">
        <f t="shared" si="179"/>
        <v>-56.533097634093906</v>
      </c>
      <c r="BF615" s="257">
        <f t="shared" si="180"/>
        <v>-94.692281193751583</v>
      </c>
      <c r="BG615" s="98"/>
      <c r="BH615" s="168"/>
      <c r="BI615" s="168"/>
      <c r="BJ615" s="168"/>
      <c r="BK615" s="168"/>
      <c r="BL615" s="168"/>
      <c r="BM615" s="168"/>
      <c r="BN615" s="168"/>
      <c r="BO615" s="168"/>
      <c r="BP615" s="168"/>
      <c r="BQ615" s="168"/>
      <c r="BR615" s="98"/>
      <c r="BS615" s="163">
        <f t="shared" si="186"/>
        <v>9.6411731721106388</v>
      </c>
      <c r="BT615" s="170">
        <v>-28</v>
      </c>
      <c r="BU615" s="98"/>
      <c r="BV615" s="98"/>
      <c r="BW615" s="98"/>
      <c r="BX615" s="98"/>
      <c r="BY615" s="98"/>
      <c r="BZ615" s="98"/>
      <c r="CA615" s="142"/>
      <c r="CB615" s="141"/>
      <c r="CC615" s="98"/>
      <c r="CD615" s="98"/>
      <c r="CE615" s="98"/>
      <c r="CF615" s="98"/>
      <c r="CG615" s="98"/>
      <c r="CH615" s="98"/>
      <c r="CI615" s="98"/>
      <c r="CJ615" s="98"/>
      <c r="CK615" s="98"/>
      <c r="CL615" s="98"/>
      <c r="CM615" s="98"/>
      <c r="CN615" s="163">
        <f t="shared" si="190"/>
        <v>9.6411731721106388</v>
      </c>
      <c r="CO615" s="170">
        <v>-28</v>
      </c>
      <c r="CP615" s="98"/>
      <c r="CQ615" s="98"/>
      <c r="CR615" s="98"/>
      <c r="CS615" s="98"/>
      <c r="CT615" s="98"/>
      <c r="CU615" s="98"/>
      <c r="CV615" s="142"/>
    </row>
    <row r="616" spans="55:100" x14ac:dyDescent="0.3">
      <c r="BC616" s="141"/>
      <c r="BD616" s="255">
        <v>174</v>
      </c>
      <c r="BE616" s="258">
        <f t="shared" si="179"/>
        <v>-56.578796078931276</v>
      </c>
      <c r="BF616" s="257">
        <f t="shared" si="180"/>
        <v>-95.093371296473236</v>
      </c>
      <c r="BG616" s="98"/>
      <c r="BH616" s="168"/>
      <c r="BI616" s="168"/>
      <c r="BJ616" s="168"/>
      <c r="BK616" s="168"/>
      <c r="BL616" s="168"/>
      <c r="BM616" s="168"/>
      <c r="BN616" s="168"/>
      <c r="BO616" s="168"/>
      <c r="BP616" s="168"/>
      <c r="BQ616" s="168"/>
      <c r="BR616" s="98"/>
      <c r="BS616" s="163">
        <f t="shared" si="186"/>
        <v>9.2968455588209729</v>
      </c>
      <c r="BT616" s="170">
        <v>-27</v>
      </c>
      <c r="BU616" s="98"/>
      <c r="BV616" s="98"/>
      <c r="BW616" s="98"/>
      <c r="BX616" s="98"/>
      <c r="BY616" s="98"/>
      <c r="BZ616" s="98"/>
      <c r="CA616" s="142"/>
      <c r="CB616" s="141"/>
      <c r="CC616" s="98"/>
      <c r="CD616" s="98"/>
      <c r="CE616" s="98"/>
      <c r="CF616" s="98"/>
      <c r="CG616" s="98"/>
      <c r="CH616" s="98"/>
      <c r="CI616" s="98"/>
      <c r="CJ616" s="98"/>
      <c r="CK616" s="98"/>
      <c r="CL616" s="98"/>
      <c r="CM616" s="98"/>
      <c r="CN616" s="163">
        <f t="shared" si="190"/>
        <v>9.2968455588209729</v>
      </c>
      <c r="CO616" s="170">
        <v>-27</v>
      </c>
      <c r="CP616" s="98"/>
      <c r="CQ616" s="98"/>
      <c r="CR616" s="98"/>
      <c r="CS616" s="98"/>
      <c r="CT616" s="98"/>
      <c r="CU616" s="98"/>
      <c r="CV616" s="142"/>
    </row>
    <row r="617" spans="55:100" x14ac:dyDescent="0.3">
      <c r="BC617" s="141"/>
      <c r="BD617" s="255">
        <v>175</v>
      </c>
      <c r="BE617" s="258">
        <f t="shared" si="179"/>
        <v>-56.617487576183471</v>
      </c>
      <c r="BF617" s="257">
        <f t="shared" si="180"/>
        <v>-95.495197859062387</v>
      </c>
      <c r="BG617" s="98"/>
      <c r="BH617" s="168"/>
      <c r="BI617" s="168"/>
      <c r="BJ617" s="168"/>
      <c r="BK617" s="168"/>
      <c r="BL617" s="168"/>
      <c r="BM617" s="168"/>
      <c r="BN617" s="168"/>
      <c r="BO617" s="168"/>
      <c r="BP617" s="168"/>
      <c r="BQ617" s="168"/>
      <c r="BR617" s="98"/>
      <c r="BS617" s="163">
        <f t="shared" si="186"/>
        <v>8.9525179455313069</v>
      </c>
      <c r="BT617" s="170">
        <v>-26</v>
      </c>
      <c r="BU617" s="98"/>
      <c r="BV617" s="98"/>
      <c r="BW617" s="98"/>
      <c r="BX617" s="98"/>
      <c r="BY617" s="98"/>
      <c r="BZ617" s="98"/>
      <c r="CA617" s="142"/>
      <c r="CB617" s="141"/>
      <c r="CC617" s="98"/>
      <c r="CD617" s="98"/>
      <c r="CE617" s="98"/>
      <c r="CF617" s="98"/>
      <c r="CG617" s="98"/>
      <c r="CH617" s="98"/>
      <c r="CI617" s="98"/>
      <c r="CJ617" s="98"/>
      <c r="CK617" s="98"/>
      <c r="CL617" s="98"/>
      <c r="CM617" s="98"/>
      <c r="CN617" s="163">
        <f t="shared" si="190"/>
        <v>8.9525179455313069</v>
      </c>
      <c r="CO617" s="170">
        <v>-26</v>
      </c>
      <c r="CP617" s="98"/>
      <c r="CQ617" s="98"/>
      <c r="CR617" s="98"/>
      <c r="CS617" s="98"/>
      <c r="CT617" s="98"/>
      <c r="CU617" s="98"/>
      <c r="CV617" s="142"/>
    </row>
    <row r="618" spans="55:100" x14ac:dyDescent="0.3">
      <c r="BC618" s="141"/>
      <c r="BD618" s="255">
        <v>176</v>
      </c>
      <c r="BE618" s="258">
        <f t="shared" si="179"/>
        <v>-56.649160340045626</v>
      </c>
      <c r="BF618" s="257">
        <f t="shared" si="180"/>
        <v>-95.897638481255484</v>
      </c>
      <c r="BG618" s="98"/>
      <c r="BH618" s="168"/>
      <c r="BI618" s="168"/>
      <c r="BJ618" s="168"/>
      <c r="BK618" s="168"/>
      <c r="BL618" s="168"/>
      <c r="BM618" s="168"/>
      <c r="BN618" s="168"/>
      <c r="BO618" s="168"/>
      <c r="BP618" s="168"/>
      <c r="BQ618" s="168"/>
      <c r="BR618" s="98"/>
      <c r="BS618" s="163">
        <f t="shared" si="186"/>
        <v>8.6081903322416409</v>
      </c>
      <c r="BT618" s="170">
        <v>-25</v>
      </c>
      <c r="BU618" s="98"/>
      <c r="BV618" s="98"/>
      <c r="BW618" s="98"/>
      <c r="BX618" s="98"/>
      <c r="BY618" s="98"/>
      <c r="BZ618" s="98"/>
      <c r="CA618" s="142"/>
      <c r="CB618" s="141"/>
      <c r="CC618" s="98"/>
      <c r="CD618" s="98"/>
      <c r="CE618" s="98"/>
      <c r="CF618" s="98"/>
      <c r="CG618" s="98"/>
      <c r="CH618" s="98"/>
      <c r="CI618" s="98"/>
      <c r="CJ618" s="98"/>
      <c r="CK618" s="98"/>
      <c r="CL618" s="98"/>
      <c r="CM618" s="98"/>
      <c r="CN618" s="163">
        <f t="shared" si="190"/>
        <v>8.6081903322416409</v>
      </c>
      <c r="CO618" s="170">
        <v>-25</v>
      </c>
      <c r="CP618" s="98"/>
      <c r="CQ618" s="98"/>
      <c r="CR618" s="98"/>
      <c r="CS618" s="98"/>
      <c r="CT618" s="98"/>
      <c r="CU618" s="98"/>
      <c r="CV618" s="142"/>
    </row>
    <row r="619" spans="55:100" x14ac:dyDescent="0.3">
      <c r="BC619" s="141"/>
      <c r="BD619" s="255">
        <v>177</v>
      </c>
      <c r="BE619" s="258">
        <f t="shared" si="179"/>
        <v>-56.673804722687052</v>
      </c>
      <c r="BF619" s="257">
        <f t="shared" si="180"/>
        <v>-96.300570575740466</v>
      </c>
      <c r="BG619" s="98"/>
      <c r="BH619" s="168"/>
      <c r="BI619" s="168"/>
      <c r="BJ619" s="168"/>
      <c r="BK619" s="168"/>
      <c r="BL619" s="168"/>
      <c r="BM619" s="168"/>
      <c r="BN619" s="168"/>
      <c r="BO619" s="168"/>
      <c r="BP619" s="168"/>
      <c r="BQ619" s="168"/>
      <c r="BR619" s="98"/>
      <c r="BS619" s="163">
        <f t="shared" si="186"/>
        <v>8.2638627189519767</v>
      </c>
      <c r="BT619" s="170">
        <v>-24</v>
      </c>
      <c r="BU619" s="98"/>
      <c r="BV619" s="98"/>
      <c r="BW619" s="98"/>
      <c r="BX619" s="98"/>
      <c r="BY619" s="98"/>
      <c r="BZ619" s="98"/>
      <c r="CA619" s="142"/>
      <c r="CB619" s="141"/>
      <c r="CC619" s="98"/>
      <c r="CD619" s="98"/>
      <c r="CE619" s="98"/>
      <c r="CF619" s="98"/>
      <c r="CG619" s="98"/>
      <c r="CH619" s="98"/>
      <c r="CI619" s="98"/>
      <c r="CJ619" s="98"/>
      <c r="CK619" s="98"/>
      <c r="CL619" s="98"/>
      <c r="CM619" s="98"/>
      <c r="CN619" s="163">
        <f t="shared" si="190"/>
        <v>8.2638627189519767</v>
      </c>
      <c r="CO619" s="170">
        <v>-24</v>
      </c>
      <c r="CP619" s="98"/>
      <c r="CQ619" s="98"/>
      <c r="CR619" s="98"/>
      <c r="CS619" s="98"/>
      <c r="CT619" s="98"/>
      <c r="CU619" s="98"/>
      <c r="CV619" s="142"/>
    </row>
    <row r="620" spans="55:100" x14ac:dyDescent="0.3">
      <c r="BC620" s="141"/>
      <c r="BD620" s="255">
        <v>178</v>
      </c>
      <c r="BE620" s="258">
        <f t="shared" si="179"/>
        <v>-56.691413217190053</v>
      </c>
      <c r="BF620" s="257">
        <f t="shared" si="180"/>
        <v>-96.703871405498063</v>
      </c>
      <c r="BG620" s="98"/>
      <c r="BH620" s="168"/>
      <c r="BI620" s="168"/>
      <c r="BJ620" s="168"/>
      <c r="BK620" s="168"/>
      <c r="BL620" s="168"/>
      <c r="BM620" s="168"/>
      <c r="BN620" s="168"/>
      <c r="BO620" s="168"/>
      <c r="BP620" s="168"/>
      <c r="BQ620" s="168"/>
      <c r="BR620" s="98"/>
      <c r="BS620" s="163">
        <f t="shared" si="186"/>
        <v>7.9195351056623098</v>
      </c>
      <c r="BT620" s="170">
        <v>-23</v>
      </c>
      <c r="BU620" s="98"/>
      <c r="BV620" s="98"/>
      <c r="BW620" s="98"/>
      <c r="BX620" s="98"/>
      <c r="BY620" s="98"/>
      <c r="BZ620" s="98"/>
      <c r="CA620" s="142"/>
      <c r="CB620" s="141"/>
      <c r="CC620" s="98"/>
      <c r="CD620" s="98"/>
      <c r="CE620" s="98"/>
      <c r="CF620" s="98"/>
      <c r="CG620" s="98"/>
      <c r="CH620" s="98"/>
      <c r="CI620" s="98"/>
      <c r="CJ620" s="98"/>
      <c r="CK620" s="98"/>
      <c r="CL620" s="98"/>
      <c r="CM620" s="98"/>
      <c r="CN620" s="163">
        <f t="shared" si="190"/>
        <v>7.9195351056623098</v>
      </c>
      <c r="CO620" s="170">
        <v>-23</v>
      </c>
      <c r="CP620" s="98"/>
      <c r="CQ620" s="98"/>
      <c r="CR620" s="98"/>
      <c r="CS620" s="98"/>
      <c r="CT620" s="98"/>
      <c r="CU620" s="98"/>
      <c r="CV620" s="142"/>
    </row>
    <row r="621" spans="55:100" x14ac:dyDescent="0.3">
      <c r="BC621" s="141"/>
      <c r="BD621" s="255">
        <v>179</v>
      </c>
      <c r="BE621" s="258">
        <f t="shared" si="179"/>
        <v>-56.701980459836633</v>
      </c>
      <c r="BF621" s="257">
        <f t="shared" si="180"/>
        <v>-97.107418121188672</v>
      </c>
      <c r="BG621" s="98"/>
      <c r="BH621" s="168"/>
      <c r="BI621" s="168"/>
      <c r="BJ621" s="168"/>
      <c r="BK621" s="168"/>
      <c r="BL621" s="168"/>
      <c r="BM621" s="168"/>
      <c r="BN621" s="168"/>
      <c r="BO621" s="168"/>
      <c r="BP621" s="168"/>
      <c r="BQ621" s="168"/>
      <c r="BR621" s="98"/>
      <c r="BS621" s="163">
        <f t="shared" si="186"/>
        <v>7.5752074923726447</v>
      </c>
      <c r="BT621" s="170">
        <v>-22</v>
      </c>
      <c r="BU621" s="98"/>
      <c r="BV621" s="98"/>
      <c r="BW621" s="98"/>
      <c r="BX621" s="98"/>
      <c r="BY621" s="98"/>
      <c r="BZ621" s="98"/>
      <c r="CA621" s="142"/>
      <c r="CB621" s="141"/>
      <c r="CC621" s="98"/>
      <c r="CD621" s="98"/>
      <c r="CE621" s="98"/>
      <c r="CF621" s="98"/>
      <c r="CG621" s="98"/>
      <c r="CH621" s="98"/>
      <c r="CI621" s="98"/>
      <c r="CJ621" s="98"/>
      <c r="CK621" s="98"/>
      <c r="CL621" s="98"/>
      <c r="CM621" s="98"/>
      <c r="CN621" s="163">
        <f t="shared" si="190"/>
        <v>7.5752074923726447</v>
      </c>
      <c r="CO621" s="170">
        <v>-22</v>
      </c>
      <c r="CP621" s="98"/>
      <c r="CQ621" s="98"/>
      <c r="CR621" s="98"/>
      <c r="CS621" s="98"/>
      <c r="CT621" s="98"/>
      <c r="CU621" s="98"/>
      <c r="CV621" s="142"/>
    </row>
    <row r="622" spans="55:100" x14ac:dyDescent="0.3">
      <c r="BC622" s="141"/>
      <c r="BD622" s="255">
        <v>180</v>
      </c>
      <c r="BE622" s="258">
        <f t="shared" si="179"/>
        <v>-56.705503231742306</v>
      </c>
      <c r="BF622" s="257">
        <f t="shared" si="180"/>
        <v>-97.511087798573442</v>
      </c>
      <c r="BG622" s="98"/>
      <c r="BH622" s="168"/>
      <c r="BI622" s="168"/>
      <c r="BJ622" s="168"/>
      <c r="BK622" s="168"/>
      <c r="BL622" s="168"/>
      <c r="BM622" s="168"/>
      <c r="BN622" s="168"/>
      <c r="BO622" s="168"/>
      <c r="BP622" s="168"/>
      <c r="BQ622" s="168"/>
      <c r="BR622" s="98"/>
      <c r="BS622" s="163">
        <f t="shared" si="186"/>
        <v>7.2308798790829787</v>
      </c>
      <c r="BT622" s="170">
        <v>-21</v>
      </c>
      <c r="BU622" s="98"/>
      <c r="BV622" s="98"/>
      <c r="BW622" s="98"/>
      <c r="BX622" s="98"/>
      <c r="BY622" s="98"/>
      <c r="BZ622" s="98"/>
      <c r="CA622" s="142"/>
      <c r="CB622" s="141"/>
      <c r="CC622" s="98"/>
      <c r="CD622" s="98"/>
      <c r="CE622" s="98"/>
      <c r="CF622" s="98"/>
      <c r="CG622" s="98"/>
      <c r="CH622" s="98"/>
      <c r="CI622" s="98"/>
      <c r="CJ622" s="98"/>
      <c r="CK622" s="98"/>
      <c r="CL622" s="98"/>
      <c r="CM622" s="98"/>
      <c r="CN622" s="163">
        <f t="shared" si="190"/>
        <v>7.2308798790829787</v>
      </c>
      <c r="CO622" s="170">
        <v>-21</v>
      </c>
      <c r="CP622" s="98"/>
      <c r="CQ622" s="98"/>
      <c r="CR622" s="98"/>
      <c r="CS622" s="98"/>
      <c r="CT622" s="98"/>
      <c r="CU622" s="98"/>
      <c r="CV622" s="142"/>
    </row>
    <row r="623" spans="55:100" x14ac:dyDescent="0.3">
      <c r="BC623" s="141"/>
      <c r="BD623" s="255">
        <v>181</v>
      </c>
      <c r="BE623" s="258">
        <f t="shared" si="179"/>
        <v>-56.701980459836633</v>
      </c>
      <c r="BF623" s="257">
        <f t="shared" si="180"/>
        <v>-97.914757475958211</v>
      </c>
      <c r="BG623" s="98"/>
      <c r="BH623" s="168"/>
      <c r="BI623" s="168"/>
      <c r="BJ623" s="168"/>
      <c r="BK623" s="168"/>
      <c r="BL623" s="168"/>
      <c r="BM623" s="168"/>
      <c r="BN623" s="168"/>
      <c r="BO623" s="168"/>
      <c r="BP623" s="168"/>
      <c r="BQ623" s="168"/>
      <c r="BR623" s="98"/>
      <c r="BS623" s="163">
        <f t="shared" si="186"/>
        <v>6.8865522657933127</v>
      </c>
      <c r="BT623" s="170">
        <v>-20</v>
      </c>
      <c r="BU623" s="98"/>
      <c r="BV623" s="98"/>
      <c r="BW623" s="98"/>
      <c r="BX623" s="98"/>
      <c r="BY623" s="98"/>
      <c r="BZ623" s="98"/>
      <c r="CA623" s="142"/>
      <c r="CB623" s="141"/>
      <c r="CC623" s="98"/>
      <c r="CD623" s="98"/>
      <c r="CE623" s="98"/>
      <c r="CF623" s="98"/>
      <c r="CG623" s="98"/>
      <c r="CH623" s="98"/>
      <c r="CI623" s="98"/>
      <c r="CJ623" s="98"/>
      <c r="CK623" s="98"/>
      <c r="CL623" s="98"/>
      <c r="CM623" s="98"/>
      <c r="CN623" s="163">
        <f t="shared" si="190"/>
        <v>6.8865522657933127</v>
      </c>
      <c r="CO623" s="170">
        <v>-20</v>
      </c>
      <c r="CP623" s="98"/>
      <c r="CQ623" s="98"/>
      <c r="CR623" s="98"/>
      <c r="CS623" s="98"/>
      <c r="CT623" s="98"/>
      <c r="CU623" s="98"/>
      <c r="CV623" s="142"/>
    </row>
    <row r="624" spans="55:100" x14ac:dyDescent="0.3">
      <c r="BC624" s="141"/>
      <c r="BD624" s="255">
        <v>182</v>
      </c>
      <c r="BE624" s="258">
        <f t="shared" si="179"/>
        <v>-56.691413217190053</v>
      </c>
      <c r="BF624" s="257">
        <f t="shared" si="180"/>
        <v>-98.318304191648821</v>
      </c>
      <c r="BG624" s="98"/>
      <c r="BH624" s="168"/>
      <c r="BI624" s="168"/>
      <c r="BJ624" s="168"/>
      <c r="BK624" s="168"/>
      <c r="BL624" s="168"/>
      <c r="BM624" s="168"/>
      <c r="BN624" s="168"/>
      <c r="BO624" s="168"/>
      <c r="BP624" s="168"/>
      <c r="BQ624" s="168"/>
      <c r="BR624" s="98"/>
      <c r="BS624" s="163">
        <f t="shared" si="186"/>
        <v>6.5422246525036476</v>
      </c>
      <c r="BT624" s="170">
        <v>-19</v>
      </c>
      <c r="BU624" s="98"/>
      <c r="BV624" s="98"/>
      <c r="BW624" s="98"/>
      <c r="BX624" s="98"/>
      <c r="BY624" s="98"/>
      <c r="BZ624" s="98"/>
      <c r="CA624" s="142"/>
      <c r="CB624" s="141"/>
      <c r="CC624" s="98"/>
      <c r="CD624" s="98"/>
      <c r="CE624" s="98"/>
      <c r="CF624" s="98"/>
      <c r="CG624" s="98"/>
      <c r="CH624" s="98"/>
      <c r="CI624" s="98"/>
      <c r="CJ624" s="98"/>
      <c r="CK624" s="98"/>
      <c r="CL624" s="98"/>
      <c r="CM624" s="98"/>
      <c r="CN624" s="163">
        <f t="shared" si="190"/>
        <v>6.5422246525036476</v>
      </c>
      <c r="CO624" s="170">
        <v>-19</v>
      </c>
      <c r="CP624" s="98"/>
      <c r="CQ624" s="98"/>
      <c r="CR624" s="98"/>
      <c r="CS624" s="98"/>
      <c r="CT624" s="98"/>
      <c r="CU624" s="98"/>
      <c r="CV624" s="142"/>
    </row>
    <row r="625" spans="55:100" x14ac:dyDescent="0.3">
      <c r="BC625" s="141"/>
      <c r="BD625" s="255">
        <v>183</v>
      </c>
      <c r="BE625" s="258">
        <f t="shared" si="179"/>
        <v>-56.673804722687052</v>
      </c>
      <c r="BF625" s="257">
        <f t="shared" si="180"/>
        <v>-98.721605021406418</v>
      </c>
      <c r="BG625" s="98"/>
      <c r="BH625" s="168"/>
      <c r="BI625" s="168"/>
      <c r="BJ625" s="168"/>
      <c r="BK625" s="168"/>
      <c r="BL625" s="168"/>
      <c r="BM625" s="168"/>
      <c r="BN625" s="168"/>
      <c r="BO625" s="168"/>
      <c r="BP625" s="168"/>
      <c r="BQ625" s="168"/>
      <c r="BR625" s="98"/>
      <c r="BS625" s="163">
        <f t="shared" si="186"/>
        <v>6.1978970392139816</v>
      </c>
      <c r="BT625" s="170">
        <v>-18</v>
      </c>
      <c r="BU625" s="98"/>
      <c r="BV625" s="98"/>
      <c r="BW625" s="98"/>
      <c r="BX625" s="98"/>
      <c r="BY625" s="98"/>
      <c r="BZ625" s="98"/>
      <c r="CA625" s="142"/>
      <c r="CB625" s="141"/>
      <c r="CC625" s="98"/>
      <c r="CD625" s="98"/>
      <c r="CE625" s="98"/>
      <c r="CF625" s="98"/>
      <c r="CG625" s="98"/>
      <c r="CH625" s="98"/>
      <c r="CI625" s="98"/>
      <c r="CJ625" s="98"/>
      <c r="CK625" s="98"/>
      <c r="CL625" s="98"/>
      <c r="CM625" s="98"/>
      <c r="CN625" s="163">
        <f t="shared" si="190"/>
        <v>6.1978970392139816</v>
      </c>
      <c r="CO625" s="170">
        <v>-18</v>
      </c>
      <c r="CP625" s="98"/>
      <c r="CQ625" s="98"/>
      <c r="CR625" s="98"/>
      <c r="CS625" s="98"/>
      <c r="CT625" s="98"/>
      <c r="CU625" s="98"/>
      <c r="CV625" s="142"/>
    </row>
    <row r="626" spans="55:100" x14ac:dyDescent="0.3">
      <c r="BC626" s="141"/>
      <c r="BD626" s="255">
        <v>184</v>
      </c>
      <c r="BE626" s="258">
        <f t="shared" si="179"/>
        <v>-56.649160340045626</v>
      </c>
      <c r="BF626" s="257">
        <f t="shared" si="180"/>
        <v>-99.124537115891385</v>
      </c>
      <c r="BG626" s="98"/>
      <c r="BH626" s="168"/>
      <c r="BI626" s="168"/>
      <c r="BJ626" s="168"/>
      <c r="BK626" s="168"/>
      <c r="BL626" s="168"/>
      <c r="BM626" s="168"/>
      <c r="BN626" s="168"/>
      <c r="BO626" s="168"/>
      <c r="BP626" s="168"/>
      <c r="BQ626" s="168"/>
      <c r="BR626" s="98"/>
      <c r="BS626" s="163">
        <f t="shared" si="186"/>
        <v>5.8535694259243165</v>
      </c>
      <c r="BT626" s="170">
        <v>-17</v>
      </c>
      <c r="BU626" s="98"/>
      <c r="BV626" s="98"/>
      <c r="BW626" s="98"/>
      <c r="BX626" s="98"/>
      <c r="BY626" s="98"/>
      <c r="BZ626" s="98"/>
      <c r="CA626" s="142"/>
      <c r="CB626" s="141"/>
      <c r="CC626" s="98"/>
      <c r="CD626" s="98"/>
      <c r="CE626" s="98"/>
      <c r="CF626" s="98"/>
      <c r="CG626" s="98"/>
      <c r="CH626" s="98"/>
      <c r="CI626" s="98"/>
      <c r="CJ626" s="98"/>
      <c r="CK626" s="98"/>
      <c r="CL626" s="98"/>
      <c r="CM626" s="98"/>
      <c r="CN626" s="163">
        <f t="shared" si="190"/>
        <v>5.8535694259243165</v>
      </c>
      <c r="CO626" s="170">
        <v>-17</v>
      </c>
      <c r="CP626" s="98"/>
      <c r="CQ626" s="98"/>
      <c r="CR626" s="98"/>
      <c r="CS626" s="98"/>
      <c r="CT626" s="98"/>
      <c r="CU626" s="98"/>
      <c r="CV626" s="142"/>
    </row>
    <row r="627" spans="55:100" x14ac:dyDescent="0.3">
      <c r="BC627" s="141"/>
      <c r="BD627" s="255">
        <v>185</v>
      </c>
      <c r="BE627" s="258">
        <f t="shared" si="179"/>
        <v>-56.617487576183471</v>
      </c>
      <c r="BF627" s="257">
        <f t="shared" si="180"/>
        <v>-99.526977738084483</v>
      </c>
      <c r="BG627" s="98"/>
      <c r="BH627" s="168"/>
      <c r="BI627" s="168"/>
      <c r="BJ627" s="168"/>
      <c r="BK627" s="168"/>
      <c r="BL627" s="168"/>
      <c r="BM627" s="168"/>
      <c r="BN627" s="168"/>
      <c r="BO627" s="168"/>
      <c r="BP627" s="168"/>
      <c r="BQ627" s="168"/>
      <c r="BR627" s="98"/>
      <c r="BS627" s="163">
        <f t="shared" si="186"/>
        <v>5.5092418126346505</v>
      </c>
      <c r="BT627" s="170">
        <v>-16</v>
      </c>
      <c r="BU627" s="98"/>
      <c r="BV627" s="98"/>
      <c r="BW627" s="98"/>
      <c r="BX627" s="98"/>
      <c r="BY627" s="98"/>
      <c r="BZ627" s="98"/>
      <c r="CA627" s="142"/>
      <c r="CB627" s="141"/>
      <c r="CC627" s="98"/>
      <c r="CD627" s="98"/>
      <c r="CE627" s="98"/>
      <c r="CF627" s="98"/>
      <c r="CG627" s="98"/>
      <c r="CH627" s="98"/>
      <c r="CI627" s="98"/>
      <c r="CJ627" s="98"/>
      <c r="CK627" s="98"/>
      <c r="CL627" s="98"/>
      <c r="CM627" s="98"/>
      <c r="CN627" s="163">
        <f t="shared" si="190"/>
        <v>5.5092418126346505</v>
      </c>
      <c r="CO627" s="170">
        <v>-16</v>
      </c>
      <c r="CP627" s="98"/>
      <c r="CQ627" s="98"/>
      <c r="CR627" s="98"/>
      <c r="CS627" s="98"/>
      <c r="CT627" s="98"/>
      <c r="CU627" s="98"/>
      <c r="CV627" s="142"/>
    </row>
    <row r="628" spans="55:100" x14ac:dyDescent="0.3">
      <c r="BC628" s="141"/>
      <c r="BD628" s="255">
        <v>186</v>
      </c>
      <c r="BE628" s="258">
        <f t="shared" si="179"/>
        <v>-56.578796078931276</v>
      </c>
      <c r="BF628" s="257">
        <f t="shared" si="180"/>
        <v>-99.928804300673633</v>
      </c>
      <c r="BG628" s="98"/>
      <c r="BH628" s="168"/>
      <c r="BI628" s="168"/>
      <c r="BJ628" s="168"/>
      <c r="BK628" s="168"/>
      <c r="BL628" s="168"/>
      <c r="BM628" s="168"/>
      <c r="BN628" s="168"/>
      <c r="BO628" s="168"/>
      <c r="BP628" s="168"/>
      <c r="BQ628" s="168"/>
      <c r="BR628" s="98"/>
      <c r="BS628" s="163">
        <f t="shared" si="186"/>
        <v>5.1649141993449845</v>
      </c>
      <c r="BT628" s="170">
        <v>-15</v>
      </c>
      <c r="BU628" s="98"/>
      <c r="BV628" s="98"/>
      <c r="BW628" s="98"/>
      <c r="BX628" s="98"/>
      <c r="BY628" s="98"/>
      <c r="BZ628" s="98"/>
      <c r="CA628" s="142"/>
      <c r="CB628" s="141"/>
      <c r="CC628" s="98"/>
      <c r="CD628" s="98"/>
      <c r="CE628" s="98"/>
      <c r="CF628" s="98"/>
      <c r="CG628" s="98"/>
      <c r="CH628" s="98"/>
      <c r="CI628" s="98"/>
      <c r="CJ628" s="98"/>
      <c r="CK628" s="98"/>
      <c r="CL628" s="98"/>
      <c r="CM628" s="98"/>
      <c r="CN628" s="163">
        <f t="shared" si="190"/>
        <v>5.1649141993449845</v>
      </c>
      <c r="CO628" s="170">
        <v>-15</v>
      </c>
      <c r="CP628" s="98"/>
      <c r="CQ628" s="98"/>
      <c r="CR628" s="98"/>
      <c r="CS628" s="98"/>
      <c r="CT628" s="98"/>
      <c r="CU628" s="98"/>
      <c r="CV628" s="142"/>
    </row>
    <row r="629" spans="55:100" x14ac:dyDescent="0.3">
      <c r="BC629" s="141"/>
      <c r="BD629" s="255">
        <v>187</v>
      </c>
      <c r="BE629" s="258">
        <f t="shared" si="179"/>
        <v>-56.533097634093906</v>
      </c>
      <c r="BF629" s="257">
        <f t="shared" si="180"/>
        <v>-100.32989440339531</v>
      </c>
      <c r="BG629" s="98"/>
      <c r="BH629" s="168"/>
      <c r="BI629" s="168"/>
      <c r="BJ629" s="168"/>
      <c r="BK629" s="168"/>
      <c r="BL629" s="168"/>
      <c r="BM629" s="168"/>
      <c r="BN629" s="168"/>
      <c r="BO629" s="168"/>
      <c r="BP629" s="168"/>
      <c r="BQ629" s="168"/>
      <c r="BR629" s="98"/>
      <c r="BS629" s="163">
        <f t="shared" si="186"/>
        <v>4.8205865860553194</v>
      </c>
      <c r="BT629" s="170">
        <v>-14</v>
      </c>
      <c r="BU629" s="98"/>
      <c r="BV629" s="98"/>
      <c r="BW629" s="98"/>
      <c r="BX629" s="98"/>
      <c r="BY629" s="98"/>
      <c r="BZ629" s="98"/>
      <c r="CA629" s="142"/>
      <c r="CB629" s="141"/>
      <c r="CC629" s="98"/>
      <c r="CD629" s="98"/>
      <c r="CE629" s="98"/>
      <c r="CF629" s="98"/>
      <c r="CG629" s="98"/>
      <c r="CH629" s="98"/>
      <c r="CI629" s="98"/>
      <c r="CJ629" s="98"/>
      <c r="CK629" s="98"/>
      <c r="CL629" s="98"/>
      <c r="CM629" s="98"/>
      <c r="CN629" s="163">
        <f t="shared" si="190"/>
        <v>4.8205865860553194</v>
      </c>
      <c r="CO629" s="170">
        <v>-14</v>
      </c>
      <c r="CP629" s="98"/>
      <c r="CQ629" s="98"/>
      <c r="CR629" s="98"/>
      <c r="CS629" s="98"/>
      <c r="CT629" s="98"/>
      <c r="CU629" s="98"/>
      <c r="CV629" s="142"/>
    </row>
    <row r="630" spans="55:100" x14ac:dyDescent="0.3">
      <c r="BC630" s="141"/>
      <c r="BD630" s="255">
        <v>188</v>
      </c>
      <c r="BE630" s="258">
        <f t="shared" si="179"/>
        <v>-56.480406161860373</v>
      </c>
      <c r="BF630" s="257">
        <f t="shared" si="180"/>
        <v>-100.73012587031874</v>
      </c>
      <c r="BG630" s="98"/>
      <c r="BH630" s="168"/>
      <c r="BI630" s="168"/>
      <c r="BJ630" s="168"/>
      <c r="BK630" s="168"/>
      <c r="BL630" s="168"/>
      <c r="BM630" s="168"/>
      <c r="BN630" s="168"/>
      <c r="BO630" s="168"/>
      <c r="BP630" s="168"/>
      <c r="BQ630" s="168"/>
      <c r="BR630" s="98"/>
      <c r="BS630" s="163">
        <f t="shared" si="186"/>
        <v>4.4762589727656534</v>
      </c>
      <c r="BT630" s="170">
        <v>-13</v>
      </c>
      <c r="BU630" s="98"/>
      <c r="BV630" s="98"/>
      <c r="BW630" s="98"/>
      <c r="BX630" s="98"/>
      <c r="BY630" s="98"/>
      <c r="BZ630" s="98"/>
      <c r="CA630" s="142"/>
      <c r="CB630" s="141"/>
      <c r="CC630" s="98"/>
      <c r="CD630" s="98"/>
      <c r="CE630" s="98"/>
      <c r="CF630" s="98"/>
      <c r="CG630" s="98"/>
      <c r="CH630" s="98"/>
      <c r="CI630" s="98"/>
      <c r="CJ630" s="98"/>
      <c r="CK630" s="98"/>
      <c r="CL630" s="98"/>
      <c r="CM630" s="98"/>
      <c r="CN630" s="163">
        <f t="shared" si="190"/>
        <v>4.4762589727656534</v>
      </c>
      <c r="CO630" s="170">
        <v>-13</v>
      </c>
      <c r="CP630" s="98"/>
      <c r="CQ630" s="98"/>
      <c r="CR630" s="98"/>
      <c r="CS630" s="98"/>
      <c r="CT630" s="98"/>
      <c r="CU630" s="98"/>
      <c r="CV630" s="142"/>
    </row>
    <row r="631" spans="55:100" x14ac:dyDescent="0.3">
      <c r="BC631" s="141"/>
      <c r="BD631" s="255">
        <v>189</v>
      </c>
      <c r="BE631" s="258">
        <f t="shared" si="179"/>
        <v>-56.420737712563536</v>
      </c>
      <c r="BF631" s="257">
        <f t="shared" si="180"/>
        <v>-101.129376787062</v>
      </c>
      <c r="BG631" s="98"/>
      <c r="BH631" s="168"/>
      <c r="BI631" s="168"/>
      <c r="BJ631" s="168"/>
      <c r="BK631" s="168"/>
      <c r="BL631" s="168"/>
      <c r="BM631" s="168"/>
      <c r="BN631" s="168"/>
      <c r="BO631" s="168"/>
      <c r="BP631" s="168"/>
      <c r="BQ631" s="168"/>
      <c r="BR631" s="98"/>
      <c r="BS631" s="163">
        <f t="shared" si="186"/>
        <v>4.1319313594759883</v>
      </c>
      <c r="BT631" s="170">
        <v>-12</v>
      </c>
      <c r="BU631" s="98"/>
      <c r="BV631" s="98"/>
      <c r="BW631" s="98"/>
      <c r="BX631" s="98"/>
      <c r="BY631" s="98"/>
      <c r="BZ631" s="98"/>
      <c r="CA631" s="142"/>
      <c r="CB631" s="141"/>
      <c r="CC631" s="98"/>
      <c r="CD631" s="98"/>
      <c r="CE631" s="98"/>
      <c r="CF631" s="98"/>
      <c r="CG631" s="98"/>
      <c r="CH631" s="98"/>
      <c r="CI631" s="98"/>
      <c r="CJ631" s="98"/>
      <c r="CK631" s="98"/>
      <c r="CL631" s="98"/>
      <c r="CM631" s="98"/>
      <c r="CN631" s="163">
        <f t="shared" si="190"/>
        <v>4.1319313594759883</v>
      </c>
      <c r="CO631" s="170">
        <v>-12</v>
      </c>
      <c r="CP631" s="98"/>
      <c r="CQ631" s="98"/>
      <c r="CR631" s="98"/>
      <c r="CS631" s="98"/>
      <c r="CT631" s="98"/>
      <c r="CU631" s="98"/>
      <c r="CV631" s="142"/>
    </row>
    <row r="632" spans="55:100" x14ac:dyDescent="0.3">
      <c r="BC632" s="141"/>
      <c r="BD632" s="255">
        <v>190</v>
      </c>
      <c r="BE632" s="258">
        <f t="shared" si="179"/>
        <v>-56.354110461791066</v>
      </c>
      <c r="BF632" s="257">
        <f t="shared" si="180"/>
        <v>-101.52752553792823</v>
      </c>
      <c r="BG632" s="98"/>
      <c r="BH632" s="168"/>
      <c r="BI632" s="168"/>
      <c r="BJ632" s="168"/>
      <c r="BK632" s="168"/>
      <c r="BL632" s="168"/>
      <c r="BM632" s="168"/>
      <c r="BN632" s="168"/>
      <c r="BO632" s="168"/>
      <c r="BP632" s="168"/>
      <c r="BQ632" s="168"/>
      <c r="BR632" s="98"/>
      <c r="BS632" s="163">
        <f t="shared" si="186"/>
        <v>3.7876037461863223</v>
      </c>
      <c r="BT632" s="170">
        <v>-11</v>
      </c>
      <c r="BU632" s="98"/>
      <c r="BV632" s="98"/>
      <c r="BW632" s="98"/>
      <c r="BX632" s="98"/>
      <c r="BY632" s="98"/>
      <c r="BZ632" s="98"/>
      <c r="CA632" s="142"/>
      <c r="CB632" s="141"/>
      <c r="CC632" s="98"/>
      <c r="CD632" s="98"/>
      <c r="CE632" s="98"/>
      <c r="CF632" s="98"/>
      <c r="CG632" s="98"/>
      <c r="CH632" s="98"/>
      <c r="CI632" s="98"/>
      <c r="CJ632" s="98"/>
      <c r="CK632" s="98"/>
      <c r="CL632" s="98"/>
      <c r="CM632" s="98"/>
      <c r="CN632" s="163">
        <f t="shared" si="190"/>
        <v>3.7876037461863223</v>
      </c>
      <c r="CO632" s="170">
        <v>-11</v>
      </c>
      <c r="CP632" s="98"/>
      <c r="CQ632" s="98"/>
      <c r="CR632" s="98"/>
      <c r="CS632" s="98"/>
      <c r="CT632" s="98"/>
      <c r="CU632" s="98"/>
      <c r="CV632" s="142"/>
    </row>
    <row r="633" spans="55:100" x14ac:dyDescent="0.3">
      <c r="BC633" s="141"/>
      <c r="BD633" s="255">
        <v>191</v>
      </c>
      <c r="BE633" s="258">
        <f t="shared" si="179"/>
        <v>-56.280544704849007</v>
      </c>
      <c r="BF633" s="257">
        <f t="shared" si="180"/>
        <v>-101.92445084295093</v>
      </c>
      <c r="BG633" s="98"/>
      <c r="BH633" s="168"/>
      <c r="BI633" s="168"/>
      <c r="BJ633" s="168"/>
      <c r="BK633" s="168"/>
      <c r="BL633" s="168"/>
      <c r="BM633" s="168"/>
      <c r="BN633" s="168"/>
      <c r="BO633" s="168"/>
      <c r="BP633" s="168"/>
      <c r="BQ633" s="168"/>
      <c r="BR633" s="98"/>
      <c r="BS633" s="163">
        <f t="shared" si="186"/>
        <v>3.4432761328966563</v>
      </c>
      <c r="BT633" s="170">
        <v>-10</v>
      </c>
      <c r="BU633" s="98"/>
      <c r="BV633" s="98"/>
      <c r="BW633" s="98"/>
      <c r="BX633" s="98"/>
      <c r="BY633" s="98"/>
      <c r="BZ633" s="98"/>
      <c r="CA633" s="142"/>
      <c r="CB633" s="141"/>
      <c r="CC633" s="98"/>
      <c r="CD633" s="98"/>
      <c r="CE633" s="98"/>
      <c r="CF633" s="98"/>
      <c r="CG633" s="98"/>
      <c r="CH633" s="98"/>
      <c r="CI633" s="98"/>
      <c r="CJ633" s="98"/>
      <c r="CK633" s="98"/>
      <c r="CL633" s="98"/>
      <c r="CM633" s="98"/>
      <c r="CN633" s="163">
        <f t="shared" si="190"/>
        <v>3.4432761328966563</v>
      </c>
      <c r="CO633" s="170">
        <v>-10</v>
      </c>
      <c r="CP633" s="98"/>
      <c r="CQ633" s="98"/>
      <c r="CR633" s="98"/>
      <c r="CS633" s="98"/>
      <c r="CT633" s="98"/>
      <c r="CU633" s="98"/>
      <c r="CV633" s="142"/>
    </row>
    <row r="634" spans="55:100" x14ac:dyDescent="0.3">
      <c r="BC634" s="141"/>
      <c r="BD634" s="255">
        <v>192</v>
      </c>
      <c r="BE634" s="258">
        <f t="shared" si="179"/>
        <v>-56.200062850579542</v>
      </c>
      <c r="BF634" s="257">
        <f t="shared" si="180"/>
        <v>-102.32003179483712</v>
      </c>
      <c r="BG634" s="98"/>
      <c r="BH634" s="98"/>
      <c r="BI634" s="98"/>
      <c r="BJ634" s="98"/>
      <c r="BK634" s="98"/>
      <c r="BL634" s="98"/>
      <c r="BM634" s="98"/>
      <c r="BN634" s="98"/>
      <c r="BO634" s="98"/>
      <c r="BP634" s="98"/>
      <c r="BQ634" s="98"/>
      <c r="BR634" s="98"/>
      <c r="BS634" s="163">
        <f t="shared" si="186"/>
        <v>3.0989485196069908</v>
      </c>
      <c r="BT634" s="170">
        <v>-9</v>
      </c>
      <c r="BU634" s="98"/>
      <c r="BV634" s="98"/>
      <c r="BW634" s="98"/>
      <c r="BX634" s="98"/>
      <c r="BY634" s="98"/>
      <c r="BZ634" s="98"/>
      <c r="CA634" s="142"/>
      <c r="CB634" s="141"/>
      <c r="CC634" s="98"/>
      <c r="CD634" s="98"/>
      <c r="CE634" s="98"/>
      <c r="CF634" s="98"/>
      <c r="CG634" s="98"/>
      <c r="CH634" s="98"/>
      <c r="CI634" s="98"/>
      <c r="CJ634" s="98"/>
      <c r="CK634" s="98"/>
      <c r="CL634" s="98"/>
      <c r="CM634" s="98"/>
      <c r="CN634" s="163">
        <f t="shared" si="190"/>
        <v>3.0989485196069908</v>
      </c>
      <c r="CO634" s="170">
        <v>-9</v>
      </c>
      <c r="CP634" s="98"/>
      <c r="CQ634" s="98"/>
      <c r="CR634" s="98"/>
      <c r="CS634" s="98"/>
      <c r="CT634" s="98"/>
      <c r="CU634" s="98"/>
      <c r="CV634" s="142"/>
    </row>
    <row r="635" spans="55:100" x14ac:dyDescent="0.3">
      <c r="BC635" s="141"/>
      <c r="BD635" s="255">
        <v>193</v>
      </c>
      <c r="BE635" s="258">
        <f t="shared" ref="BE635:BE698" si="191">$BF$436*COS($BD635*PI()/180)+$BF$437</f>
        <v>-56.112689414535154</v>
      </c>
      <c r="BF635" s="257">
        <f t="shared" ref="BF635:BF698" si="192">$BF$436*SIN($BD635*PI()/180)+$BF$438</f>
        <v>-102.71414789579676</v>
      </c>
      <c r="BG635" s="98"/>
      <c r="BH635" s="98"/>
      <c r="BI635" s="98"/>
      <c r="BJ635" s="98"/>
      <c r="BK635" s="98"/>
      <c r="BL635" s="98"/>
      <c r="BM635" s="98"/>
      <c r="BN635" s="98"/>
      <c r="BO635" s="98"/>
      <c r="BP635" s="98"/>
      <c r="BQ635" s="98"/>
      <c r="BR635" s="98"/>
      <c r="BS635" s="163">
        <f t="shared" si="186"/>
        <v>2.7546209063173253</v>
      </c>
      <c r="BT635" s="170">
        <v>-8</v>
      </c>
      <c r="BU635" s="98"/>
      <c r="BV635" s="98"/>
      <c r="BW635" s="98"/>
      <c r="BX635" s="98"/>
      <c r="BY635" s="98"/>
      <c r="BZ635" s="98"/>
      <c r="CA635" s="142"/>
      <c r="CB635" s="141"/>
      <c r="CC635" s="98"/>
      <c r="CD635" s="98"/>
      <c r="CE635" s="98"/>
      <c r="CF635" s="98"/>
      <c r="CG635" s="98"/>
      <c r="CH635" s="98"/>
      <c r="CI635" s="98"/>
      <c r="CJ635" s="98"/>
      <c r="CK635" s="98"/>
      <c r="CL635" s="98"/>
      <c r="CM635" s="98"/>
      <c r="CN635" s="163">
        <f t="shared" si="190"/>
        <v>2.7546209063173253</v>
      </c>
      <c r="CO635" s="170">
        <v>-8</v>
      </c>
      <c r="CP635" s="98"/>
      <c r="CQ635" s="98"/>
      <c r="CR635" s="98"/>
      <c r="CS635" s="98"/>
      <c r="CT635" s="98"/>
      <c r="CU635" s="98"/>
      <c r="CV635" s="142"/>
    </row>
    <row r="636" spans="55:100" x14ac:dyDescent="0.3">
      <c r="BC636" s="141"/>
      <c r="BD636" s="255">
        <v>194</v>
      </c>
      <c r="BE636" s="258">
        <f t="shared" si="191"/>
        <v>-56.018451011510841</v>
      </c>
      <c r="BF636" s="257">
        <f t="shared" si="192"/>
        <v>-103.1066790942476</v>
      </c>
      <c r="BG636" s="98"/>
      <c r="BH636" s="98"/>
      <c r="BI636" s="98"/>
      <c r="BJ636" s="98"/>
      <c r="BK636" s="98"/>
      <c r="BL636" s="98"/>
      <c r="BM636" s="98"/>
      <c r="BN636" s="98"/>
      <c r="BO636" s="98"/>
      <c r="BP636" s="98"/>
      <c r="BQ636" s="98"/>
      <c r="BR636" s="98"/>
      <c r="BS636" s="163">
        <f t="shared" si="186"/>
        <v>2.4102932930276597</v>
      </c>
      <c r="BT636" s="170">
        <v>-7</v>
      </c>
      <c r="BU636" s="98"/>
      <c r="BV636" s="98"/>
      <c r="BW636" s="98"/>
      <c r="BX636" s="98"/>
      <c r="BY636" s="98"/>
      <c r="BZ636" s="98"/>
      <c r="CA636" s="142"/>
      <c r="CB636" s="141"/>
      <c r="CC636" s="98"/>
      <c r="CD636" s="98"/>
      <c r="CE636" s="98"/>
      <c r="CF636" s="98"/>
      <c r="CG636" s="98"/>
      <c r="CH636" s="98"/>
      <c r="CI636" s="98"/>
      <c r="CJ636" s="98"/>
      <c r="CK636" s="98"/>
      <c r="CL636" s="98"/>
      <c r="CM636" s="98"/>
      <c r="CN636" s="163">
        <f t="shared" si="190"/>
        <v>2.4102932930276597</v>
      </c>
      <c r="CO636" s="170">
        <v>-7</v>
      </c>
      <c r="CP636" s="98"/>
      <c r="CQ636" s="98"/>
      <c r="CR636" s="98"/>
      <c r="CS636" s="98"/>
      <c r="CT636" s="98"/>
      <c r="CU636" s="98"/>
      <c r="CV636" s="142"/>
    </row>
    <row r="637" spans="55:100" x14ac:dyDescent="0.3">
      <c r="BC637" s="141"/>
      <c r="BD637" s="255">
        <v>195</v>
      </c>
      <c r="BE637" s="258">
        <f t="shared" si="191"/>
        <v>-55.917376347437084</v>
      </c>
      <c r="BF637" s="257">
        <f t="shared" si="192"/>
        <v>-103.49750582138407</v>
      </c>
      <c r="BG637" s="98"/>
      <c r="BH637" s="98"/>
      <c r="BI637" s="98"/>
      <c r="BJ637" s="98"/>
      <c r="BK637" s="98"/>
      <c r="BL637" s="98"/>
      <c r="BM637" s="98"/>
      <c r="BN637" s="98"/>
      <c r="BO637" s="98"/>
      <c r="BP637" s="98"/>
      <c r="BQ637" s="98"/>
      <c r="BR637" s="98"/>
      <c r="BS637" s="163">
        <f t="shared" ref="BS637:BS700" si="193">$BT$436*$BT637+$BV$436</f>
        <v>2.0659656797379942</v>
      </c>
      <c r="BT637" s="170">
        <v>-6</v>
      </c>
      <c r="BU637" s="98"/>
      <c r="BV637" s="98"/>
      <c r="BW637" s="98"/>
      <c r="BX637" s="98"/>
      <c r="BY637" s="98"/>
      <c r="BZ637" s="98"/>
      <c r="CA637" s="142"/>
      <c r="CB637" s="141"/>
      <c r="CC637" s="98"/>
      <c r="CD637" s="98"/>
      <c r="CE637" s="98"/>
      <c r="CF637" s="98"/>
      <c r="CG637" s="98"/>
      <c r="CH637" s="98"/>
      <c r="CI637" s="98"/>
      <c r="CJ637" s="98"/>
      <c r="CK637" s="98"/>
      <c r="CL637" s="98"/>
      <c r="CM637" s="98"/>
      <c r="CN637" s="163">
        <f t="shared" si="190"/>
        <v>2.0659656797379942</v>
      </c>
      <c r="CO637" s="170">
        <v>-6</v>
      </c>
      <c r="CP637" s="98"/>
      <c r="CQ637" s="98"/>
      <c r="CR637" s="98"/>
      <c r="CS637" s="98"/>
      <c r="CT637" s="98"/>
      <c r="CU637" s="98"/>
      <c r="CV637" s="142"/>
    </row>
    <row r="638" spans="55:100" x14ac:dyDescent="0.3">
      <c r="BC638" s="141"/>
      <c r="BD638" s="255">
        <v>196</v>
      </c>
      <c r="BE638" s="258">
        <f t="shared" si="191"/>
        <v>-55.8094962106357</v>
      </c>
      <c r="BF638" s="257">
        <f t="shared" si="192"/>
        <v>-103.88650902759906</v>
      </c>
      <c r="BG638" s="98"/>
      <c r="BH638" s="98"/>
      <c r="BI638" s="98"/>
      <c r="BJ638" s="98"/>
      <c r="BK638" s="98"/>
      <c r="BL638" s="98"/>
      <c r="BM638" s="98"/>
      <c r="BN638" s="98"/>
      <c r="BO638" s="98"/>
      <c r="BP638" s="98"/>
      <c r="BQ638" s="98"/>
      <c r="BR638" s="98"/>
      <c r="BS638" s="163">
        <f t="shared" si="193"/>
        <v>1.7216380664483282</v>
      </c>
      <c r="BT638" s="170">
        <v>-5</v>
      </c>
      <c r="BU638" s="98"/>
      <c r="BV638" s="98"/>
      <c r="BW638" s="98"/>
      <c r="BX638" s="98"/>
      <c r="BY638" s="98"/>
      <c r="BZ638" s="98"/>
      <c r="CA638" s="142"/>
      <c r="CB638" s="141"/>
      <c r="CC638" s="98"/>
      <c r="CD638" s="98"/>
      <c r="CE638" s="98"/>
      <c r="CF638" s="98"/>
      <c r="CG638" s="98"/>
      <c r="CH638" s="98"/>
      <c r="CI638" s="98"/>
      <c r="CJ638" s="98"/>
      <c r="CK638" s="98"/>
      <c r="CL638" s="98"/>
      <c r="CM638" s="98"/>
      <c r="CN638" s="163">
        <f t="shared" ref="CN638:CN701" si="194">$CO$436*$CO638+$CQ$436</f>
        <v>1.7216380664483282</v>
      </c>
      <c r="CO638" s="170">
        <v>-5</v>
      </c>
      <c r="CP638" s="98"/>
      <c r="CQ638" s="98"/>
      <c r="CR638" s="98"/>
      <c r="CS638" s="98"/>
      <c r="CT638" s="98"/>
      <c r="CU638" s="98"/>
      <c r="CV638" s="142"/>
    </row>
    <row r="639" spans="55:100" x14ac:dyDescent="0.3">
      <c r="BC639" s="141"/>
      <c r="BD639" s="255">
        <v>197</v>
      </c>
      <c r="BE639" s="258">
        <f t="shared" si="191"/>
        <v>-55.694843462441412</v>
      </c>
      <c r="BF639" s="257">
        <f t="shared" si="192"/>
        <v>-104.27357021874759</v>
      </c>
      <c r="BG639" s="98"/>
      <c r="BH639" s="98"/>
      <c r="BI639" s="98"/>
      <c r="BJ639" s="98"/>
      <c r="BK639" s="98"/>
      <c r="BL639" s="98"/>
      <c r="BM639" s="98"/>
      <c r="BN639" s="98"/>
      <c r="BO639" s="98"/>
      <c r="BP639" s="98"/>
      <c r="BQ639" s="98"/>
      <c r="BR639" s="98"/>
      <c r="BS639" s="163">
        <f t="shared" si="193"/>
        <v>1.3773104531586626</v>
      </c>
      <c r="BT639" s="170">
        <v>-4</v>
      </c>
      <c r="BU639" s="98"/>
      <c r="BV639" s="98"/>
      <c r="BW639" s="98"/>
      <c r="BX639" s="98"/>
      <c r="BY639" s="98"/>
      <c r="BZ639" s="98"/>
      <c r="CA639" s="142"/>
      <c r="CB639" s="141"/>
      <c r="CC639" s="98"/>
      <c r="CD639" s="98"/>
      <c r="CE639" s="98"/>
      <c r="CF639" s="98"/>
      <c r="CG639" s="98"/>
      <c r="CH639" s="98"/>
      <c r="CI639" s="98"/>
      <c r="CJ639" s="98"/>
      <c r="CK639" s="98"/>
      <c r="CL639" s="98"/>
      <c r="CM639" s="98"/>
      <c r="CN639" s="163">
        <f t="shared" si="194"/>
        <v>1.3773104531586626</v>
      </c>
      <c r="CO639" s="170">
        <v>-4</v>
      </c>
      <c r="CP639" s="98"/>
      <c r="CQ639" s="98"/>
      <c r="CR639" s="98"/>
      <c r="CS639" s="98"/>
      <c r="CT639" s="98"/>
      <c r="CU639" s="98"/>
      <c r="CV639" s="142"/>
    </row>
    <row r="640" spans="55:100" x14ac:dyDescent="0.3">
      <c r="BC640" s="141"/>
      <c r="BD640" s="255">
        <v>198</v>
      </c>
      <c r="BE640" s="258">
        <f t="shared" si="191"/>
        <v>-55.573453027191974</v>
      </c>
      <c r="BF640" s="257">
        <f t="shared" si="192"/>
        <v>-104.65857149224132</v>
      </c>
      <c r="BG640" s="98"/>
      <c r="BH640" s="98"/>
      <c r="BI640" s="98"/>
      <c r="BJ640" s="98"/>
      <c r="BK640" s="98"/>
      <c r="BL640" s="98"/>
      <c r="BM640" s="98"/>
      <c r="BN640" s="98"/>
      <c r="BO640" s="98"/>
      <c r="BP640" s="98"/>
      <c r="BQ640" s="98"/>
      <c r="BR640" s="98"/>
      <c r="BS640" s="163">
        <f t="shared" si="193"/>
        <v>1.0329828398689971</v>
      </c>
      <c r="BT640" s="170">
        <v>-3</v>
      </c>
      <c r="BU640" s="98"/>
      <c r="BV640" s="98"/>
      <c r="BW640" s="98"/>
      <c r="BX640" s="98"/>
      <c r="BY640" s="98"/>
      <c r="BZ640" s="98"/>
      <c r="CA640" s="142"/>
      <c r="CB640" s="141"/>
      <c r="CC640" s="98"/>
      <c r="CD640" s="98"/>
      <c r="CE640" s="98"/>
      <c r="CF640" s="98"/>
      <c r="CG640" s="98"/>
      <c r="CH640" s="98"/>
      <c r="CI640" s="98"/>
      <c r="CJ640" s="98"/>
      <c r="CK640" s="98"/>
      <c r="CL640" s="98"/>
      <c r="CM640" s="98"/>
      <c r="CN640" s="163">
        <f t="shared" si="194"/>
        <v>1.0329828398689971</v>
      </c>
      <c r="CO640" s="170">
        <v>-3</v>
      </c>
      <c r="CP640" s="98"/>
      <c r="CQ640" s="98"/>
      <c r="CR640" s="98"/>
      <c r="CS640" s="98"/>
      <c r="CT640" s="98"/>
      <c r="CU640" s="98"/>
      <c r="CV640" s="142"/>
    </row>
    <row r="641" spans="55:100" x14ac:dyDescent="0.3">
      <c r="BC641" s="141"/>
      <c r="BD641" s="255">
        <v>199</v>
      </c>
      <c r="BE641" s="258">
        <f t="shared" si="191"/>
        <v>-55.445361881589903</v>
      </c>
      <c r="BF641" s="257">
        <f t="shared" si="192"/>
        <v>-105.0413955729627</v>
      </c>
      <c r="BG641" s="98"/>
      <c r="BH641" s="98"/>
      <c r="BI641" s="98"/>
      <c r="BJ641" s="98"/>
      <c r="BK641" s="98"/>
      <c r="BL641" s="98"/>
      <c r="BM641" s="98"/>
      <c r="BN641" s="98"/>
      <c r="BO641" s="98"/>
      <c r="BP641" s="98"/>
      <c r="BQ641" s="98"/>
      <c r="BR641" s="98"/>
      <c r="BS641" s="163">
        <f t="shared" si="193"/>
        <v>0.68865522657933131</v>
      </c>
      <c r="BT641" s="170">
        <v>-2</v>
      </c>
      <c r="BU641" s="98"/>
      <c r="BV641" s="98"/>
      <c r="BW641" s="98"/>
      <c r="BX641" s="98"/>
      <c r="BY641" s="98"/>
      <c r="BZ641" s="98"/>
      <c r="CA641" s="142"/>
      <c r="CB641" s="141"/>
      <c r="CC641" s="98"/>
      <c r="CD641" s="98"/>
      <c r="CE641" s="98"/>
      <c r="CF641" s="98"/>
      <c r="CG641" s="98"/>
      <c r="CH641" s="98"/>
      <c r="CI641" s="98"/>
      <c r="CJ641" s="98"/>
      <c r="CK641" s="98"/>
      <c r="CL641" s="98"/>
      <c r="CM641" s="98"/>
      <c r="CN641" s="163">
        <f t="shared" si="194"/>
        <v>0.68865522657933131</v>
      </c>
      <c r="CO641" s="170">
        <v>-2</v>
      </c>
      <c r="CP641" s="98"/>
      <c r="CQ641" s="98"/>
      <c r="CR641" s="98"/>
      <c r="CS641" s="98"/>
      <c r="CT641" s="98"/>
      <c r="CU641" s="98"/>
      <c r="CV641" s="142"/>
    </row>
    <row r="642" spans="55:100" ht="15" thickBot="1" x14ac:dyDescent="0.35">
      <c r="BC642" s="141"/>
      <c r="BD642" s="255">
        <v>200</v>
      </c>
      <c r="BE642" s="258">
        <f t="shared" si="191"/>
        <v>-55.310609043439015</v>
      </c>
      <c r="BF642" s="257">
        <f t="shared" si="192"/>
        <v>-105.42192584898828</v>
      </c>
      <c r="BG642" s="98"/>
      <c r="BH642" s="98"/>
      <c r="BI642" s="98"/>
      <c r="BJ642" s="98"/>
      <c r="BK642" s="98"/>
      <c r="BL642" s="98"/>
      <c r="BM642" s="98"/>
      <c r="BN642" s="98"/>
      <c r="BO642" s="98"/>
      <c r="BP642" s="98"/>
      <c r="BQ642" s="98"/>
      <c r="BR642" s="98"/>
      <c r="BS642" s="163">
        <f t="shared" si="193"/>
        <v>0.34432761328966566</v>
      </c>
      <c r="BT642" s="170">
        <v>-1</v>
      </c>
      <c r="BU642" s="98"/>
      <c r="BV642" s="98"/>
      <c r="BW642" s="98"/>
      <c r="BX642" s="98"/>
      <c r="BY642" s="98"/>
      <c r="BZ642" s="98"/>
      <c r="CA642" s="142"/>
      <c r="CB642" s="141"/>
      <c r="CC642" s="98"/>
      <c r="CD642" s="98"/>
      <c r="CE642" s="98"/>
      <c r="CF642" s="98"/>
      <c r="CG642" s="98"/>
      <c r="CH642" s="98"/>
      <c r="CI642" s="98"/>
      <c r="CJ642" s="98"/>
      <c r="CK642" s="98"/>
      <c r="CL642" s="98"/>
      <c r="CM642" s="98"/>
      <c r="CN642" s="163">
        <f t="shared" si="194"/>
        <v>0.34432761328966566</v>
      </c>
      <c r="CO642" s="170">
        <v>-1</v>
      </c>
      <c r="CP642" s="98"/>
      <c r="CQ642" s="98"/>
      <c r="CR642" s="98"/>
      <c r="CS642" s="98"/>
      <c r="CT642" s="98"/>
      <c r="CU642" s="98"/>
      <c r="CV642" s="142"/>
    </row>
    <row r="643" spans="55:100" ht="15" thickBot="1" x14ac:dyDescent="0.35">
      <c r="BC643" s="141"/>
      <c r="BD643" s="255">
        <v>201</v>
      </c>
      <c r="BE643" s="258">
        <f t="shared" si="191"/>
        <v>-55.169235559759173</v>
      </c>
      <c r="BF643" s="257">
        <f t="shared" si="192"/>
        <v>-105.8000464071097</v>
      </c>
      <c r="BG643" s="98"/>
      <c r="BH643" s="98"/>
      <c r="BI643" s="98"/>
      <c r="BJ643" s="98"/>
      <c r="BK643" s="98"/>
      <c r="BL643" s="98"/>
      <c r="BM643" s="98"/>
      <c r="BN643" s="98"/>
      <c r="BO643" s="98"/>
      <c r="BP643" s="98"/>
      <c r="BQ643" s="98"/>
      <c r="BR643" s="98"/>
      <c r="BS643" s="163">
        <f t="shared" si="193"/>
        <v>0</v>
      </c>
      <c r="BT643" s="165">
        <f>BT443</f>
        <v>0</v>
      </c>
      <c r="BU643" s="98"/>
      <c r="BV643" s="98"/>
      <c r="BW643" s="98"/>
      <c r="BX643" s="98"/>
      <c r="BY643" s="98"/>
      <c r="BZ643" s="98"/>
      <c r="CA643" s="142"/>
      <c r="CB643" s="141"/>
      <c r="CC643" s="98"/>
      <c r="CD643" s="98"/>
      <c r="CE643" s="98"/>
      <c r="CF643" s="98"/>
      <c r="CG643" s="98"/>
      <c r="CH643" s="98"/>
      <c r="CI643" s="98"/>
      <c r="CJ643" s="98"/>
      <c r="CK643" s="98"/>
      <c r="CL643" s="98"/>
      <c r="CM643" s="98"/>
      <c r="CN643" s="163">
        <f t="shared" si="194"/>
        <v>0</v>
      </c>
      <c r="CO643" s="165">
        <f>CO443</f>
        <v>0</v>
      </c>
      <c r="CP643" s="98"/>
      <c r="CQ643" s="98"/>
      <c r="CR643" s="98"/>
      <c r="CS643" s="98"/>
      <c r="CT643" s="98"/>
      <c r="CU643" s="98"/>
      <c r="CV643" s="142"/>
    </row>
    <row r="644" spans="55:100" x14ac:dyDescent="0.3">
      <c r="BC644" s="141"/>
      <c r="BD644" s="255">
        <v>202</v>
      </c>
      <c r="BE644" s="258">
        <f t="shared" si="191"/>
        <v>-55.021284494283023</v>
      </c>
      <c r="BF644" s="257">
        <f t="shared" si="192"/>
        <v>-106.17564206814203</v>
      </c>
      <c r="BG644" s="98"/>
      <c r="BH644" s="98"/>
      <c r="BI644" s="98"/>
      <c r="BJ644" s="98"/>
      <c r="BK644" s="98"/>
      <c r="BL644" s="98"/>
      <c r="BM644" s="98"/>
      <c r="BN644" s="98"/>
      <c r="BO644" s="98"/>
      <c r="BP644" s="98"/>
      <c r="BQ644" s="98"/>
      <c r="BR644" s="98"/>
      <c r="BS644" s="163">
        <f t="shared" si="193"/>
        <v>-0.34432761328966566</v>
      </c>
      <c r="BT644" s="161">
        <v>1</v>
      </c>
      <c r="BU644" s="98"/>
      <c r="BV644" s="98"/>
      <c r="BW644" s="98"/>
      <c r="BX644" s="98"/>
      <c r="BY644" s="98"/>
      <c r="BZ644" s="98"/>
      <c r="CA644" s="142"/>
      <c r="CB644" s="141"/>
      <c r="CC644" s="98"/>
      <c r="CD644" s="98"/>
      <c r="CE644" s="98"/>
      <c r="CF644" s="98"/>
      <c r="CG644" s="98"/>
      <c r="CH644" s="98"/>
      <c r="CI644" s="98"/>
      <c r="CJ644" s="98"/>
      <c r="CK644" s="98"/>
      <c r="CL644" s="98"/>
      <c r="CM644" s="98"/>
      <c r="CN644" s="163">
        <f t="shared" si="194"/>
        <v>-0.34432761328966566</v>
      </c>
      <c r="CO644" s="161">
        <v>1</v>
      </c>
      <c r="CP644" s="98"/>
      <c r="CQ644" s="98"/>
      <c r="CR644" s="98"/>
      <c r="CS644" s="98"/>
      <c r="CT644" s="98"/>
      <c r="CU644" s="98"/>
      <c r="CV644" s="142"/>
    </row>
    <row r="645" spans="55:100" x14ac:dyDescent="0.3">
      <c r="BC645" s="141"/>
      <c r="BD645" s="255">
        <v>203</v>
      </c>
      <c r="BE645" s="258">
        <f t="shared" si="191"/>
        <v>-54.866800914338356</v>
      </c>
      <c r="BF645" s="257">
        <f t="shared" si="192"/>
        <v>-106.5485984220084</v>
      </c>
      <c r="BG645" s="98"/>
      <c r="BH645" s="98"/>
      <c r="BI645" s="98"/>
      <c r="BJ645" s="98"/>
      <c r="BK645" s="98"/>
      <c r="BL645" s="98"/>
      <c r="BM645" s="98"/>
      <c r="BN645" s="98"/>
      <c r="BO645" s="98"/>
      <c r="BP645" s="98"/>
      <c r="BQ645" s="98"/>
      <c r="BR645" s="98"/>
      <c r="BS645" s="163">
        <f t="shared" si="193"/>
        <v>-0.68865522657933131</v>
      </c>
      <c r="BT645" s="161">
        <v>2</v>
      </c>
      <c r="BU645" s="98"/>
      <c r="BV645" s="98"/>
      <c r="BW645" s="98"/>
      <c r="BX645" s="98"/>
      <c r="BY645" s="98"/>
      <c r="BZ645" s="98"/>
      <c r="CA645" s="142"/>
      <c r="CB645" s="141"/>
      <c r="CC645" s="98"/>
      <c r="CD645" s="98"/>
      <c r="CE645" s="98"/>
      <c r="CF645" s="98"/>
      <c r="CG645" s="98"/>
      <c r="CH645" s="98"/>
      <c r="CI645" s="98"/>
      <c r="CJ645" s="98"/>
      <c r="CK645" s="98"/>
      <c r="CL645" s="98"/>
      <c r="CM645" s="98"/>
      <c r="CN645" s="163">
        <f t="shared" si="194"/>
        <v>-0.68865522657933131</v>
      </c>
      <c r="CO645" s="161">
        <v>2</v>
      </c>
      <c r="CP645" s="98"/>
      <c r="CQ645" s="98"/>
      <c r="CR645" s="98"/>
      <c r="CS645" s="98"/>
      <c r="CT645" s="98"/>
      <c r="CU645" s="98"/>
      <c r="CV645" s="142"/>
    </row>
    <row r="646" spans="55:100" x14ac:dyDescent="0.3">
      <c r="BC646" s="141"/>
      <c r="BD646" s="255">
        <v>204</v>
      </c>
      <c r="BE646" s="258">
        <f t="shared" si="191"/>
        <v>-54.705831877120119</v>
      </c>
      <c r="BF646" s="257">
        <f t="shared" si="192"/>
        <v>-106.91880186259054</v>
      </c>
      <c r="BG646" s="98"/>
      <c r="BH646" s="98"/>
      <c r="BI646" s="98"/>
      <c r="BJ646" s="98"/>
      <c r="BK646" s="98"/>
      <c r="BL646" s="98"/>
      <c r="BM646" s="98"/>
      <c r="BN646" s="98"/>
      <c r="BO646" s="98"/>
      <c r="BP646" s="98"/>
      <c r="BQ646" s="98"/>
      <c r="BR646" s="98"/>
      <c r="BS646" s="163">
        <f t="shared" si="193"/>
        <v>-1.0329828398689971</v>
      </c>
      <c r="BT646" s="161">
        <v>3</v>
      </c>
      <c r="BU646" s="98"/>
      <c r="BV646" s="98"/>
      <c r="BW646" s="98"/>
      <c r="BX646" s="98"/>
      <c r="BY646" s="98"/>
      <c r="BZ646" s="98"/>
      <c r="CA646" s="142"/>
      <c r="CB646" s="141"/>
      <c r="CC646" s="98"/>
      <c r="CD646" s="98"/>
      <c r="CE646" s="98"/>
      <c r="CF646" s="98"/>
      <c r="CG646" s="98"/>
      <c r="CH646" s="98"/>
      <c r="CI646" s="98"/>
      <c r="CJ646" s="98"/>
      <c r="CK646" s="98"/>
      <c r="CL646" s="98"/>
      <c r="CM646" s="98"/>
      <c r="CN646" s="163">
        <f t="shared" si="194"/>
        <v>-1.0329828398689971</v>
      </c>
      <c r="CO646" s="161">
        <v>3</v>
      </c>
      <c r="CP646" s="98"/>
      <c r="CQ646" s="98"/>
      <c r="CR646" s="98"/>
      <c r="CS646" s="98"/>
      <c r="CT646" s="98"/>
      <c r="CU646" s="98"/>
      <c r="CV646" s="142"/>
    </row>
    <row r="647" spans="55:100" x14ac:dyDescent="0.3">
      <c r="BC647" s="141"/>
      <c r="BD647" s="255">
        <v>205</v>
      </c>
      <c r="BE647" s="258">
        <f t="shared" si="191"/>
        <v>-54.538426415356405</v>
      </c>
      <c r="BF647" s="257">
        <f t="shared" si="192"/>
        <v>-107.28613962233423</v>
      </c>
      <c r="BG647" s="98"/>
      <c r="BH647" s="98"/>
      <c r="BI647" s="98"/>
      <c r="BJ647" s="98"/>
      <c r="BK647" s="98"/>
      <c r="BL647" s="98"/>
      <c r="BM647" s="98"/>
      <c r="BN647" s="98"/>
      <c r="BO647" s="98"/>
      <c r="BP647" s="98"/>
      <c r="BQ647" s="98"/>
      <c r="BR647" s="98"/>
      <c r="BS647" s="163">
        <f t="shared" si="193"/>
        <v>-1.3773104531586626</v>
      </c>
      <c r="BT647" s="161">
        <v>4</v>
      </c>
      <c r="BU647" s="98"/>
      <c r="BV647" s="98"/>
      <c r="BW647" s="98"/>
      <c r="BX647" s="98"/>
      <c r="BY647" s="98"/>
      <c r="BZ647" s="98"/>
      <c r="CA647" s="142"/>
      <c r="CB647" s="141"/>
      <c r="CC647" s="98"/>
      <c r="CD647" s="98"/>
      <c r="CE647" s="98"/>
      <c r="CF647" s="98"/>
      <c r="CG647" s="98"/>
      <c r="CH647" s="98"/>
      <c r="CI647" s="98"/>
      <c r="CJ647" s="98"/>
      <c r="CK647" s="98"/>
      <c r="CL647" s="98"/>
      <c r="CM647" s="98"/>
      <c r="CN647" s="163">
        <f t="shared" si="194"/>
        <v>-1.3773104531586626</v>
      </c>
      <c r="CO647" s="161">
        <v>4</v>
      </c>
      <c r="CP647" s="98"/>
      <c r="CQ647" s="98"/>
      <c r="CR647" s="98"/>
      <c r="CS647" s="98"/>
      <c r="CT647" s="98"/>
      <c r="CU647" s="98"/>
      <c r="CV647" s="142"/>
    </row>
    <row r="648" spans="55:100" x14ac:dyDescent="0.3">
      <c r="BC648" s="141"/>
      <c r="BD648" s="255">
        <v>206</v>
      </c>
      <c r="BE648" s="258">
        <f t="shared" si="191"/>
        <v>-54.364635522372552</v>
      </c>
      <c r="BF648" s="257">
        <f t="shared" si="192"/>
        <v>-107.65049980659933</v>
      </c>
      <c r="BG648" s="98"/>
      <c r="BH648" s="98"/>
      <c r="BI648" s="98"/>
      <c r="BJ648" s="98"/>
      <c r="BK648" s="98"/>
      <c r="BL648" s="98"/>
      <c r="BM648" s="98"/>
      <c r="BN648" s="98"/>
      <c r="BO648" s="98"/>
      <c r="BP648" s="98"/>
      <c r="BQ648" s="98"/>
      <c r="BR648" s="98"/>
      <c r="BS648" s="163">
        <f t="shared" si="193"/>
        <v>-1.7216380664483282</v>
      </c>
      <c r="BT648" s="161">
        <v>5</v>
      </c>
      <c r="BU648" s="98"/>
      <c r="BV648" s="98"/>
      <c r="BW648" s="98"/>
      <c r="BX648" s="98"/>
      <c r="BY648" s="98"/>
      <c r="BZ648" s="98"/>
      <c r="CA648" s="142"/>
      <c r="CB648" s="141"/>
      <c r="CC648" s="98"/>
      <c r="CD648" s="98"/>
      <c r="CE648" s="98"/>
      <c r="CF648" s="98"/>
      <c r="CG648" s="98"/>
      <c r="CH648" s="98"/>
      <c r="CI648" s="98"/>
      <c r="CJ648" s="98"/>
      <c r="CK648" s="98"/>
      <c r="CL648" s="98"/>
      <c r="CM648" s="98"/>
      <c r="CN648" s="163">
        <f t="shared" si="194"/>
        <v>-1.7216380664483282</v>
      </c>
      <c r="CO648" s="161">
        <v>5</v>
      </c>
      <c r="CP648" s="98"/>
      <c r="CQ648" s="98"/>
      <c r="CR648" s="98"/>
      <c r="CS648" s="98"/>
      <c r="CT648" s="98"/>
      <c r="CU648" s="98"/>
      <c r="CV648" s="142"/>
    </row>
    <row r="649" spans="55:100" x14ac:dyDescent="0.3">
      <c r="BC649" s="141"/>
      <c r="BD649" s="255">
        <v>207</v>
      </c>
      <c r="BE649" s="258">
        <f t="shared" si="191"/>
        <v>-54.184512136558126</v>
      </c>
      <c r="BF649" s="257">
        <f t="shared" si="192"/>
        <v>-108.01177142774411</v>
      </c>
      <c r="BG649" s="98"/>
      <c r="BH649" s="98"/>
      <c r="BI649" s="98"/>
      <c r="BJ649" s="98"/>
      <c r="BK649" s="98"/>
      <c r="BL649" s="98"/>
      <c r="BM649" s="98"/>
      <c r="BN649" s="98"/>
      <c r="BO649" s="98"/>
      <c r="BP649" s="98"/>
      <c r="BQ649" s="98"/>
      <c r="BR649" s="98"/>
      <c r="BS649" s="163">
        <f t="shared" si="193"/>
        <v>-2.0659656797379942</v>
      </c>
      <c r="BT649" s="161">
        <v>6</v>
      </c>
      <c r="BU649" s="98"/>
      <c r="BV649" s="98"/>
      <c r="BW649" s="98"/>
      <c r="BX649" s="98"/>
      <c r="BY649" s="98"/>
      <c r="BZ649" s="98"/>
      <c r="CA649" s="142"/>
      <c r="CB649" s="141"/>
      <c r="CC649" s="98"/>
      <c r="CD649" s="98"/>
      <c r="CE649" s="98"/>
      <c r="CF649" s="98"/>
      <c r="CG649" s="98"/>
      <c r="CH649" s="98"/>
      <c r="CI649" s="98"/>
      <c r="CJ649" s="98"/>
      <c r="CK649" s="98"/>
      <c r="CL649" s="98"/>
      <c r="CM649" s="98"/>
      <c r="CN649" s="163">
        <f t="shared" si="194"/>
        <v>-2.0659656797379942</v>
      </c>
      <c r="CO649" s="161">
        <v>6</v>
      </c>
      <c r="CP649" s="98"/>
      <c r="CQ649" s="98"/>
      <c r="CR649" s="98"/>
      <c r="CS649" s="98"/>
      <c r="CT649" s="98"/>
      <c r="CU649" s="98"/>
      <c r="CV649" s="142"/>
    </row>
    <row r="650" spans="55:100" x14ac:dyDescent="0.3">
      <c r="BC650" s="141"/>
      <c r="BD650" s="255">
        <v>208</v>
      </c>
      <c r="BE650" s="258">
        <f t="shared" si="191"/>
        <v>-53.998111125241323</v>
      </c>
      <c r="BF650" s="257">
        <f t="shared" si="192"/>
        <v>-108.36984443893304</v>
      </c>
      <c r="BG650" s="98"/>
      <c r="BH650" s="98"/>
      <c r="BI650" s="98"/>
      <c r="BJ650" s="98"/>
      <c r="BK650" s="98"/>
      <c r="BL650" s="98"/>
      <c r="BM650" s="98"/>
      <c r="BN650" s="98"/>
      <c r="BO650" s="98"/>
      <c r="BP650" s="98"/>
      <c r="BQ650" s="98"/>
      <c r="BR650" s="98"/>
      <c r="BS650" s="163">
        <f t="shared" si="193"/>
        <v>-2.4102932930276597</v>
      </c>
      <c r="BT650" s="161">
        <v>7</v>
      </c>
      <c r="BU650" s="98"/>
      <c r="BV650" s="98"/>
      <c r="BW650" s="98"/>
      <c r="BX650" s="98"/>
      <c r="BY650" s="98"/>
      <c r="BZ650" s="98"/>
      <c r="CA650" s="142"/>
      <c r="CB650" s="141"/>
      <c r="CC650" s="98"/>
      <c r="CD650" s="98"/>
      <c r="CE650" s="98"/>
      <c r="CF650" s="98"/>
      <c r="CG650" s="98"/>
      <c r="CH650" s="98"/>
      <c r="CI650" s="98"/>
      <c r="CJ650" s="98"/>
      <c r="CK650" s="98"/>
      <c r="CL650" s="98"/>
      <c r="CM650" s="98"/>
      <c r="CN650" s="163">
        <f t="shared" si="194"/>
        <v>-2.4102932930276597</v>
      </c>
      <c r="CO650" s="161">
        <v>7</v>
      </c>
      <c r="CP650" s="98"/>
      <c r="CQ650" s="98"/>
      <c r="CR650" s="98"/>
      <c r="CS650" s="98"/>
      <c r="CT650" s="98"/>
      <c r="CU650" s="98"/>
      <c r="CV650" s="142"/>
    </row>
    <row r="651" spans="55:100" x14ac:dyDescent="0.3">
      <c r="BC651" s="141"/>
      <c r="BD651" s="255">
        <v>209</v>
      </c>
      <c r="BE651" s="258">
        <f t="shared" si="191"/>
        <v>-53.805489267975908</v>
      </c>
      <c r="BF651" s="257">
        <f t="shared" si="192"/>
        <v>-108.72460976765817</v>
      </c>
      <c r="BG651" s="98"/>
      <c r="BH651" s="98"/>
      <c r="BI651" s="98"/>
      <c r="BJ651" s="98"/>
      <c r="BK651" s="98"/>
      <c r="BL651" s="98"/>
      <c r="BM651" s="98"/>
      <c r="BN651" s="98"/>
      <c r="BO651" s="98"/>
      <c r="BP651" s="98"/>
      <c r="BQ651" s="98"/>
      <c r="BR651" s="98"/>
      <c r="BS651" s="163">
        <f t="shared" si="193"/>
        <v>-2.7546209063173253</v>
      </c>
      <c r="BT651" s="161">
        <v>8</v>
      </c>
      <c r="BU651" s="98"/>
      <c r="BV651" s="98"/>
      <c r="BW651" s="98"/>
      <c r="BX651" s="98"/>
      <c r="BY651" s="98"/>
      <c r="BZ651" s="98"/>
      <c r="CA651" s="142"/>
      <c r="CB651" s="141"/>
      <c r="CC651" s="98"/>
      <c r="CD651" s="98"/>
      <c r="CE651" s="98"/>
      <c r="CF651" s="98"/>
      <c r="CG651" s="98"/>
      <c r="CH651" s="98"/>
      <c r="CI651" s="98"/>
      <c r="CJ651" s="98"/>
      <c r="CK651" s="98"/>
      <c r="CL651" s="98"/>
      <c r="CM651" s="98"/>
      <c r="CN651" s="163">
        <f t="shared" si="194"/>
        <v>-2.7546209063173253</v>
      </c>
      <c r="CO651" s="161">
        <v>8</v>
      </c>
      <c r="CP651" s="98"/>
      <c r="CQ651" s="98"/>
      <c r="CR651" s="98"/>
      <c r="CS651" s="98"/>
      <c r="CT651" s="98"/>
      <c r="CU651" s="98"/>
      <c r="CV651" s="142"/>
    </row>
    <row r="652" spans="55:100" x14ac:dyDescent="0.3">
      <c r="BC652" s="141"/>
      <c r="BD652" s="255">
        <v>210</v>
      </c>
      <c r="BE652" s="258">
        <f t="shared" si="191"/>
        <v>-53.606705239245571</v>
      </c>
      <c r="BF652" s="257">
        <f t="shared" si="192"/>
        <v>-109.07595934896369</v>
      </c>
      <c r="BG652" s="98"/>
      <c r="BH652" s="98"/>
      <c r="BI652" s="98"/>
      <c r="BJ652" s="98"/>
      <c r="BK652" s="98"/>
      <c r="BL652" s="98"/>
      <c r="BM652" s="98"/>
      <c r="BN652" s="98"/>
      <c r="BO652" s="98"/>
      <c r="BP652" s="98"/>
      <c r="BQ652" s="98"/>
      <c r="BR652" s="98"/>
      <c r="BS652" s="163">
        <f t="shared" si="193"/>
        <v>-3.0989485196069908</v>
      </c>
      <c r="BT652" s="161">
        <v>9</v>
      </c>
      <c r="BU652" s="98"/>
      <c r="BV652" s="98"/>
      <c r="BW652" s="98"/>
      <c r="BX652" s="98"/>
      <c r="BY652" s="98"/>
      <c r="BZ652" s="98"/>
      <c r="CA652" s="142"/>
      <c r="CB652" s="141"/>
      <c r="CC652" s="98"/>
      <c r="CD652" s="98"/>
      <c r="CE652" s="98"/>
      <c r="CF652" s="98"/>
      <c r="CG652" s="98"/>
      <c r="CH652" s="98"/>
      <c r="CI652" s="98"/>
      <c r="CJ652" s="98"/>
      <c r="CK652" s="98"/>
      <c r="CL652" s="98"/>
      <c r="CM652" s="98"/>
      <c r="CN652" s="163">
        <f t="shared" si="194"/>
        <v>-3.0989485196069908</v>
      </c>
      <c r="CO652" s="161">
        <v>9</v>
      </c>
      <c r="CP652" s="98"/>
      <c r="CQ652" s="98"/>
      <c r="CR652" s="98"/>
      <c r="CS652" s="98"/>
      <c r="CT652" s="98"/>
      <c r="CU652" s="98"/>
      <c r="CV652" s="142"/>
    </row>
    <row r="653" spans="55:100" x14ac:dyDescent="0.3">
      <c r="BC653" s="141"/>
      <c r="BD653" s="255">
        <v>211</v>
      </c>
      <c r="BE653" s="258">
        <f t="shared" si="191"/>
        <v>-53.401819590591131</v>
      </c>
      <c r="BF653" s="257">
        <f t="shared" si="192"/>
        <v>-109.42378615836354</v>
      </c>
      <c r="BG653" s="98"/>
      <c r="BH653" s="98"/>
      <c r="BI653" s="98"/>
      <c r="BJ653" s="98"/>
      <c r="BK653" s="98"/>
      <c r="BL653" s="98"/>
      <c r="BM653" s="98"/>
      <c r="BN653" s="98"/>
      <c r="BO653" s="98"/>
      <c r="BP653" s="98"/>
      <c r="BQ653" s="98"/>
      <c r="BR653" s="98"/>
      <c r="BS653" s="163">
        <f t="shared" si="193"/>
        <v>-3.4432761328966563</v>
      </c>
      <c r="BT653" s="161">
        <v>10</v>
      </c>
      <c r="BU653" s="98"/>
      <c r="BV653" s="98"/>
      <c r="BW653" s="98"/>
      <c r="BX653" s="98"/>
      <c r="BY653" s="98"/>
      <c r="BZ653" s="98"/>
      <c r="CA653" s="142"/>
      <c r="CB653" s="141"/>
      <c r="CC653" s="98"/>
      <c r="CD653" s="98"/>
      <c r="CE653" s="98"/>
      <c r="CF653" s="98"/>
      <c r="CG653" s="98"/>
      <c r="CH653" s="98"/>
      <c r="CI653" s="98"/>
      <c r="CJ653" s="98"/>
      <c r="CK653" s="98"/>
      <c r="CL653" s="98"/>
      <c r="CM653" s="98"/>
      <c r="CN653" s="163">
        <f t="shared" si="194"/>
        <v>-3.4432761328966563</v>
      </c>
      <c r="CO653" s="161">
        <v>10</v>
      </c>
      <c r="CP653" s="98"/>
      <c r="CQ653" s="98"/>
      <c r="CR653" s="98"/>
      <c r="CS653" s="98"/>
      <c r="CT653" s="98"/>
      <c r="CU653" s="98"/>
      <c r="CV653" s="142"/>
    </row>
    <row r="654" spans="55:100" x14ac:dyDescent="0.3">
      <c r="BC654" s="141"/>
      <c r="BD654" s="255">
        <v>212</v>
      </c>
      <c r="BE654" s="258">
        <f t="shared" si="191"/>
        <v>-53.190894732165944</v>
      </c>
      <c r="BF654" s="257">
        <f t="shared" si="192"/>
        <v>-109.76798424444209</v>
      </c>
      <c r="BG654" s="98"/>
      <c r="BH654" s="98"/>
      <c r="BI654" s="98"/>
      <c r="BJ654" s="98"/>
      <c r="BK654" s="98"/>
      <c r="BL654" s="98"/>
      <c r="BM654" s="98"/>
      <c r="BN654" s="98"/>
      <c r="BO654" s="98"/>
      <c r="BP654" s="98"/>
      <c r="BQ654" s="98"/>
      <c r="BR654" s="98"/>
      <c r="BS654" s="163">
        <f t="shared" si="193"/>
        <v>-3.7876037461863223</v>
      </c>
      <c r="BT654" s="161">
        <v>11</v>
      </c>
      <c r="BU654" s="98"/>
      <c r="BV654" s="98"/>
      <c r="BW654" s="98"/>
      <c r="BX654" s="98"/>
      <c r="BY654" s="98"/>
      <c r="BZ654" s="98"/>
      <c r="CA654" s="142"/>
      <c r="CB654" s="141"/>
      <c r="CC654" s="98"/>
      <c r="CD654" s="98"/>
      <c r="CE654" s="98"/>
      <c r="CF654" s="98"/>
      <c r="CG654" s="98"/>
      <c r="CH654" s="98"/>
      <c r="CI654" s="98"/>
      <c r="CJ654" s="98"/>
      <c r="CK654" s="98"/>
      <c r="CL654" s="98"/>
      <c r="CM654" s="98"/>
      <c r="CN654" s="163">
        <f t="shared" si="194"/>
        <v>-3.7876037461863223</v>
      </c>
      <c r="CO654" s="161">
        <v>11</v>
      </c>
      <c r="CP654" s="98"/>
      <c r="CQ654" s="98"/>
      <c r="CR654" s="98"/>
      <c r="CS654" s="98"/>
      <c r="CT654" s="98"/>
      <c r="CU654" s="98"/>
      <c r="CV654" s="142"/>
    </row>
    <row r="655" spans="55:100" x14ac:dyDescent="0.3">
      <c r="BC655" s="141"/>
      <c r="BD655" s="255">
        <v>213</v>
      </c>
      <c r="BE655" s="258">
        <f t="shared" si="191"/>
        <v>-52.973994913725136</v>
      </c>
      <c r="BF655" s="257">
        <f t="shared" si="192"/>
        <v>-110.10844876112802</v>
      </c>
      <c r="BG655" s="98"/>
      <c r="BH655" s="98"/>
      <c r="BI655" s="98"/>
      <c r="BJ655" s="98"/>
      <c r="BK655" s="98"/>
      <c r="BL655" s="98"/>
      <c r="BM655" s="98"/>
      <c r="BN655" s="98"/>
      <c r="BO655" s="98"/>
      <c r="BP655" s="98"/>
      <c r="BQ655" s="98"/>
      <c r="BR655" s="98"/>
      <c r="BS655" s="163">
        <f t="shared" si="193"/>
        <v>-4.1319313594759883</v>
      </c>
      <c r="BT655" s="161">
        <v>12</v>
      </c>
      <c r="BU655" s="98"/>
      <c r="BV655" s="98"/>
      <c r="BW655" s="98"/>
      <c r="BX655" s="98"/>
      <c r="BY655" s="98"/>
      <c r="BZ655" s="98"/>
      <c r="CA655" s="142"/>
      <c r="CB655" s="141"/>
      <c r="CC655" s="98"/>
      <c r="CD655" s="98"/>
      <c r="CE655" s="98"/>
      <c r="CF655" s="98"/>
      <c r="CG655" s="98"/>
      <c r="CH655" s="98"/>
      <c r="CI655" s="98"/>
      <c r="CJ655" s="98"/>
      <c r="CK655" s="98"/>
      <c r="CL655" s="98"/>
      <c r="CM655" s="98"/>
      <c r="CN655" s="163">
        <f t="shared" si="194"/>
        <v>-4.1319313594759883</v>
      </c>
      <c r="CO655" s="161">
        <v>12</v>
      </c>
      <c r="CP655" s="98"/>
      <c r="CQ655" s="98"/>
      <c r="CR655" s="98"/>
      <c r="CS655" s="98"/>
      <c r="CT655" s="98"/>
      <c r="CU655" s="98"/>
      <c r="CV655" s="142"/>
    </row>
    <row r="656" spans="55:100" x14ac:dyDescent="0.3">
      <c r="BC656" s="141"/>
      <c r="BD656" s="255">
        <v>214</v>
      </c>
      <c r="BE656" s="258">
        <f t="shared" si="191"/>
        <v>-52.751186205054594</v>
      </c>
      <c r="BF656" s="257">
        <f t="shared" si="192"/>
        <v>-110.44507599963136</v>
      </c>
      <c r="BG656" s="98"/>
      <c r="BH656" s="98"/>
      <c r="BI656" s="98"/>
      <c r="BJ656" s="98"/>
      <c r="BK656" s="98"/>
      <c r="BL656" s="98"/>
      <c r="BM656" s="98"/>
      <c r="BN656" s="98"/>
      <c r="BO656" s="98"/>
      <c r="BP656" s="98"/>
      <c r="BQ656" s="98"/>
      <c r="BR656" s="98"/>
      <c r="BS656" s="163">
        <f t="shared" si="193"/>
        <v>-4.4762589727656534</v>
      </c>
      <c r="BT656" s="161">
        <v>13</v>
      </c>
      <c r="BU656" s="98"/>
      <c r="BV656" s="98"/>
      <c r="BW656" s="98"/>
      <c r="BX656" s="98"/>
      <c r="BY656" s="98"/>
      <c r="BZ656" s="98"/>
      <c r="CA656" s="142"/>
      <c r="CB656" s="141"/>
      <c r="CC656" s="98"/>
      <c r="CD656" s="98"/>
      <c r="CE656" s="98"/>
      <c r="CF656" s="98"/>
      <c r="CG656" s="98"/>
      <c r="CH656" s="98"/>
      <c r="CI656" s="98"/>
      <c r="CJ656" s="98"/>
      <c r="CK656" s="98"/>
      <c r="CL656" s="98"/>
      <c r="CM656" s="98"/>
      <c r="CN656" s="163">
        <f t="shared" si="194"/>
        <v>-4.4762589727656534</v>
      </c>
      <c r="CO656" s="161">
        <v>13</v>
      </c>
      <c r="CP656" s="98"/>
      <c r="CQ656" s="98"/>
      <c r="CR656" s="98"/>
      <c r="CS656" s="98"/>
      <c r="CT656" s="98"/>
      <c r="CU656" s="98"/>
      <c r="CV656" s="142"/>
    </row>
    <row r="657" spans="55:100" x14ac:dyDescent="0.3">
      <c r="BC657" s="141"/>
      <c r="BD657" s="255">
        <v>215</v>
      </c>
      <c r="BE657" s="258">
        <f t="shared" si="191"/>
        <v>-52.522536475845357</v>
      </c>
      <c r="BF657" s="257">
        <f t="shared" si="192"/>
        <v>-110.7777634200343</v>
      </c>
      <c r="BG657" s="98"/>
      <c r="BH657" s="98"/>
      <c r="BI657" s="98"/>
      <c r="BJ657" s="98"/>
      <c r="BK657" s="98"/>
      <c r="BL657" s="98"/>
      <c r="BM657" s="98"/>
      <c r="BN657" s="98"/>
      <c r="BO657" s="98"/>
      <c r="BP657" s="98"/>
      <c r="BQ657" s="98"/>
      <c r="BR657" s="98"/>
      <c r="BS657" s="163">
        <f t="shared" si="193"/>
        <v>-4.8205865860553194</v>
      </c>
      <c r="BT657" s="161">
        <v>14</v>
      </c>
      <c r="BU657" s="98"/>
      <c r="BV657" s="98"/>
      <c r="BW657" s="98"/>
      <c r="BX657" s="98"/>
      <c r="BY657" s="98"/>
      <c r="BZ657" s="98"/>
      <c r="CA657" s="142"/>
      <c r="CB657" s="141"/>
      <c r="CC657" s="98"/>
      <c r="CD657" s="98"/>
      <c r="CE657" s="98"/>
      <c r="CF657" s="98"/>
      <c r="CG657" s="98"/>
      <c r="CH657" s="98"/>
      <c r="CI657" s="98"/>
      <c r="CJ657" s="98"/>
      <c r="CK657" s="98"/>
      <c r="CL657" s="98"/>
      <c r="CM657" s="98"/>
      <c r="CN657" s="163">
        <f t="shared" si="194"/>
        <v>-4.8205865860553194</v>
      </c>
      <c r="CO657" s="161">
        <v>14</v>
      </c>
      <c r="CP657" s="98"/>
      <c r="CQ657" s="98"/>
      <c r="CR657" s="98"/>
      <c r="CS657" s="98"/>
      <c r="CT657" s="98"/>
      <c r="CU657" s="98"/>
      <c r="CV657" s="142"/>
    </row>
    <row r="658" spans="55:100" x14ac:dyDescent="0.3">
      <c r="BC658" s="141"/>
      <c r="BD658" s="255">
        <v>216</v>
      </c>
      <c r="BE658" s="258">
        <f t="shared" si="191"/>
        <v>-52.288115375019927</v>
      </c>
      <c r="BF658" s="257">
        <f t="shared" si="192"/>
        <v>-111.10640968252579</v>
      </c>
      <c r="BG658" s="98"/>
      <c r="BH658" s="98"/>
      <c r="BI658" s="98"/>
      <c r="BJ658" s="98"/>
      <c r="BK658" s="98"/>
      <c r="BL658" s="98"/>
      <c r="BM658" s="98"/>
      <c r="BN658" s="98"/>
      <c r="BO658" s="98"/>
      <c r="BP658" s="98"/>
      <c r="BQ658" s="98"/>
      <c r="BR658" s="98"/>
      <c r="BS658" s="163">
        <f t="shared" si="193"/>
        <v>-5.1649141993449845</v>
      </c>
      <c r="BT658" s="161">
        <v>15</v>
      </c>
      <c r="BU658" s="98"/>
      <c r="BV658" s="98"/>
      <c r="BW658" s="98"/>
      <c r="BX658" s="98"/>
      <c r="BY658" s="98"/>
      <c r="BZ658" s="98"/>
      <c r="CA658" s="142"/>
      <c r="CB658" s="141"/>
      <c r="CC658" s="98"/>
      <c r="CD658" s="98"/>
      <c r="CE658" s="98"/>
      <c r="CF658" s="98"/>
      <c r="CG658" s="98"/>
      <c r="CH658" s="98"/>
      <c r="CI658" s="98"/>
      <c r="CJ658" s="98"/>
      <c r="CK658" s="98"/>
      <c r="CL658" s="98"/>
      <c r="CM658" s="98"/>
      <c r="CN658" s="163">
        <f t="shared" si="194"/>
        <v>-5.1649141993449845</v>
      </c>
      <c r="CO658" s="161">
        <v>15</v>
      </c>
      <c r="CP658" s="98"/>
      <c r="CQ658" s="98"/>
      <c r="CR658" s="98"/>
      <c r="CS658" s="98"/>
      <c r="CT658" s="98"/>
      <c r="CU658" s="98"/>
      <c r="CV658" s="142"/>
    </row>
    <row r="659" spans="55:100" x14ac:dyDescent="0.3">
      <c r="BC659" s="141"/>
      <c r="BD659" s="255">
        <v>217</v>
      </c>
      <c r="BE659" s="258">
        <f t="shared" si="191"/>
        <v>-52.047994309516497</v>
      </c>
      <c r="BF659" s="257">
        <f t="shared" si="192"/>
        <v>-111.43091467827058</v>
      </c>
      <c r="BG659" s="98"/>
      <c r="BH659" s="98"/>
      <c r="BI659" s="98"/>
      <c r="BJ659" s="98"/>
      <c r="BK659" s="98"/>
      <c r="BL659" s="98"/>
      <c r="BM659" s="98"/>
      <c r="BN659" s="98"/>
      <c r="BO659" s="98"/>
      <c r="BP659" s="98"/>
      <c r="BQ659" s="98"/>
      <c r="BR659" s="98"/>
      <c r="BS659" s="163">
        <f t="shared" si="193"/>
        <v>-5.5092418126346505</v>
      </c>
      <c r="BT659" s="161">
        <v>16</v>
      </c>
      <c r="BU659" s="98"/>
      <c r="BV659" s="98"/>
      <c r="BW659" s="98"/>
      <c r="BX659" s="98"/>
      <c r="BY659" s="98"/>
      <c r="BZ659" s="98"/>
      <c r="CA659" s="142"/>
      <c r="CB659" s="141"/>
      <c r="CC659" s="98"/>
      <c r="CD659" s="98"/>
      <c r="CE659" s="98"/>
      <c r="CF659" s="98"/>
      <c r="CG659" s="98"/>
      <c r="CH659" s="98"/>
      <c r="CI659" s="98"/>
      <c r="CJ659" s="98"/>
      <c r="CK659" s="98"/>
      <c r="CL659" s="98"/>
      <c r="CM659" s="98"/>
      <c r="CN659" s="163">
        <f t="shared" si="194"/>
        <v>-5.5092418126346505</v>
      </c>
      <c r="CO659" s="161">
        <v>16</v>
      </c>
      <c r="CP659" s="98"/>
      <c r="CQ659" s="98"/>
      <c r="CR659" s="98"/>
      <c r="CS659" s="98"/>
      <c r="CT659" s="98"/>
      <c r="CU659" s="98"/>
      <c r="CV659" s="142"/>
    </row>
    <row r="660" spans="55:100" x14ac:dyDescent="0.3">
      <c r="BC660" s="141"/>
      <c r="BD660" s="255">
        <v>218</v>
      </c>
      <c r="BE660" s="258">
        <f t="shared" si="191"/>
        <v>-51.802246422537735</v>
      </c>
      <c r="BF660" s="257">
        <f t="shared" si="192"/>
        <v>-111.75117955990342</v>
      </c>
      <c r="BG660" s="98"/>
      <c r="BH660" s="98"/>
      <c r="BI660" s="98"/>
      <c r="BJ660" s="98"/>
      <c r="BK660" s="98"/>
      <c r="BL660" s="98"/>
      <c r="BM660" s="98"/>
      <c r="BN660" s="98"/>
      <c r="BO660" s="98"/>
      <c r="BP660" s="98"/>
      <c r="BQ660" s="98"/>
      <c r="BR660" s="98"/>
      <c r="BS660" s="163">
        <f t="shared" si="193"/>
        <v>-5.8535694259243165</v>
      </c>
      <c r="BT660" s="161">
        <v>17</v>
      </c>
      <c r="BU660" s="98"/>
      <c r="BV660" s="98"/>
      <c r="BW660" s="98"/>
      <c r="BX660" s="98"/>
      <c r="BY660" s="98"/>
      <c r="BZ660" s="98"/>
      <c r="CA660" s="142"/>
      <c r="CB660" s="141"/>
      <c r="CC660" s="98"/>
      <c r="CD660" s="98"/>
      <c r="CE660" s="98"/>
      <c r="CF660" s="98"/>
      <c r="CG660" s="98"/>
      <c r="CH660" s="98"/>
      <c r="CI660" s="98"/>
      <c r="CJ660" s="98"/>
      <c r="CK660" s="98"/>
      <c r="CL660" s="98"/>
      <c r="CM660" s="98"/>
      <c r="CN660" s="163">
        <f t="shared" si="194"/>
        <v>-5.8535694259243165</v>
      </c>
      <c r="CO660" s="161">
        <v>17</v>
      </c>
      <c r="CP660" s="98"/>
      <c r="CQ660" s="98"/>
      <c r="CR660" s="98"/>
      <c r="CS660" s="98"/>
      <c r="CT660" s="98"/>
      <c r="CU660" s="98"/>
      <c r="CV660" s="142"/>
    </row>
    <row r="661" spans="55:100" x14ac:dyDescent="0.3">
      <c r="BC661" s="141"/>
      <c r="BD661" s="255">
        <v>219</v>
      </c>
      <c r="BE661" s="258">
        <f t="shared" si="191"/>
        <v>-51.5509465712706</v>
      </c>
      <c r="BF661" s="257">
        <f t="shared" si="192"/>
        <v>-112.0671067716389</v>
      </c>
      <c r="BG661" s="98"/>
      <c r="BH661" s="98"/>
      <c r="BI661" s="98"/>
      <c r="BJ661" s="98"/>
      <c r="BK661" s="98"/>
      <c r="BL661" s="98"/>
      <c r="BM661" s="98"/>
      <c r="BN661" s="98"/>
      <c r="BO661" s="98"/>
      <c r="BP661" s="98"/>
      <c r="BQ661" s="98"/>
      <c r="BR661" s="98"/>
      <c r="BS661" s="163">
        <f t="shared" si="193"/>
        <v>-6.1978970392139816</v>
      </c>
      <c r="BT661" s="161">
        <v>18</v>
      </c>
      <c r="BU661" s="98"/>
      <c r="BV661" s="98"/>
      <c r="BW661" s="98"/>
      <c r="BX661" s="98"/>
      <c r="BY661" s="98"/>
      <c r="BZ661" s="98"/>
      <c r="CA661" s="142"/>
      <c r="CB661" s="141"/>
      <c r="CC661" s="98"/>
      <c r="CD661" s="98"/>
      <c r="CE661" s="98"/>
      <c r="CF661" s="98"/>
      <c r="CG661" s="98"/>
      <c r="CH661" s="98"/>
      <c r="CI661" s="98"/>
      <c r="CJ661" s="98"/>
      <c r="CK661" s="98"/>
      <c r="CL661" s="98"/>
      <c r="CM661" s="98"/>
      <c r="CN661" s="163">
        <f t="shared" si="194"/>
        <v>-6.1978970392139816</v>
      </c>
      <c r="CO661" s="161">
        <v>18</v>
      </c>
      <c r="CP661" s="98"/>
      <c r="CQ661" s="98"/>
      <c r="CR661" s="98"/>
      <c r="CS661" s="98"/>
      <c r="CT661" s="98"/>
      <c r="CU661" s="98"/>
      <c r="CV661" s="142"/>
    </row>
    <row r="662" spans="55:100" x14ac:dyDescent="0.3">
      <c r="BC662" s="141"/>
      <c r="BD662" s="255">
        <v>220</v>
      </c>
      <c r="BE662" s="258">
        <f t="shared" si="191"/>
        <v>-51.29417130408423</v>
      </c>
      <c r="BF662" s="257">
        <f t="shared" si="192"/>
        <v>-112.37860007898786</v>
      </c>
      <c r="BG662" s="98"/>
      <c r="BH662" s="98"/>
      <c r="BI662" s="98"/>
      <c r="BJ662" s="98"/>
      <c r="BK662" s="98"/>
      <c r="BL662" s="98"/>
      <c r="BM662" s="98"/>
      <c r="BN662" s="98"/>
      <c r="BO662" s="98"/>
      <c r="BP662" s="98"/>
      <c r="BQ662" s="98"/>
      <c r="BR662" s="98"/>
      <c r="BS662" s="163">
        <f t="shared" si="193"/>
        <v>-6.5422246525036476</v>
      </c>
      <c r="BT662" s="161">
        <v>19</v>
      </c>
      <c r="BU662" s="98"/>
      <c r="BV662" s="98"/>
      <c r="BW662" s="98"/>
      <c r="BX662" s="98"/>
      <c r="BY662" s="98"/>
      <c r="BZ662" s="98"/>
      <c r="CA662" s="142"/>
      <c r="CB662" s="141"/>
      <c r="CC662" s="98"/>
      <c r="CD662" s="98"/>
      <c r="CE662" s="98"/>
      <c r="CF662" s="98"/>
      <c r="CG662" s="98"/>
      <c r="CH662" s="98"/>
      <c r="CI662" s="98"/>
      <c r="CJ662" s="98"/>
      <c r="CK662" s="98"/>
      <c r="CL662" s="98"/>
      <c r="CM662" s="98"/>
      <c r="CN662" s="163">
        <f t="shared" si="194"/>
        <v>-6.5422246525036476</v>
      </c>
      <c r="CO662" s="161">
        <v>19</v>
      </c>
      <c r="CP662" s="98"/>
      <c r="CQ662" s="98"/>
      <c r="CR662" s="98"/>
      <c r="CS662" s="98"/>
      <c r="CT662" s="98"/>
      <c r="CU662" s="98"/>
      <c r="CV662" s="142"/>
    </row>
    <row r="663" spans="55:100" x14ac:dyDescent="0.3">
      <c r="BC663" s="141"/>
      <c r="BD663" s="255">
        <v>221</v>
      </c>
      <c r="BE663" s="258">
        <f t="shared" si="191"/>
        <v>-51.031998837212413</v>
      </c>
      <c r="BF663" s="257">
        <f t="shared" si="192"/>
        <v>-112.68556459807138</v>
      </c>
      <c r="BG663" s="98"/>
      <c r="BH663" s="98"/>
      <c r="BI663" s="98"/>
      <c r="BJ663" s="98"/>
      <c r="BK663" s="98"/>
      <c r="BL663" s="98"/>
      <c r="BM663" s="98"/>
      <c r="BN663" s="98"/>
      <c r="BO663" s="98"/>
      <c r="BP663" s="98"/>
      <c r="BQ663" s="98"/>
      <c r="BR663" s="98"/>
      <c r="BS663" s="163">
        <f t="shared" si="193"/>
        <v>-6.8865522657933127</v>
      </c>
      <c r="BT663" s="161">
        <v>20</v>
      </c>
      <c r="BU663" s="98"/>
      <c r="BV663" s="98"/>
      <c r="BW663" s="98"/>
      <c r="BX663" s="98"/>
      <c r="BY663" s="98"/>
      <c r="BZ663" s="98"/>
      <c r="CA663" s="142"/>
      <c r="CB663" s="141"/>
      <c r="CC663" s="98"/>
      <c r="CD663" s="98"/>
      <c r="CE663" s="98"/>
      <c r="CF663" s="98"/>
      <c r="CG663" s="98"/>
      <c r="CH663" s="98"/>
      <c r="CI663" s="98"/>
      <c r="CJ663" s="98"/>
      <c r="CK663" s="98"/>
      <c r="CL663" s="98"/>
      <c r="CM663" s="98"/>
      <c r="CN663" s="163">
        <f t="shared" si="194"/>
        <v>-6.8865522657933127</v>
      </c>
      <c r="CO663" s="161">
        <v>20</v>
      </c>
      <c r="CP663" s="98"/>
      <c r="CQ663" s="98"/>
      <c r="CR663" s="98"/>
      <c r="CS663" s="98"/>
      <c r="CT663" s="98"/>
      <c r="CU663" s="98"/>
      <c r="CV663" s="142"/>
    </row>
    <row r="664" spans="55:100" x14ac:dyDescent="0.3">
      <c r="BC664" s="141"/>
      <c r="BD664" s="255">
        <v>222</v>
      </c>
      <c r="BE664" s="258">
        <f t="shared" si="191"/>
        <v>-50.764509030928295</v>
      </c>
      <c r="BF664" s="257">
        <f t="shared" si="192"/>
        <v>-112.98790682452332</v>
      </c>
      <c r="BG664" s="98"/>
      <c r="BH664" s="98"/>
      <c r="BI664" s="98"/>
      <c r="BJ664" s="98"/>
      <c r="BK664" s="98"/>
      <c r="BL664" s="98"/>
      <c r="BM664" s="98"/>
      <c r="BN664" s="98"/>
      <c r="BO664" s="98"/>
      <c r="BP664" s="98"/>
      <c r="BQ664" s="98"/>
      <c r="BR664" s="98"/>
      <c r="BS664" s="163">
        <f t="shared" si="193"/>
        <v>-7.2308798790829787</v>
      </c>
      <c r="BT664" s="161">
        <v>21</v>
      </c>
      <c r="BU664" s="98"/>
      <c r="BV664" s="98"/>
      <c r="BW664" s="98"/>
      <c r="BX664" s="98"/>
      <c r="BY664" s="98"/>
      <c r="BZ664" s="98"/>
      <c r="CA664" s="142"/>
      <c r="CB664" s="141"/>
      <c r="CC664" s="98"/>
      <c r="CD664" s="98"/>
      <c r="CE664" s="98"/>
      <c r="CF664" s="98"/>
      <c r="CG664" s="98"/>
      <c r="CH664" s="98"/>
      <c r="CI664" s="98"/>
      <c r="CJ664" s="98"/>
      <c r="CK664" s="98"/>
      <c r="CL664" s="98"/>
      <c r="CM664" s="98"/>
      <c r="CN664" s="163">
        <f t="shared" si="194"/>
        <v>-7.2308798790829787</v>
      </c>
      <c r="CO664" s="161">
        <v>21</v>
      </c>
      <c r="CP664" s="98"/>
      <c r="CQ664" s="98"/>
      <c r="CR664" s="98"/>
      <c r="CS664" s="98"/>
      <c r="CT664" s="98"/>
      <c r="CU664" s="98"/>
      <c r="CV664" s="142"/>
    </row>
    <row r="665" spans="55:100" x14ac:dyDescent="0.3">
      <c r="BC665" s="141"/>
      <c r="BD665" s="255">
        <v>223</v>
      </c>
      <c r="BE665" s="258">
        <f t="shared" si="191"/>
        <v>-50.491783365218097</v>
      </c>
      <c r="BF665" s="257">
        <f t="shared" si="192"/>
        <v>-113.28553466197263</v>
      </c>
      <c r="BG665" s="98"/>
      <c r="BH665" s="98"/>
      <c r="BI665" s="98"/>
      <c r="BJ665" s="98"/>
      <c r="BK665" s="98"/>
      <c r="BL665" s="98"/>
      <c r="BM665" s="98"/>
      <c r="BN665" s="98"/>
      <c r="BO665" s="98"/>
      <c r="BP665" s="98"/>
      <c r="BQ665" s="98"/>
      <c r="BR665" s="98"/>
      <c r="BS665" s="163">
        <f t="shared" si="193"/>
        <v>-7.5752074923726447</v>
      </c>
      <c r="BT665" s="161">
        <v>22</v>
      </c>
      <c r="BU665" s="98"/>
      <c r="BV665" s="98"/>
      <c r="BW665" s="98"/>
      <c r="BX665" s="98"/>
      <c r="BY665" s="98"/>
      <c r="BZ665" s="98"/>
      <c r="CA665" s="142"/>
      <c r="CB665" s="141"/>
      <c r="CC665" s="98"/>
      <c r="CD665" s="98"/>
      <c r="CE665" s="98"/>
      <c r="CF665" s="98"/>
      <c r="CG665" s="98"/>
      <c r="CH665" s="98"/>
      <c r="CI665" s="98"/>
      <c r="CJ665" s="98"/>
      <c r="CK665" s="98"/>
      <c r="CL665" s="98"/>
      <c r="CM665" s="98"/>
      <c r="CN665" s="163">
        <f t="shared" si="194"/>
        <v>-7.5752074923726447</v>
      </c>
      <c r="CO665" s="161">
        <v>22</v>
      </c>
      <c r="CP665" s="98"/>
      <c r="CQ665" s="98"/>
      <c r="CR665" s="98"/>
      <c r="CS665" s="98"/>
      <c r="CT665" s="98"/>
      <c r="CU665" s="98"/>
      <c r="CV665" s="142"/>
    </row>
    <row r="666" spans="55:100" x14ac:dyDescent="0.3">
      <c r="BC666" s="141"/>
      <c r="BD666" s="255">
        <v>224</v>
      </c>
      <c r="BE666" s="258">
        <f t="shared" si="191"/>
        <v>-50.213904914961546</v>
      </c>
      <c r="BF666" s="257">
        <f t="shared" si="192"/>
        <v>-113.57835745009686</v>
      </c>
      <c r="BG666" s="98"/>
      <c r="BH666" s="98"/>
      <c r="BI666" s="98"/>
      <c r="BJ666" s="98"/>
      <c r="BK666" s="98"/>
      <c r="BL666" s="98"/>
      <c r="BM666" s="98"/>
      <c r="BN666" s="98"/>
      <c r="BO666" s="98"/>
      <c r="BP666" s="98"/>
      <c r="BQ666" s="98"/>
      <c r="BR666" s="98"/>
      <c r="BS666" s="163">
        <f t="shared" si="193"/>
        <v>-7.9195351056623098</v>
      </c>
      <c r="BT666" s="161">
        <v>23</v>
      </c>
      <c r="BU666" s="98"/>
      <c r="BV666" s="98"/>
      <c r="BW666" s="98"/>
      <c r="BX666" s="98"/>
      <c r="BY666" s="98"/>
      <c r="BZ666" s="98"/>
      <c r="CA666" s="142"/>
      <c r="CB666" s="141"/>
      <c r="CC666" s="98"/>
      <c r="CD666" s="98"/>
      <c r="CE666" s="98"/>
      <c r="CF666" s="98"/>
      <c r="CG666" s="98"/>
      <c r="CH666" s="98"/>
      <c r="CI666" s="98"/>
      <c r="CJ666" s="98"/>
      <c r="CK666" s="98"/>
      <c r="CL666" s="98"/>
      <c r="CM666" s="98"/>
      <c r="CN666" s="163">
        <f t="shared" si="194"/>
        <v>-7.9195351056623098</v>
      </c>
      <c r="CO666" s="161">
        <v>23</v>
      </c>
      <c r="CP666" s="98"/>
      <c r="CQ666" s="98"/>
      <c r="CR666" s="98"/>
      <c r="CS666" s="98"/>
      <c r="CT666" s="98"/>
      <c r="CU666" s="98"/>
      <c r="CV666" s="142"/>
    </row>
    <row r="667" spans="55:100" x14ac:dyDescent="0.3">
      <c r="BC667" s="141"/>
      <c r="BD667" s="255">
        <v>225</v>
      </c>
      <c r="BE667" s="258">
        <f t="shared" si="191"/>
        <v>-49.930958324626459</v>
      </c>
      <c r="BF667" s="257">
        <f t="shared" si="192"/>
        <v>-113.86628599223809</v>
      </c>
      <c r="BG667" s="98"/>
      <c r="BH667" s="98"/>
      <c r="BI667" s="98"/>
      <c r="BJ667" s="98"/>
      <c r="BK667" s="98"/>
      <c r="BL667" s="98"/>
      <c r="BM667" s="98"/>
      <c r="BN667" s="98"/>
      <c r="BO667" s="98"/>
      <c r="BP667" s="98"/>
      <c r="BQ667" s="98"/>
      <c r="BR667" s="98"/>
      <c r="BS667" s="163">
        <f t="shared" si="193"/>
        <v>-8.2638627189519767</v>
      </c>
      <c r="BT667" s="161">
        <v>24</v>
      </c>
      <c r="BU667" s="98"/>
      <c r="BV667" s="98"/>
      <c r="BW667" s="98"/>
      <c r="BX667" s="98"/>
      <c r="BY667" s="98"/>
      <c r="BZ667" s="98"/>
      <c r="CA667" s="142"/>
      <c r="CB667" s="141"/>
      <c r="CC667" s="98"/>
      <c r="CD667" s="98"/>
      <c r="CE667" s="98"/>
      <c r="CF667" s="98"/>
      <c r="CG667" s="98"/>
      <c r="CH667" s="98"/>
      <c r="CI667" s="98"/>
      <c r="CJ667" s="98"/>
      <c r="CK667" s="98"/>
      <c r="CL667" s="98"/>
      <c r="CM667" s="98"/>
      <c r="CN667" s="163">
        <f t="shared" si="194"/>
        <v>-8.2638627189519767</v>
      </c>
      <c r="CO667" s="161">
        <v>24</v>
      </c>
      <c r="CP667" s="98"/>
      <c r="CQ667" s="98"/>
      <c r="CR667" s="98"/>
      <c r="CS667" s="98"/>
      <c r="CT667" s="98"/>
      <c r="CU667" s="98"/>
      <c r="CV667" s="142"/>
    </row>
    <row r="668" spans="55:100" x14ac:dyDescent="0.3">
      <c r="BC668" s="141"/>
      <c r="BD668" s="255">
        <v>226</v>
      </c>
      <c r="BE668" s="258">
        <f t="shared" si="191"/>
        <v>-49.643029782485229</v>
      </c>
      <c r="BF668" s="257">
        <f t="shared" si="192"/>
        <v>-114.14923258257318</v>
      </c>
      <c r="BG668" s="98"/>
      <c r="BH668" s="98"/>
      <c r="BI668" s="98"/>
      <c r="BJ668" s="98"/>
      <c r="BK668" s="98"/>
      <c r="BL668" s="98"/>
      <c r="BM668" s="98"/>
      <c r="BN668" s="98"/>
      <c r="BO668" s="98"/>
      <c r="BP668" s="98"/>
      <c r="BQ668" s="98"/>
      <c r="BR668" s="98"/>
      <c r="BS668" s="163">
        <f t="shared" si="193"/>
        <v>-8.6081903322416409</v>
      </c>
      <c r="BT668" s="161">
        <v>25</v>
      </c>
      <c r="BU668" s="98"/>
      <c r="BV668" s="98"/>
      <c r="BW668" s="98"/>
      <c r="BX668" s="98"/>
      <c r="BY668" s="98"/>
      <c r="BZ668" s="98"/>
      <c r="CA668" s="142"/>
      <c r="CB668" s="141"/>
      <c r="CC668" s="98"/>
      <c r="CD668" s="98"/>
      <c r="CE668" s="98"/>
      <c r="CF668" s="98"/>
      <c r="CG668" s="98"/>
      <c r="CH668" s="98"/>
      <c r="CI668" s="98"/>
      <c r="CJ668" s="98"/>
      <c r="CK668" s="98"/>
      <c r="CL668" s="98"/>
      <c r="CM668" s="98"/>
      <c r="CN668" s="163">
        <f t="shared" si="194"/>
        <v>-8.6081903322416409</v>
      </c>
      <c r="CO668" s="161">
        <v>25</v>
      </c>
      <c r="CP668" s="98"/>
      <c r="CQ668" s="98"/>
      <c r="CR668" s="98"/>
      <c r="CS668" s="98"/>
      <c r="CT668" s="98"/>
      <c r="CU668" s="98"/>
      <c r="CV668" s="142"/>
    </row>
    <row r="669" spans="55:100" x14ac:dyDescent="0.3">
      <c r="BC669" s="141"/>
      <c r="BD669" s="255">
        <v>227</v>
      </c>
      <c r="BE669" s="258">
        <f t="shared" si="191"/>
        <v>-49.350206994361002</v>
      </c>
      <c r="BF669" s="257">
        <f t="shared" si="192"/>
        <v>-114.42711103282973</v>
      </c>
      <c r="BG669" s="98"/>
      <c r="BH669" s="98"/>
      <c r="BI669" s="98"/>
      <c r="BJ669" s="98"/>
      <c r="BK669" s="98"/>
      <c r="BL669" s="98"/>
      <c r="BM669" s="98"/>
      <c r="BN669" s="98"/>
      <c r="BO669" s="98"/>
      <c r="BP669" s="98"/>
      <c r="BQ669" s="98"/>
      <c r="BR669" s="98"/>
      <c r="BS669" s="163">
        <f t="shared" si="193"/>
        <v>-8.9525179455313069</v>
      </c>
      <c r="BT669" s="161">
        <v>26</v>
      </c>
      <c r="BU669" s="98"/>
      <c r="BV669" s="98"/>
      <c r="BW669" s="98"/>
      <c r="BX669" s="98"/>
      <c r="BY669" s="98"/>
      <c r="BZ669" s="98"/>
      <c r="CA669" s="142"/>
      <c r="CB669" s="141"/>
      <c r="CC669" s="98"/>
      <c r="CD669" s="98"/>
      <c r="CE669" s="98"/>
      <c r="CF669" s="98"/>
      <c r="CG669" s="98"/>
      <c r="CH669" s="98"/>
      <c r="CI669" s="98"/>
      <c r="CJ669" s="98"/>
      <c r="CK669" s="98"/>
      <c r="CL669" s="98"/>
      <c r="CM669" s="98"/>
      <c r="CN669" s="163">
        <f t="shared" si="194"/>
        <v>-8.9525179455313069</v>
      </c>
      <c r="CO669" s="161">
        <v>26</v>
      </c>
      <c r="CP669" s="98"/>
      <c r="CQ669" s="98"/>
      <c r="CR669" s="98"/>
      <c r="CS669" s="98"/>
      <c r="CT669" s="98"/>
      <c r="CU669" s="98"/>
      <c r="CV669" s="142"/>
    </row>
    <row r="670" spans="55:100" x14ac:dyDescent="0.3">
      <c r="BC670" s="141"/>
      <c r="BD670" s="255">
        <v>228</v>
      </c>
      <c r="BE670" s="258">
        <f t="shared" si="191"/>
        <v>-49.052579156911683</v>
      </c>
      <c r="BF670" s="257">
        <f t="shared" si="192"/>
        <v>-114.69983669853993</v>
      </c>
      <c r="BG670" s="98"/>
      <c r="BH670" s="98"/>
      <c r="BI670" s="98"/>
      <c r="BJ670" s="98"/>
      <c r="BK670" s="98"/>
      <c r="BL670" s="98"/>
      <c r="BM670" s="98"/>
      <c r="BN670" s="98"/>
      <c r="BO670" s="98"/>
      <c r="BP670" s="98"/>
      <c r="BQ670" s="98"/>
      <c r="BR670" s="98"/>
      <c r="BS670" s="163">
        <f t="shared" si="193"/>
        <v>-9.2968455588209729</v>
      </c>
      <c r="BT670" s="161">
        <v>27</v>
      </c>
      <c r="BU670" s="98"/>
      <c r="BV670" s="98"/>
      <c r="BW670" s="98"/>
      <c r="BX670" s="98"/>
      <c r="BY670" s="98"/>
      <c r="BZ670" s="98"/>
      <c r="CA670" s="142"/>
      <c r="CB670" s="141"/>
      <c r="CC670" s="98"/>
      <c r="CD670" s="98"/>
      <c r="CE670" s="98"/>
      <c r="CF670" s="98"/>
      <c r="CG670" s="98"/>
      <c r="CH670" s="98"/>
      <c r="CI670" s="98"/>
      <c r="CJ670" s="98"/>
      <c r="CK670" s="98"/>
      <c r="CL670" s="98"/>
      <c r="CM670" s="98"/>
      <c r="CN670" s="163">
        <f t="shared" si="194"/>
        <v>-9.2968455588209729</v>
      </c>
      <c r="CO670" s="161">
        <v>27</v>
      </c>
      <c r="CP670" s="98"/>
      <c r="CQ670" s="98"/>
      <c r="CR670" s="98"/>
      <c r="CS670" s="98"/>
      <c r="CT670" s="98"/>
      <c r="CU670" s="98"/>
      <c r="CV670" s="142"/>
    </row>
    <row r="671" spans="55:100" x14ac:dyDescent="0.3">
      <c r="BC671" s="141"/>
      <c r="BD671" s="255">
        <v>229</v>
      </c>
      <c r="BE671" s="258">
        <f t="shared" si="191"/>
        <v>-48.750236930459749</v>
      </c>
      <c r="BF671" s="257">
        <f t="shared" si="192"/>
        <v>-114.96732650482404</v>
      </c>
      <c r="BG671" s="98"/>
      <c r="BH671" s="98"/>
      <c r="BI671" s="98"/>
      <c r="BJ671" s="98"/>
      <c r="BK671" s="98"/>
      <c r="BL671" s="98"/>
      <c r="BM671" s="98"/>
      <c r="BN671" s="98"/>
      <c r="BO671" s="98"/>
      <c r="BP671" s="98"/>
      <c r="BQ671" s="98"/>
      <c r="BR671" s="98"/>
      <c r="BS671" s="163">
        <f t="shared" si="193"/>
        <v>-9.6411731721106388</v>
      </c>
      <c r="BT671" s="161">
        <v>28</v>
      </c>
      <c r="BU671" s="98"/>
      <c r="BV671" s="98"/>
      <c r="BW671" s="98"/>
      <c r="BX671" s="98"/>
      <c r="BY671" s="98"/>
      <c r="BZ671" s="98"/>
      <c r="CA671" s="142"/>
      <c r="CB671" s="141"/>
      <c r="CC671" s="98"/>
      <c r="CD671" s="98"/>
      <c r="CE671" s="98"/>
      <c r="CF671" s="98"/>
      <c r="CG671" s="98"/>
      <c r="CH671" s="98"/>
      <c r="CI671" s="98"/>
      <c r="CJ671" s="98"/>
      <c r="CK671" s="98"/>
      <c r="CL671" s="98"/>
      <c r="CM671" s="98"/>
      <c r="CN671" s="163">
        <f t="shared" si="194"/>
        <v>-9.6411731721106388</v>
      </c>
      <c r="CO671" s="161">
        <v>28</v>
      </c>
      <c r="CP671" s="98"/>
      <c r="CQ671" s="98"/>
      <c r="CR671" s="98"/>
      <c r="CS671" s="98"/>
      <c r="CT671" s="98"/>
      <c r="CU671" s="98"/>
      <c r="CV671" s="142"/>
    </row>
    <row r="672" spans="55:100" x14ac:dyDescent="0.3">
      <c r="BC672" s="141"/>
      <c r="BD672" s="255">
        <v>230</v>
      </c>
      <c r="BE672" s="258">
        <f t="shared" si="191"/>
        <v>-48.443272411376228</v>
      </c>
      <c r="BF672" s="257">
        <f t="shared" si="192"/>
        <v>-115.22949897169586</v>
      </c>
      <c r="BG672" s="98"/>
      <c r="BH672" s="98"/>
      <c r="BI672" s="98"/>
      <c r="BJ672" s="98"/>
      <c r="BK672" s="98"/>
      <c r="BL672" s="98"/>
      <c r="BM672" s="98"/>
      <c r="BN672" s="98"/>
      <c r="BO672" s="98"/>
      <c r="BP672" s="98"/>
      <c r="BQ672" s="98"/>
      <c r="BR672" s="98"/>
      <c r="BS672" s="163">
        <f t="shared" si="193"/>
        <v>-9.9855007854003048</v>
      </c>
      <c r="BT672" s="161">
        <v>29</v>
      </c>
      <c r="BU672" s="98"/>
      <c r="BV672" s="98"/>
      <c r="BW672" s="98"/>
      <c r="BX672" s="98"/>
      <c r="BY672" s="98"/>
      <c r="BZ672" s="98"/>
      <c r="CA672" s="142"/>
      <c r="CB672" s="141"/>
      <c r="CC672" s="98"/>
      <c r="CD672" s="98"/>
      <c r="CE672" s="98"/>
      <c r="CF672" s="98"/>
      <c r="CG672" s="98"/>
      <c r="CH672" s="98"/>
      <c r="CI672" s="98"/>
      <c r="CJ672" s="98"/>
      <c r="CK672" s="98"/>
      <c r="CL672" s="98"/>
      <c r="CM672" s="98"/>
      <c r="CN672" s="163">
        <f t="shared" si="194"/>
        <v>-9.9855007854003048</v>
      </c>
      <c r="CO672" s="161">
        <v>29</v>
      </c>
      <c r="CP672" s="98"/>
      <c r="CQ672" s="98"/>
      <c r="CR672" s="98"/>
      <c r="CS672" s="98"/>
      <c r="CT672" s="98"/>
      <c r="CU672" s="98"/>
      <c r="CV672" s="142"/>
    </row>
    <row r="673" spans="55:100" x14ac:dyDescent="0.3">
      <c r="BC673" s="141"/>
      <c r="BD673" s="255">
        <v>231</v>
      </c>
      <c r="BE673" s="258">
        <f t="shared" si="191"/>
        <v>-48.13177910402726</v>
      </c>
      <c r="BF673" s="257">
        <f t="shared" si="192"/>
        <v>-115.48627423888225</v>
      </c>
      <c r="BG673" s="98"/>
      <c r="BH673" s="98"/>
      <c r="BI673" s="98"/>
      <c r="BJ673" s="98"/>
      <c r="BK673" s="98"/>
      <c r="BL673" s="98"/>
      <c r="BM673" s="98"/>
      <c r="BN673" s="98"/>
      <c r="BO673" s="98"/>
      <c r="BP673" s="98"/>
      <c r="BQ673" s="98"/>
      <c r="BR673" s="98"/>
      <c r="BS673" s="163">
        <f t="shared" si="193"/>
        <v>-10.329828398689969</v>
      </c>
      <c r="BT673" s="161">
        <v>30</v>
      </c>
      <c r="BU673" s="98"/>
      <c r="BV673" s="98"/>
      <c r="BW673" s="98"/>
      <c r="BX673" s="98"/>
      <c r="BY673" s="98"/>
      <c r="BZ673" s="98"/>
      <c r="CA673" s="142"/>
      <c r="CB673" s="141"/>
      <c r="CC673" s="98"/>
      <c r="CD673" s="98"/>
      <c r="CE673" s="98"/>
      <c r="CF673" s="98"/>
      <c r="CG673" s="98"/>
      <c r="CH673" s="98"/>
      <c r="CI673" s="98"/>
      <c r="CJ673" s="98"/>
      <c r="CK673" s="98"/>
      <c r="CL673" s="98"/>
      <c r="CM673" s="98"/>
      <c r="CN673" s="163">
        <f t="shared" si="194"/>
        <v>-10.329828398689969</v>
      </c>
      <c r="CO673" s="161">
        <v>30</v>
      </c>
      <c r="CP673" s="98"/>
      <c r="CQ673" s="98"/>
      <c r="CR673" s="98"/>
      <c r="CS673" s="98"/>
      <c r="CT673" s="98"/>
      <c r="CU673" s="98"/>
      <c r="CV673" s="142"/>
    </row>
    <row r="674" spans="55:100" x14ac:dyDescent="0.3">
      <c r="BC674" s="141"/>
      <c r="BD674" s="255">
        <v>232</v>
      </c>
      <c r="BE674" s="258">
        <f t="shared" si="191"/>
        <v>-47.815851892291789</v>
      </c>
      <c r="BF674" s="257">
        <f t="shared" si="192"/>
        <v>-115.73757409014937</v>
      </c>
      <c r="BG674" s="98"/>
      <c r="BH674" s="98"/>
      <c r="BI674" s="98"/>
      <c r="BJ674" s="98"/>
      <c r="BK674" s="98"/>
      <c r="BL674" s="98"/>
      <c r="BM674" s="98"/>
      <c r="BN674" s="98"/>
      <c r="BO674" s="98"/>
      <c r="BP674" s="98"/>
      <c r="BQ674" s="98"/>
      <c r="BR674" s="98"/>
      <c r="BS674" s="163">
        <f t="shared" si="193"/>
        <v>-10.674156011979635</v>
      </c>
      <c r="BT674" s="161">
        <v>31</v>
      </c>
      <c r="BU674" s="98"/>
      <c r="BV674" s="98"/>
      <c r="BW674" s="98"/>
      <c r="BX674" s="98"/>
      <c r="BY674" s="98"/>
      <c r="BZ674" s="98"/>
      <c r="CA674" s="142"/>
      <c r="CB674" s="141"/>
      <c r="CC674" s="98"/>
      <c r="CD674" s="98"/>
      <c r="CE674" s="98"/>
      <c r="CF674" s="98"/>
      <c r="CG674" s="98"/>
      <c r="CH674" s="98"/>
      <c r="CI674" s="98"/>
      <c r="CJ674" s="98"/>
      <c r="CK674" s="98"/>
      <c r="CL674" s="98"/>
      <c r="CM674" s="98"/>
      <c r="CN674" s="163">
        <f t="shared" si="194"/>
        <v>-10.674156011979635</v>
      </c>
      <c r="CO674" s="161">
        <v>31</v>
      </c>
      <c r="CP674" s="98"/>
      <c r="CQ674" s="98"/>
      <c r="CR674" s="98"/>
      <c r="CS674" s="98"/>
      <c r="CT674" s="98"/>
      <c r="CU674" s="98"/>
      <c r="CV674" s="142"/>
    </row>
    <row r="675" spans="55:100" x14ac:dyDescent="0.3">
      <c r="BC675" s="141"/>
      <c r="BD675" s="255">
        <v>233</v>
      </c>
      <c r="BE675" s="258">
        <f t="shared" si="191"/>
        <v>-47.495587010658951</v>
      </c>
      <c r="BF675" s="257">
        <f t="shared" si="192"/>
        <v>-115.98332197712813</v>
      </c>
      <c r="BG675" s="98"/>
      <c r="BH675" s="98"/>
      <c r="BI675" s="98"/>
      <c r="BJ675" s="98"/>
      <c r="BK675" s="98"/>
      <c r="BL675" s="98"/>
      <c r="BM675" s="98"/>
      <c r="BN675" s="98"/>
      <c r="BO675" s="98"/>
      <c r="BP675" s="98"/>
      <c r="BQ675" s="98"/>
      <c r="BR675" s="98"/>
      <c r="BS675" s="163">
        <f t="shared" si="193"/>
        <v>-11.018483625269301</v>
      </c>
      <c r="BT675" s="161">
        <v>32</v>
      </c>
      <c r="BU675" s="98"/>
      <c r="BV675" s="98"/>
      <c r="BW675" s="98"/>
      <c r="BX675" s="98"/>
      <c r="BY675" s="98"/>
      <c r="BZ675" s="98"/>
      <c r="CA675" s="142"/>
      <c r="CB675" s="141"/>
      <c r="CC675" s="98"/>
      <c r="CD675" s="98"/>
      <c r="CE675" s="98"/>
      <c r="CF675" s="98"/>
      <c r="CG675" s="98"/>
      <c r="CH675" s="98"/>
      <c r="CI675" s="98"/>
      <c r="CJ675" s="98"/>
      <c r="CK675" s="98"/>
      <c r="CL675" s="98"/>
      <c r="CM675" s="98"/>
      <c r="CN675" s="163">
        <f t="shared" si="194"/>
        <v>-11.018483625269301</v>
      </c>
      <c r="CO675" s="161">
        <v>32</v>
      </c>
      <c r="CP675" s="98"/>
      <c r="CQ675" s="98"/>
      <c r="CR675" s="98"/>
      <c r="CS675" s="98"/>
      <c r="CT675" s="98"/>
      <c r="CU675" s="98"/>
      <c r="CV675" s="142"/>
    </row>
    <row r="676" spans="55:100" x14ac:dyDescent="0.3">
      <c r="BC676" s="141"/>
      <c r="BD676" s="255">
        <v>234</v>
      </c>
      <c r="BE676" s="258">
        <f t="shared" si="191"/>
        <v>-47.171082014914163</v>
      </c>
      <c r="BF676" s="257">
        <f t="shared" si="192"/>
        <v>-116.22344304263156</v>
      </c>
      <c r="BG676" s="98"/>
      <c r="BH676" s="98"/>
      <c r="BI676" s="98"/>
      <c r="BJ676" s="98"/>
      <c r="BK676" s="98"/>
      <c r="BL676" s="98"/>
      <c r="BM676" s="98"/>
      <c r="BN676" s="98"/>
      <c r="BO676" s="98"/>
      <c r="BP676" s="98"/>
      <c r="BQ676" s="98"/>
      <c r="BR676" s="98"/>
      <c r="BS676" s="163">
        <f t="shared" si="193"/>
        <v>-11.362811238558967</v>
      </c>
      <c r="BT676" s="161">
        <v>33</v>
      </c>
      <c r="BU676" s="98"/>
      <c r="BV676" s="98"/>
      <c r="BW676" s="98"/>
      <c r="BX676" s="98"/>
      <c r="BY676" s="98"/>
      <c r="BZ676" s="98"/>
      <c r="CA676" s="142"/>
      <c r="CB676" s="141"/>
      <c r="CC676" s="98"/>
      <c r="CD676" s="98"/>
      <c r="CE676" s="98"/>
      <c r="CF676" s="98"/>
      <c r="CG676" s="98"/>
      <c r="CH676" s="98"/>
      <c r="CI676" s="98"/>
      <c r="CJ676" s="98"/>
      <c r="CK676" s="98"/>
      <c r="CL676" s="98"/>
      <c r="CM676" s="98"/>
      <c r="CN676" s="163">
        <f t="shared" si="194"/>
        <v>-11.362811238558967</v>
      </c>
      <c r="CO676" s="161">
        <v>33</v>
      </c>
      <c r="CP676" s="98"/>
      <c r="CQ676" s="98"/>
      <c r="CR676" s="98"/>
      <c r="CS676" s="98"/>
      <c r="CT676" s="98"/>
      <c r="CU676" s="98"/>
      <c r="CV676" s="142"/>
    </row>
    <row r="677" spans="55:100" x14ac:dyDescent="0.3">
      <c r="BC677" s="141"/>
      <c r="BD677" s="255">
        <v>235</v>
      </c>
      <c r="BE677" s="258">
        <f t="shared" si="191"/>
        <v>-46.842435752422688</v>
      </c>
      <c r="BF677" s="257">
        <f t="shared" si="192"/>
        <v>-116.45786414345699</v>
      </c>
      <c r="BG677" s="98"/>
      <c r="BH677" s="98"/>
      <c r="BI677" s="98"/>
      <c r="BJ677" s="98"/>
      <c r="BK677" s="98"/>
      <c r="BL677" s="98"/>
      <c r="BM677" s="98"/>
      <c r="BN677" s="98"/>
      <c r="BO677" s="98"/>
      <c r="BP677" s="98"/>
      <c r="BQ677" s="98"/>
      <c r="BR677" s="98"/>
      <c r="BS677" s="163">
        <f t="shared" si="193"/>
        <v>-11.707138851848633</v>
      </c>
      <c r="BT677" s="161">
        <v>34</v>
      </c>
      <c r="BU677" s="98"/>
      <c r="BV677" s="98"/>
      <c r="BW677" s="98"/>
      <c r="BX677" s="98"/>
      <c r="BY677" s="98"/>
      <c r="BZ677" s="98"/>
      <c r="CA677" s="142"/>
      <c r="CB677" s="141"/>
      <c r="CC677" s="98"/>
      <c r="CD677" s="98"/>
      <c r="CE677" s="98"/>
      <c r="CF677" s="98"/>
      <c r="CG677" s="98"/>
      <c r="CH677" s="98"/>
      <c r="CI677" s="98"/>
      <c r="CJ677" s="98"/>
      <c r="CK677" s="98"/>
      <c r="CL677" s="98"/>
      <c r="CM677" s="98"/>
      <c r="CN677" s="163">
        <f t="shared" si="194"/>
        <v>-11.707138851848633</v>
      </c>
      <c r="CO677" s="161">
        <v>34</v>
      </c>
      <c r="CP677" s="98"/>
      <c r="CQ677" s="98"/>
      <c r="CR677" s="98"/>
      <c r="CS677" s="98"/>
      <c r="CT677" s="98"/>
      <c r="CU677" s="98"/>
      <c r="CV677" s="142"/>
    </row>
    <row r="678" spans="55:100" x14ac:dyDescent="0.3">
      <c r="BC678" s="141"/>
      <c r="BD678" s="255">
        <v>236</v>
      </c>
      <c r="BE678" s="258">
        <f t="shared" si="191"/>
        <v>-46.50974833201974</v>
      </c>
      <c r="BF678" s="257">
        <f t="shared" si="192"/>
        <v>-116.68651387266623</v>
      </c>
      <c r="BG678" s="98"/>
      <c r="BH678" s="98"/>
      <c r="BI678" s="98"/>
      <c r="BJ678" s="98"/>
      <c r="BK678" s="98"/>
      <c r="BL678" s="98"/>
      <c r="BM678" s="98"/>
      <c r="BN678" s="98"/>
      <c r="BO678" s="98"/>
      <c r="BP678" s="98"/>
      <c r="BQ678" s="98"/>
      <c r="BR678" s="98"/>
      <c r="BS678" s="163">
        <f t="shared" si="193"/>
        <v>-12.051466465138297</v>
      </c>
      <c r="BT678" s="161">
        <v>35</v>
      </c>
      <c r="BU678" s="98"/>
      <c r="BV678" s="98"/>
      <c r="BW678" s="98"/>
      <c r="BX678" s="98"/>
      <c r="BY678" s="98"/>
      <c r="BZ678" s="98"/>
      <c r="CA678" s="142"/>
      <c r="CB678" s="141"/>
      <c r="CC678" s="98"/>
      <c r="CD678" s="98"/>
      <c r="CE678" s="98"/>
      <c r="CF678" s="98"/>
      <c r="CG678" s="98"/>
      <c r="CH678" s="98"/>
      <c r="CI678" s="98"/>
      <c r="CJ678" s="98"/>
      <c r="CK678" s="98"/>
      <c r="CL678" s="98"/>
      <c r="CM678" s="98"/>
      <c r="CN678" s="163">
        <f t="shared" si="194"/>
        <v>-12.051466465138297</v>
      </c>
      <c r="CO678" s="161">
        <v>35</v>
      </c>
      <c r="CP678" s="98"/>
      <c r="CQ678" s="98"/>
      <c r="CR678" s="98"/>
      <c r="CS678" s="98"/>
      <c r="CT678" s="98"/>
      <c r="CU678" s="98"/>
      <c r="CV678" s="142"/>
    </row>
    <row r="679" spans="55:100" x14ac:dyDescent="0.3">
      <c r="BC679" s="141"/>
      <c r="BD679" s="255">
        <v>237</v>
      </c>
      <c r="BE679" s="258">
        <f t="shared" si="191"/>
        <v>-46.173121093516372</v>
      </c>
      <c r="BF679" s="257">
        <f t="shared" si="192"/>
        <v>-116.90932258133678</v>
      </c>
      <c r="BG679" s="98"/>
      <c r="BH679" s="98"/>
      <c r="BI679" s="98"/>
      <c r="BJ679" s="98"/>
      <c r="BK679" s="98"/>
      <c r="BL679" s="98"/>
      <c r="BM679" s="98"/>
      <c r="BN679" s="98"/>
      <c r="BO679" s="98"/>
      <c r="BP679" s="98"/>
      <c r="BQ679" s="98"/>
      <c r="BR679" s="98"/>
      <c r="BS679" s="163">
        <f t="shared" si="193"/>
        <v>-12.395794078427963</v>
      </c>
      <c r="BT679" s="161">
        <v>36</v>
      </c>
      <c r="BU679" s="98"/>
      <c r="BV679" s="98"/>
      <c r="BW679" s="98"/>
      <c r="BX679" s="98"/>
      <c r="BY679" s="98"/>
      <c r="BZ679" s="98"/>
      <c r="CA679" s="142"/>
      <c r="CB679" s="141"/>
      <c r="CC679" s="98"/>
      <c r="CD679" s="98"/>
      <c r="CE679" s="98"/>
      <c r="CF679" s="98"/>
      <c r="CG679" s="98"/>
      <c r="CH679" s="98"/>
      <c r="CI679" s="98"/>
      <c r="CJ679" s="98"/>
      <c r="CK679" s="98"/>
      <c r="CL679" s="98"/>
      <c r="CM679" s="98"/>
      <c r="CN679" s="163">
        <f t="shared" si="194"/>
        <v>-12.395794078427963</v>
      </c>
      <c r="CO679" s="161">
        <v>36</v>
      </c>
      <c r="CP679" s="98"/>
      <c r="CQ679" s="98"/>
      <c r="CR679" s="98"/>
      <c r="CS679" s="98"/>
      <c r="CT679" s="98"/>
      <c r="CU679" s="98"/>
      <c r="CV679" s="142"/>
    </row>
    <row r="680" spans="55:100" x14ac:dyDescent="0.3">
      <c r="BC680" s="141"/>
      <c r="BD680" s="255">
        <v>238</v>
      </c>
      <c r="BE680" s="258">
        <f t="shared" si="191"/>
        <v>-45.832656576830459</v>
      </c>
      <c r="BF680" s="257">
        <f t="shared" si="192"/>
        <v>-117.12622239977757</v>
      </c>
      <c r="BG680" s="98"/>
      <c r="BH680" s="98"/>
      <c r="BI680" s="98"/>
      <c r="BJ680" s="98"/>
      <c r="BK680" s="98"/>
      <c r="BL680" s="98"/>
      <c r="BM680" s="98"/>
      <c r="BN680" s="98"/>
      <c r="BO680" s="98"/>
      <c r="BP680" s="98"/>
      <c r="BQ680" s="98"/>
      <c r="BR680" s="98"/>
      <c r="BS680" s="163">
        <f t="shared" si="193"/>
        <v>-12.740121691717629</v>
      </c>
      <c r="BT680" s="161">
        <v>37</v>
      </c>
      <c r="BU680" s="98"/>
      <c r="BV680" s="98"/>
      <c r="BW680" s="98"/>
      <c r="BX680" s="98"/>
      <c r="BY680" s="98"/>
      <c r="BZ680" s="98"/>
      <c r="CA680" s="142"/>
      <c r="CB680" s="141"/>
      <c r="CC680" s="98"/>
      <c r="CD680" s="98"/>
      <c r="CE680" s="98"/>
      <c r="CF680" s="98"/>
      <c r="CG680" s="98"/>
      <c r="CH680" s="98"/>
      <c r="CI680" s="98"/>
      <c r="CJ680" s="98"/>
      <c r="CK680" s="98"/>
      <c r="CL680" s="98"/>
      <c r="CM680" s="98"/>
      <c r="CN680" s="163">
        <f t="shared" si="194"/>
        <v>-12.740121691717629</v>
      </c>
      <c r="CO680" s="161">
        <v>37</v>
      </c>
      <c r="CP680" s="98"/>
      <c r="CQ680" s="98"/>
      <c r="CR680" s="98"/>
      <c r="CS680" s="98"/>
      <c r="CT680" s="98"/>
      <c r="CU680" s="98"/>
      <c r="CV680" s="142"/>
    </row>
    <row r="681" spans="55:100" x14ac:dyDescent="0.3">
      <c r="BC681" s="141"/>
      <c r="BD681" s="255">
        <v>239</v>
      </c>
      <c r="BE681" s="258">
        <f t="shared" si="191"/>
        <v>-45.48845849075191</v>
      </c>
      <c r="BF681" s="257">
        <f t="shared" si="192"/>
        <v>-117.33714725820276</v>
      </c>
      <c r="BG681" s="98"/>
      <c r="BH681" s="98"/>
      <c r="BI681" s="98"/>
      <c r="BJ681" s="98"/>
      <c r="BK681" s="98"/>
      <c r="BL681" s="98"/>
      <c r="BM681" s="98"/>
      <c r="BN681" s="98"/>
      <c r="BO681" s="98"/>
      <c r="BP681" s="98"/>
      <c r="BQ681" s="98"/>
      <c r="BR681" s="98"/>
      <c r="BS681" s="163">
        <f t="shared" si="193"/>
        <v>-13.084449305007295</v>
      </c>
      <c r="BT681" s="161">
        <v>38</v>
      </c>
      <c r="BU681" s="98"/>
      <c r="BV681" s="98"/>
      <c r="BW681" s="98"/>
      <c r="BX681" s="98"/>
      <c r="BY681" s="98"/>
      <c r="BZ681" s="98"/>
      <c r="CA681" s="142"/>
      <c r="CB681" s="141"/>
      <c r="CC681" s="98"/>
      <c r="CD681" s="98"/>
      <c r="CE681" s="98"/>
      <c r="CF681" s="98"/>
      <c r="CG681" s="98"/>
      <c r="CH681" s="98"/>
      <c r="CI681" s="98"/>
      <c r="CJ681" s="98"/>
      <c r="CK681" s="98"/>
      <c r="CL681" s="98"/>
      <c r="CM681" s="98"/>
      <c r="CN681" s="163">
        <f t="shared" si="194"/>
        <v>-13.084449305007295</v>
      </c>
      <c r="CO681" s="161">
        <v>38</v>
      </c>
      <c r="CP681" s="98"/>
      <c r="CQ681" s="98"/>
      <c r="CR681" s="98"/>
      <c r="CS681" s="98"/>
      <c r="CT681" s="98"/>
      <c r="CU681" s="98"/>
      <c r="CV681" s="142"/>
    </row>
    <row r="682" spans="55:100" x14ac:dyDescent="0.3">
      <c r="BC682" s="141"/>
      <c r="BD682" s="255">
        <v>240</v>
      </c>
      <c r="BE682" s="258">
        <f t="shared" si="191"/>
        <v>-45.140631681352062</v>
      </c>
      <c r="BF682" s="257">
        <f t="shared" si="192"/>
        <v>-117.5420329068572</v>
      </c>
      <c r="BG682" s="98"/>
      <c r="BH682" s="98"/>
      <c r="BI682" s="98"/>
      <c r="BJ682" s="98"/>
      <c r="BK682" s="98"/>
      <c r="BL682" s="98"/>
      <c r="BM682" s="98"/>
      <c r="BN682" s="98"/>
      <c r="BO682" s="98"/>
      <c r="BP682" s="98"/>
      <c r="BQ682" s="98"/>
      <c r="BR682" s="98"/>
      <c r="BS682" s="163">
        <f t="shared" si="193"/>
        <v>-13.428776918296961</v>
      </c>
      <c r="BT682" s="161">
        <v>39</v>
      </c>
      <c r="BU682" s="98"/>
      <c r="BV682" s="98"/>
      <c r="BW682" s="98"/>
      <c r="BX682" s="98"/>
      <c r="BY682" s="98"/>
      <c r="BZ682" s="98"/>
      <c r="CA682" s="142"/>
      <c r="CB682" s="141"/>
      <c r="CC682" s="98"/>
      <c r="CD682" s="98"/>
      <c r="CE682" s="98"/>
      <c r="CF682" s="98"/>
      <c r="CG682" s="98"/>
      <c r="CH682" s="98"/>
      <c r="CI682" s="98"/>
      <c r="CJ682" s="98"/>
      <c r="CK682" s="98"/>
      <c r="CL682" s="98"/>
      <c r="CM682" s="98"/>
      <c r="CN682" s="163">
        <f t="shared" si="194"/>
        <v>-13.428776918296961</v>
      </c>
      <c r="CO682" s="161">
        <v>39</v>
      </c>
      <c r="CP682" s="98"/>
      <c r="CQ682" s="98"/>
      <c r="CR682" s="98"/>
      <c r="CS682" s="98"/>
      <c r="CT682" s="98"/>
      <c r="CU682" s="98"/>
      <c r="CV682" s="142"/>
    </row>
    <row r="683" spans="55:100" x14ac:dyDescent="0.3">
      <c r="BC683" s="141"/>
      <c r="BD683" s="255">
        <v>241</v>
      </c>
      <c r="BE683" s="258">
        <f t="shared" si="191"/>
        <v>-44.789282100046528</v>
      </c>
      <c r="BF683" s="257">
        <f t="shared" si="192"/>
        <v>-117.74081693558755</v>
      </c>
      <c r="BG683" s="98"/>
      <c r="BH683" s="98"/>
      <c r="BI683" s="98"/>
      <c r="BJ683" s="98"/>
      <c r="BK683" s="98"/>
      <c r="BL683" s="98"/>
      <c r="BM683" s="98"/>
      <c r="BN683" s="98"/>
      <c r="BO683" s="98"/>
      <c r="BP683" s="98"/>
      <c r="BQ683" s="98"/>
      <c r="BR683" s="98"/>
      <c r="BS683" s="163">
        <f t="shared" si="193"/>
        <v>-13.773104531586625</v>
      </c>
      <c r="BT683" s="161">
        <v>40</v>
      </c>
      <c r="BU683" s="98"/>
      <c r="BV683" s="98"/>
      <c r="BW683" s="98"/>
      <c r="BX683" s="98"/>
      <c r="BY683" s="98"/>
      <c r="BZ683" s="98"/>
      <c r="CA683" s="142"/>
      <c r="CB683" s="141"/>
      <c r="CC683" s="98"/>
      <c r="CD683" s="98"/>
      <c r="CE683" s="98"/>
      <c r="CF683" s="98"/>
      <c r="CG683" s="98"/>
      <c r="CH683" s="98"/>
      <c r="CI683" s="98"/>
      <c r="CJ683" s="98"/>
      <c r="CK683" s="98"/>
      <c r="CL683" s="98"/>
      <c r="CM683" s="98"/>
      <c r="CN683" s="163">
        <f t="shared" si="194"/>
        <v>-13.773104531586625</v>
      </c>
      <c r="CO683" s="161">
        <v>40</v>
      </c>
      <c r="CP683" s="98"/>
      <c r="CQ683" s="98"/>
      <c r="CR683" s="98"/>
      <c r="CS683" s="98"/>
      <c r="CT683" s="98"/>
      <c r="CU683" s="98"/>
      <c r="CV683" s="142"/>
    </row>
    <row r="684" spans="55:100" x14ac:dyDescent="0.3">
      <c r="BC684" s="141"/>
      <c r="BD684" s="255">
        <v>242</v>
      </c>
      <c r="BE684" s="258">
        <f t="shared" si="191"/>
        <v>-44.434516771321398</v>
      </c>
      <c r="BF684" s="257">
        <f t="shared" si="192"/>
        <v>-117.93343879285297</v>
      </c>
      <c r="BG684" s="98"/>
      <c r="BH684" s="98"/>
      <c r="BI684" s="98"/>
      <c r="BJ684" s="98"/>
      <c r="BK684" s="98"/>
      <c r="BL684" s="98"/>
      <c r="BM684" s="98"/>
      <c r="BN684" s="98"/>
      <c r="BO684" s="98"/>
      <c r="BP684" s="98"/>
      <c r="BQ684" s="98"/>
      <c r="BR684" s="98"/>
      <c r="BS684" s="163">
        <f t="shared" si="193"/>
        <v>-14.117432144876291</v>
      </c>
      <c r="BT684" s="161">
        <v>41</v>
      </c>
      <c r="BU684" s="98"/>
      <c r="BV684" s="98"/>
      <c r="BW684" s="98"/>
      <c r="BX684" s="98"/>
      <c r="BY684" s="98"/>
      <c r="BZ684" s="98"/>
      <c r="CA684" s="142"/>
      <c r="CB684" s="141"/>
      <c r="CC684" s="98"/>
      <c r="CD684" s="98"/>
      <c r="CE684" s="98"/>
      <c r="CF684" s="98"/>
      <c r="CG684" s="98"/>
      <c r="CH684" s="98"/>
      <c r="CI684" s="98"/>
      <c r="CJ684" s="98"/>
      <c r="CK684" s="98"/>
      <c r="CL684" s="98"/>
      <c r="CM684" s="98"/>
      <c r="CN684" s="163">
        <f t="shared" si="194"/>
        <v>-14.117432144876291</v>
      </c>
      <c r="CO684" s="161">
        <v>41</v>
      </c>
      <c r="CP684" s="98"/>
      <c r="CQ684" s="98"/>
      <c r="CR684" s="98"/>
      <c r="CS684" s="98"/>
      <c r="CT684" s="98"/>
      <c r="CU684" s="98"/>
      <c r="CV684" s="142"/>
    </row>
    <row r="685" spans="55:100" x14ac:dyDescent="0.3">
      <c r="BC685" s="141"/>
      <c r="BD685" s="255">
        <v>243</v>
      </c>
      <c r="BE685" s="258">
        <f t="shared" si="191"/>
        <v>-44.076443760132477</v>
      </c>
      <c r="BF685" s="257">
        <f t="shared" si="192"/>
        <v>-118.11983980416976</v>
      </c>
      <c r="BG685" s="98"/>
      <c r="BH685" s="98"/>
      <c r="BI685" s="98"/>
      <c r="BJ685" s="98"/>
      <c r="BK685" s="98"/>
      <c r="BL685" s="98"/>
      <c r="BM685" s="98"/>
      <c r="BN685" s="98"/>
      <c r="BO685" s="98"/>
      <c r="BP685" s="98"/>
      <c r="BQ685" s="98"/>
      <c r="BR685" s="98"/>
      <c r="BS685" s="163">
        <f t="shared" si="193"/>
        <v>-14.461759758165957</v>
      </c>
      <c r="BT685" s="161">
        <v>42</v>
      </c>
      <c r="BU685" s="98"/>
      <c r="BV685" s="98"/>
      <c r="BW685" s="98"/>
      <c r="BX685" s="98"/>
      <c r="BY685" s="98"/>
      <c r="BZ685" s="98"/>
      <c r="CA685" s="142"/>
      <c r="CB685" s="141"/>
      <c r="CC685" s="98"/>
      <c r="CD685" s="98"/>
      <c r="CE685" s="98"/>
      <c r="CF685" s="98"/>
      <c r="CG685" s="98"/>
      <c r="CH685" s="98"/>
      <c r="CI685" s="98"/>
      <c r="CJ685" s="98"/>
      <c r="CK685" s="98"/>
      <c r="CL685" s="98"/>
      <c r="CM685" s="98"/>
      <c r="CN685" s="163">
        <f t="shared" si="194"/>
        <v>-14.461759758165957</v>
      </c>
      <c r="CO685" s="161">
        <v>42</v>
      </c>
      <c r="CP685" s="98"/>
      <c r="CQ685" s="98"/>
      <c r="CR685" s="98"/>
      <c r="CS685" s="98"/>
      <c r="CT685" s="98"/>
      <c r="CU685" s="98"/>
      <c r="CV685" s="142"/>
    </row>
    <row r="686" spans="55:100" x14ac:dyDescent="0.3">
      <c r="BC686" s="141"/>
      <c r="BD686" s="255">
        <v>244</v>
      </c>
      <c r="BE686" s="258">
        <f t="shared" si="191"/>
        <v>-43.715172138987711</v>
      </c>
      <c r="BF686" s="257">
        <f t="shared" si="192"/>
        <v>-118.29996318998418</v>
      </c>
      <c r="BG686" s="98"/>
      <c r="BH686" s="98"/>
      <c r="BI686" s="98"/>
      <c r="BJ686" s="98"/>
      <c r="BK686" s="98"/>
      <c r="BL686" s="98"/>
      <c r="BM686" s="98"/>
      <c r="BN686" s="98"/>
      <c r="BO686" s="98"/>
      <c r="BP686" s="98"/>
      <c r="BQ686" s="98"/>
      <c r="BR686" s="98"/>
      <c r="BS686" s="163">
        <f t="shared" si="193"/>
        <v>-14.806087371455623</v>
      </c>
      <c r="BT686" s="161">
        <v>43</v>
      </c>
      <c r="BU686" s="98"/>
      <c r="BV686" s="98"/>
      <c r="BW686" s="98"/>
      <c r="BX686" s="98"/>
      <c r="BY686" s="98"/>
      <c r="BZ686" s="98"/>
      <c r="CA686" s="142"/>
      <c r="CB686" s="141"/>
      <c r="CC686" s="98"/>
      <c r="CD686" s="98"/>
      <c r="CE686" s="98"/>
      <c r="CF686" s="98"/>
      <c r="CG686" s="98"/>
      <c r="CH686" s="98"/>
      <c r="CI686" s="98"/>
      <c r="CJ686" s="98"/>
      <c r="CK686" s="98"/>
      <c r="CL686" s="98"/>
      <c r="CM686" s="98"/>
      <c r="CN686" s="163">
        <f t="shared" si="194"/>
        <v>-14.806087371455623</v>
      </c>
      <c r="CO686" s="161">
        <v>43</v>
      </c>
      <c r="CP686" s="98"/>
      <c r="CQ686" s="98"/>
      <c r="CR686" s="98"/>
      <c r="CS686" s="98"/>
      <c r="CT686" s="98"/>
      <c r="CU686" s="98"/>
      <c r="CV686" s="142"/>
    </row>
    <row r="687" spans="55:100" x14ac:dyDescent="0.3">
      <c r="BC687" s="141"/>
      <c r="BD687" s="255">
        <v>245</v>
      </c>
      <c r="BE687" s="258">
        <f t="shared" si="191"/>
        <v>-43.350811954722609</v>
      </c>
      <c r="BF687" s="257">
        <f t="shared" si="192"/>
        <v>-118.47375408296804</v>
      </c>
      <c r="BG687" s="98"/>
      <c r="BH687" s="98"/>
      <c r="BI687" s="98"/>
      <c r="BJ687" s="98"/>
      <c r="BK687" s="98"/>
      <c r="BL687" s="98"/>
      <c r="BM687" s="98"/>
      <c r="BN687" s="98"/>
      <c r="BO687" s="98"/>
      <c r="BP687" s="98"/>
      <c r="BQ687" s="98"/>
      <c r="BR687" s="98"/>
      <c r="BS687" s="163">
        <f t="shared" si="193"/>
        <v>-15.150414984745289</v>
      </c>
      <c r="BT687" s="161">
        <v>44</v>
      </c>
      <c r="BU687" s="98"/>
      <c r="BV687" s="98"/>
      <c r="BW687" s="98"/>
      <c r="BX687" s="98"/>
      <c r="BY687" s="98"/>
      <c r="BZ687" s="98"/>
      <c r="CA687" s="142"/>
      <c r="CB687" s="141"/>
      <c r="CC687" s="98"/>
      <c r="CD687" s="98"/>
      <c r="CE687" s="98"/>
      <c r="CF687" s="98"/>
      <c r="CG687" s="98"/>
      <c r="CH687" s="98"/>
      <c r="CI687" s="98"/>
      <c r="CJ687" s="98"/>
      <c r="CK687" s="98"/>
      <c r="CL687" s="98"/>
      <c r="CM687" s="98"/>
      <c r="CN687" s="163">
        <f t="shared" si="194"/>
        <v>-15.150414984745289</v>
      </c>
      <c r="CO687" s="161">
        <v>44</v>
      </c>
      <c r="CP687" s="98"/>
      <c r="CQ687" s="98"/>
      <c r="CR687" s="98"/>
      <c r="CS687" s="98"/>
      <c r="CT687" s="98"/>
      <c r="CU687" s="98"/>
      <c r="CV687" s="142"/>
    </row>
    <row r="688" spans="55:100" x14ac:dyDescent="0.3">
      <c r="BC688" s="141"/>
      <c r="BD688" s="255">
        <v>246</v>
      </c>
      <c r="BE688" s="258">
        <f t="shared" si="191"/>
        <v>-42.983474194978911</v>
      </c>
      <c r="BF688" s="257">
        <f t="shared" si="192"/>
        <v>-118.64115954473175</v>
      </c>
      <c r="BG688" s="98"/>
      <c r="BH688" s="98"/>
      <c r="BI688" s="98"/>
      <c r="BJ688" s="98"/>
      <c r="BK688" s="98"/>
      <c r="BL688" s="98"/>
      <c r="BM688" s="98"/>
      <c r="BN688" s="98"/>
      <c r="BO688" s="98"/>
      <c r="BP688" s="98"/>
      <c r="BQ688" s="98"/>
      <c r="BR688" s="98"/>
      <c r="BS688" s="163">
        <f t="shared" si="193"/>
        <v>-15.494742598034955</v>
      </c>
      <c r="BT688" s="161">
        <v>45</v>
      </c>
      <c r="BU688" s="98"/>
      <c r="BV688" s="98"/>
      <c r="BW688" s="98"/>
      <c r="BX688" s="98"/>
      <c r="BY688" s="98"/>
      <c r="BZ688" s="98"/>
      <c r="CA688" s="142"/>
      <c r="CB688" s="141"/>
      <c r="CC688" s="98"/>
      <c r="CD688" s="98"/>
      <c r="CE688" s="98"/>
      <c r="CF688" s="98"/>
      <c r="CG688" s="98"/>
      <c r="CH688" s="98"/>
      <c r="CI688" s="98"/>
      <c r="CJ688" s="98"/>
      <c r="CK688" s="98"/>
      <c r="CL688" s="98"/>
      <c r="CM688" s="98"/>
      <c r="CN688" s="163">
        <f t="shared" si="194"/>
        <v>-15.494742598034955</v>
      </c>
      <c r="CO688" s="161">
        <v>45</v>
      </c>
      <c r="CP688" s="98"/>
      <c r="CQ688" s="98"/>
      <c r="CR688" s="98"/>
      <c r="CS688" s="98"/>
      <c r="CT688" s="98"/>
      <c r="CU688" s="98"/>
      <c r="CV688" s="142"/>
    </row>
    <row r="689" spans="55:100" x14ac:dyDescent="0.3">
      <c r="BC689" s="141"/>
      <c r="BD689" s="255">
        <v>247</v>
      </c>
      <c r="BE689" s="258">
        <f t="shared" si="191"/>
        <v>-42.613270754396765</v>
      </c>
      <c r="BF689" s="257">
        <f t="shared" si="192"/>
        <v>-118.80212858194999</v>
      </c>
      <c r="BG689" s="98"/>
      <c r="BH689" s="98"/>
      <c r="BI689" s="98"/>
      <c r="BJ689" s="98"/>
      <c r="BK689" s="98"/>
      <c r="BL689" s="98"/>
      <c r="BM689" s="98"/>
      <c r="BN689" s="98"/>
      <c r="BO689" s="98"/>
      <c r="BP689" s="98"/>
      <c r="BQ689" s="98"/>
      <c r="BR689" s="98"/>
      <c r="BS689" s="163">
        <f t="shared" si="193"/>
        <v>-15.83907021132462</v>
      </c>
      <c r="BT689" s="161">
        <v>46</v>
      </c>
      <c r="BU689" s="98"/>
      <c r="BV689" s="98"/>
      <c r="BW689" s="98"/>
      <c r="BX689" s="98"/>
      <c r="BY689" s="98"/>
      <c r="BZ689" s="98"/>
      <c r="CA689" s="142"/>
      <c r="CB689" s="141"/>
      <c r="CC689" s="98"/>
      <c r="CD689" s="98"/>
      <c r="CE689" s="98"/>
      <c r="CF689" s="98"/>
      <c r="CG689" s="98"/>
      <c r="CH689" s="98"/>
      <c r="CI689" s="98"/>
      <c r="CJ689" s="98"/>
      <c r="CK689" s="98"/>
      <c r="CL689" s="98"/>
      <c r="CM689" s="98"/>
      <c r="CN689" s="163">
        <f t="shared" si="194"/>
        <v>-15.83907021132462</v>
      </c>
      <c r="CO689" s="161">
        <v>46</v>
      </c>
      <c r="CP689" s="98"/>
      <c r="CQ689" s="98"/>
      <c r="CR689" s="98"/>
      <c r="CS689" s="98"/>
      <c r="CT689" s="98"/>
      <c r="CU689" s="98"/>
      <c r="CV689" s="142"/>
    </row>
    <row r="690" spans="55:100" x14ac:dyDescent="0.3">
      <c r="BC690" s="141"/>
      <c r="BD690" s="255">
        <v>248</v>
      </c>
      <c r="BE690" s="258">
        <f t="shared" si="191"/>
        <v>-42.240314400530387</v>
      </c>
      <c r="BF690" s="257">
        <f t="shared" si="192"/>
        <v>-118.95661216189467</v>
      </c>
      <c r="BG690" s="98"/>
      <c r="BH690" s="98"/>
      <c r="BI690" s="98"/>
      <c r="BJ690" s="98"/>
      <c r="BK690" s="98"/>
      <c r="BL690" s="98"/>
      <c r="BM690" s="98"/>
      <c r="BN690" s="98"/>
      <c r="BO690" s="98"/>
      <c r="BP690" s="98"/>
      <c r="BQ690" s="98"/>
      <c r="BR690" s="98"/>
      <c r="BS690" s="163">
        <f t="shared" si="193"/>
        <v>-16.183397824614286</v>
      </c>
      <c r="BT690" s="161">
        <v>47</v>
      </c>
      <c r="BU690" s="98"/>
      <c r="BV690" s="98"/>
      <c r="BW690" s="98"/>
      <c r="BX690" s="98"/>
      <c r="BY690" s="98"/>
      <c r="BZ690" s="98"/>
      <c r="CA690" s="142"/>
      <c r="CB690" s="141"/>
      <c r="CC690" s="98"/>
      <c r="CD690" s="98"/>
      <c r="CE690" s="98"/>
      <c r="CF690" s="98"/>
      <c r="CG690" s="98"/>
      <c r="CH690" s="98"/>
      <c r="CI690" s="98"/>
      <c r="CJ690" s="98"/>
      <c r="CK690" s="98"/>
      <c r="CL690" s="98"/>
      <c r="CM690" s="98"/>
      <c r="CN690" s="163">
        <f t="shared" si="194"/>
        <v>-16.183397824614286</v>
      </c>
      <c r="CO690" s="161">
        <v>47</v>
      </c>
      <c r="CP690" s="98"/>
      <c r="CQ690" s="98"/>
      <c r="CR690" s="98"/>
      <c r="CS690" s="98"/>
      <c r="CT690" s="98"/>
      <c r="CU690" s="98"/>
      <c r="CV690" s="142"/>
    </row>
    <row r="691" spans="55:100" x14ac:dyDescent="0.3">
      <c r="BC691" s="141"/>
      <c r="BD691" s="255">
        <v>249</v>
      </c>
      <c r="BE691" s="258">
        <f t="shared" si="191"/>
        <v>-41.86471873949808</v>
      </c>
      <c r="BF691" s="257">
        <f t="shared" si="192"/>
        <v>-119.10456322737082</v>
      </c>
      <c r="BG691" s="98"/>
      <c r="BH691" s="98"/>
      <c r="BI691" s="98"/>
      <c r="BJ691" s="98"/>
      <c r="BK691" s="98"/>
      <c r="BL691" s="98"/>
      <c r="BM691" s="98"/>
      <c r="BN691" s="98"/>
      <c r="BO691" s="98"/>
      <c r="BP691" s="98"/>
      <c r="BQ691" s="98"/>
      <c r="BR691" s="98"/>
      <c r="BS691" s="163">
        <f t="shared" si="193"/>
        <v>-16.527725437903953</v>
      </c>
      <c r="BT691" s="161">
        <v>48</v>
      </c>
      <c r="BU691" s="98"/>
      <c r="BV691" s="98"/>
      <c r="BW691" s="98"/>
      <c r="BX691" s="98"/>
      <c r="BY691" s="98"/>
      <c r="BZ691" s="98"/>
      <c r="CA691" s="142"/>
      <c r="CB691" s="141"/>
      <c r="CC691" s="98"/>
      <c r="CD691" s="98"/>
      <c r="CE691" s="98"/>
      <c r="CF691" s="98"/>
      <c r="CG691" s="98"/>
      <c r="CH691" s="98"/>
      <c r="CI691" s="98"/>
      <c r="CJ691" s="98"/>
      <c r="CK691" s="98"/>
      <c r="CL691" s="98"/>
      <c r="CM691" s="98"/>
      <c r="CN691" s="163">
        <f t="shared" si="194"/>
        <v>-16.527725437903953</v>
      </c>
      <c r="CO691" s="161">
        <v>48</v>
      </c>
      <c r="CP691" s="98"/>
      <c r="CQ691" s="98"/>
      <c r="CR691" s="98"/>
      <c r="CS691" s="98"/>
      <c r="CT691" s="98"/>
      <c r="CU691" s="98"/>
      <c r="CV691" s="142"/>
    </row>
    <row r="692" spans="55:100" x14ac:dyDescent="0.3">
      <c r="BC692" s="141"/>
      <c r="BD692" s="255">
        <v>250</v>
      </c>
      <c r="BE692" s="258">
        <f t="shared" si="191"/>
        <v>-41.486598181376664</v>
      </c>
      <c r="BF692" s="257">
        <f t="shared" si="192"/>
        <v>-119.24593671105065</v>
      </c>
      <c r="BG692" s="98"/>
      <c r="BH692" s="98"/>
      <c r="BI692" s="98"/>
      <c r="BJ692" s="98"/>
      <c r="BK692" s="98"/>
      <c r="BL692" s="98"/>
      <c r="BM692" s="98"/>
      <c r="BN692" s="98"/>
      <c r="BO692" s="98"/>
      <c r="BP692" s="98"/>
      <c r="BQ692" s="98"/>
      <c r="BR692" s="98"/>
      <c r="BS692" s="163">
        <f t="shared" si="193"/>
        <v>-16.872053051193618</v>
      </c>
      <c r="BT692" s="161">
        <v>49</v>
      </c>
      <c r="BU692" s="98"/>
      <c r="BV692" s="98"/>
      <c r="BW692" s="98"/>
      <c r="BX692" s="98"/>
      <c r="BY692" s="98"/>
      <c r="BZ692" s="98"/>
      <c r="CA692" s="142"/>
      <c r="CB692" s="141"/>
      <c r="CC692" s="98"/>
      <c r="CD692" s="98"/>
      <c r="CE692" s="98"/>
      <c r="CF692" s="98"/>
      <c r="CG692" s="98"/>
      <c r="CH692" s="98"/>
      <c r="CI692" s="98"/>
      <c r="CJ692" s="98"/>
      <c r="CK692" s="98"/>
      <c r="CL692" s="98"/>
      <c r="CM692" s="98"/>
      <c r="CN692" s="163">
        <f t="shared" si="194"/>
        <v>-16.872053051193618</v>
      </c>
      <c r="CO692" s="161">
        <v>49</v>
      </c>
      <c r="CP692" s="98"/>
      <c r="CQ692" s="98"/>
      <c r="CR692" s="98"/>
      <c r="CS692" s="98"/>
      <c r="CT692" s="98"/>
      <c r="CU692" s="98"/>
      <c r="CV692" s="142"/>
    </row>
    <row r="693" spans="55:100" x14ac:dyDescent="0.3">
      <c r="BC693" s="141"/>
      <c r="BD693" s="255">
        <v>251</v>
      </c>
      <c r="BE693" s="258">
        <f t="shared" si="191"/>
        <v>-41.106067905351061</v>
      </c>
      <c r="BF693" s="257">
        <f t="shared" si="192"/>
        <v>-119.38068954920155</v>
      </c>
      <c r="BG693" s="98"/>
      <c r="BH693" s="98"/>
      <c r="BI693" s="98"/>
      <c r="BJ693" s="98"/>
      <c r="BK693" s="98"/>
      <c r="BL693" s="98"/>
      <c r="BM693" s="98"/>
      <c r="BN693" s="98"/>
      <c r="BO693" s="98"/>
      <c r="BP693" s="98"/>
      <c r="BQ693" s="98"/>
      <c r="BR693" s="98"/>
      <c r="BS693" s="163">
        <f t="shared" si="193"/>
        <v>-17.216380664483282</v>
      </c>
      <c r="BT693" s="161">
        <v>50</v>
      </c>
      <c r="BU693" s="98"/>
      <c r="BV693" s="98"/>
      <c r="BW693" s="98"/>
      <c r="BX693" s="98"/>
      <c r="BY693" s="98"/>
      <c r="BZ693" s="98"/>
      <c r="CA693" s="142"/>
      <c r="CB693" s="141"/>
      <c r="CC693" s="98"/>
      <c r="CD693" s="98"/>
      <c r="CE693" s="98"/>
      <c r="CF693" s="98"/>
      <c r="CG693" s="98"/>
      <c r="CH693" s="98"/>
      <c r="CI693" s="98"/>
      <c r="CJ693" s="98"/>
      <c r="CK693" s="98"/>
      <c r="CL693" s="98"/>
      <c r="CM693" s="98"/>
      <c r="CN693" s="163">
        <f t="shared" si="194"/>
        <v>-17.216380664483282</v>
      </c>
      <c r="CO693" s="161">
        <v>50</v>
      </c>
      <c r="CP693" s="98"/>
      <c r="CQ693" s="98"/>
      <c r="CR693" s="98"/>
      <c r="CS693" s="98"/>
      <c r="CT693" s="98"/>
      <c r="CU693" s="98"/>
      <c r="CV693" s="142"/>
    </row>
    <row r="694" spans="55:100" x14ac:dyDescent="0.3">
      <c r="BC694" s="141"/>
      <c r="BD694" s="255">
        <v>252</v>
      </c>
      <c r="BE694" s="258">
        <f t="shared" si="191"/>
        <v>-40.723243824629677</v>
      </c>
      <c r="BF694" s="257">
        <f t="shared" si="192"/>
        <v>-119.5087806948036</v>
      </c>
      <c r="BG694" s="98"/>
      <c r="BH694" s="98"/>
      <c r="BI694" s="98"/>
      <c r="BJ694" s="98"/>
      <c r="BK694" s="98"/>
      <c r="BL694" s="98"/>
      <c r="BM694" s="98"/>
      <c r="BN694" s="98"/>
      <c r="BO694" s="98"/>
      <c r="BP694" s="98"/>
      <c r="BQ694" s="98"/>
      <c r="BR694" s="98"/>
      <c r="BS694" s="163">
        <f t="shared" si="193"/>
        <v>-17.56070827777295</v>
      </c>
      <c r="BT694" s="161">
        <v>51</v>
      </c>
      <c r="BU694" s="98"/>
      <c r="BV694" s="98"/>
      <c r="BW694" s="98"/>
      <c r="BX694" s="98"/>
      <c r="BY694" s="98"/>
      <c r="BZ694" s="98"/>
      <c r="CA694" s="142"/>
      <c r="CB694" s="141"/>
      <c r="CC694" s="98"/>
      <c r="CD694" s="98"/>
      <c r="CE694" s="98"/>
      <c r="CF694" s="98"/>
      <c r="CG694" s="98"/>
      <c r="CH694" s="98"/>
      <c r="CI694" s="98"/>
      <c r="CJ694" s="98"/>
      <c r="CK694" s="98"/>
      <c r="CL694" s="98"/>
      <c r="CM694" s="98"/>
      <c r="CN694" s="163">
        <f t="shared" si="194"/>
        <v>-17.56070827777295</v>
      </c>
      <c r="CO694" s="161">
        <v>51</v>
      </c>
      <c r="CP694" s="98"/>
      <c r="CQ694" s="98"/>
      <c r="CR694" s="98"/>
      <c r="CS694" s="98"/>
      <c r="CT694" s="98"/>
      <c r="CU694" s="98"/>
      <c r="CV694" s="142"/>
    </row>
    <row r="695" spans="55:100" x14ac:dyDescent="0.3">
      <c r="BC695" s="141"/>
      <c r="BD695" s="255">
        <v>253</v>
      </c>
      <c r="BE695" s="258">
        <f t="shared" si="191"/>
        <v>-40.338242551135963</v>
      </c>
      <c r="BF695" s="257">
        <f t="shared" si="192"/>
        <v>-119.63017113005304</v>
      </c>
      <c r="BG695" s="98"/>
      <c r="BH695" s="98"/>
      <c r="BI695" s="98"/>
      <c r="BJ695" s="98"/>
      <c r="BK695" s="98"/>
      <c r="BL695" s="98"/>
      <c r="BM695" s="98"/>
      <c r="BN695" s="98"/>
      <c r="BO695" s="98"/>
      <c r="BP695" s="98"/>
      <c r="BQ695" s="98"/>
      <c r="BR695" s="98"/>
      <c r="BS695" s="163">
        <f t="shared" si="193"/>
        <v>-17.905035891062614</v>
      </c>
      <c r="BT695" s="161">
        <v>52</v>
      </c>
      <c r="BU695" s="98"/>
      <c r="BV695" s="98"/>
      <c r="BW695" s="98"/>
      <c r="BX695" s="98"/>
      <c r="BY695" s="98"/>
      <c r="BZ695" s="98"/>
      <c r="CA695" s="142"/>
      <c r="CB695" s="141"/>
      <c r="CC695" s="98"/>
      <c r="CD695" s="98"/>
      <c r="CE695" s="98"/>
      <c r="CF695" s="98"/>
      <c r="CG695" s="98"/>
      <c r="CH695" s="98"/>
      <c r="CI695" s="98"/>
      <c r="CJ695" s="98"/>
      <c r="CK695" s="98"/>
      <c r="CL695" s="98"/>
      <c r="CM695" s="98"/>
      <c r="CN695" s="163">
        <f t="shared" si="194"/>
        <v>-17.905035891062614</v>
      </c>
      <c r="CO695" s="161">
        <v>52</v>
      </c>
      <c r="CP695" s="98"/>
      <c r="CQ695" s="98"/>
      <c r="CR695" s="98"/>
      <c r="CS695" s="98"/>
      <c r="CT695" s="98"/>
      <c r="CU695" s="98"/>
      <c r="CV695" s="142"/>
    </row>
    <row r="696" spans="55:100" x14ac:dyDescent="0.3">
      <c r="BC696" s="141"/>
      <c r="BD696" s="255">
        <v>254</v>
      </c>
      <c r="BE696" s="258">
        <f t="shared" si="191"/>
        <v>-39.951181359987416</v>
      </c>
      <c r="BF696" s="257">
        <f t="shared" si="192"/>
        <v>-119.74482387824735</v>
      </c>
      <c r="BG696" s="98"/>
      <c r="BH696" s="98"/>
      <c r="BI696" s="98"/>
      <c r="BJ696" s="98"/>
      <c r="BK696" s="98"/>
      <c r="BL696" s="98"/>
      <c r="BM696" s="98"/>
      <c r="BN696" s="98"/>
      <c r="BO696" s="98"/>
      <c r="BP696" s="98"/>
      <c r="BQ696" s="98"/>
      <c r="BR696" s="98"/>
      <c r="BS696" s="163">
        <f t="shared" si="193"/>
        <v>-18.249363504352281</v>
      </c>
      <c r="BT696" s="161">
        <v>53</v>
      </c>
      <c r="BU696" s="98"/>
      <c r="BV696" s="98"/>
      <c r="BW696" s="98"/>
      <c r="BX696" s="98"/>
      <c r="BY696" s="98"/>
      <c r="BZ696" s="98"/>
      <c r="CA696" s="142"/>
      <c r="CB696" s="141"/>
      <c r="CC696" s="98"/>
      <c r="CD696" s="98"/>
      <c r="CE696" s="98"/>
      <c r="CF696" s="98"/>
      <c r="CG696" s="98"/>
      <c r="CH696" s="98"/>
      <c r="CI696" s="98"/>
      <c r="CJ696" s="98"/>
      <c r="CK696" s="98"/>
      <c r="CL696" s="98"/>
      <c r="CM696" s="98"/>
      <c r="CN696" s="163">
        <f t="shared" si="194"/>
        <v>-18.249363504352281</v>
      </c>
      <c r="CO696" s="161">
        <v>53</v>
      </c>
      <c r="CP696" s="98"/>
      <c r="CQ696" s="98"/>
      <c r="CR696" s="98"/>
      <c r="CS696" s="98"/>
      <c r="CT696" s="98"/>
      <c r="CU696" s="98"/>
      <c r="CV696" s="142"/>
    </row>
    <row r="697" spans="55:100" x14ac:dyDescent="0.3">
      <c r="BC697" s="141"/>
      <c r="BD697" s="255">
        <v>255</v>
      </c>
      <c r="BE697" s="258">
        <f t="shared" si="191"/>
        <v>-39.562178153772429</v>
      </c>
      <c r="BF697" s="257">
        <f t="shared" si="192"/>
        <v>-119.85270401504873</v>
      </c>
      <c r="BG697" s="98"/>
      <c r="BH697" s="98"/>
      <c r="BI697" s="98"/>
      <c r="BJ697" s="98"/>
      <c r="BK697" s="98"/>
      <c r="BL697" s="98"/>
      <c r="BM697" s="98"/>
      <c r="BN697" s="98"/>
      <c r="BO697" s="98"/>
      <c r="BP697" s="98"/>
      <c r="BQ697" s="98"/>
      <c r="BR697" s="98"/>
      <c r="BS697" s="163">
        <f t="shared" si="193"/>
        <v>-18.593691117641946</v>
      </c>
      <c r="BT697" s="161">
        <v>54</v>
      </c>
      <c r="BU697" s="98"/>
      <c r="BV697" s="98"/>
      <c r="BW697" s="98"/>
      <c r="BX697" s="98"/>
      <c r="BY697" s="98"/>
      <c r="BZ697" s="98"/>
      <c r="CA697" s="142"/>
      <c r="CB697" s="141"/>
      <c r="CC697" s="98"/>
      <c r="CD697" s="98"/>
      <c r="CE697" s="98"/>
      <c r="CF697" s="98"/>
      <c r="CG697" s="98"/>
      <c r="CH697" s="98"/>
      <c r="CI697" s="98"/>
      <c r="CJ697" s="98"/>
      <c r="CK697" s="98"/>
      <c r="CL697" s="98"/>
      <c r="CM697" s="98"/>
      <c r="CN697" s="163">
        <f t="shared" si="194"/>
        <v>-18.593691117641946</v>
      </c>
      <c r="CO697" s="161">
        <v>54</v>
      </c>
      <c r="CP697" s="98"/>
      <c r="CQ697" s="98"/>
      <c r="CR697" s="98"/>
      <c r="CS697" s="98"/>
      <c r="CT697" s="98"/>
      <c r="CU697" s="98"/>
      <c r="CV697" s="142"/>
    </row>
    <row r="698" spans="55:100" x14ac:dyDescent="0.3">
      <c r="BC698" s="141"/>
      <c r="BD698" s="255">
        <v>256</v>
      </c>
      <c r="BE698" s="258">
        <f t="shared" si="191"/>
        <v>-39.171351426635958</v>
      </c>
      <c r="BF698" s="257">
        <f t="shared" si="192"/>
        <v>-119.95377867912248</v>
      </c>
      <c r="BG698" s="98"/>
      <c r="BH698" s="98"/>
      <c r="BI698" s="98"/>
      <c r="BJ698" s="98"/>
      <c r="BK698" s="98"/>
      <c r="BL698" s="98"/>
      <c r="BM698" s="98"/>
      <c r="BN698" s="98"/>
      <c r="BO698" s="98"/>
      <c r="BP698" s="98"/>
      <c r="BQ698" s="98"/>
      <c r="BR698" s="98"/>
      <c r="BS698" s="163">
        <f t="shared" si="193"/>
        <v>-18.93801873093161</v>
      </c>
      <c r="BT698" s="161">
        <v>55</v>
      </c>
      <c r="BU698" s="98"/>
      <c r="BV698" s="98"/>
      <c r="BW698" s="98"/>
      <c r="BX698" s="98"/>
      <c r="BY698" s="98"/>
      <c r="BZ698" s="98"/>
      <c r="CA698" s="142"/>
      <c r="CB698" s="141"/>
      <c r="CC698" s="98"/>
      <c r="CD698" s="98"/>
      <c r="CE698" s="98"/>
      <c r="CF698" s="98"/>
      <c r="CG698" s="98"/>
      <c r="CH698" s="98"/>
      <c r="CI698" s="98"/>
      <c r="CJ698" s="98"/>
      <c r="CK698" s="98"/>
      <c r="CL698" s="98"/>
      <c r="CM698" s="98"/>
      <c r="CN698" s="163">
        <f t="shared" si="194"/>
        <v>-18.93801873093161</v>
      </c>
      <c r="CO698" s="161">
        <v>55</v>
      </c>
      <c r="CP698" s="98"/>
      <c r="CQ698" s="98"/>
      <c r="CR698" s="98"/>
      <c r="CS698" s="98"/>
      <c r="CT698" s="98"/>
      <c r="CU698" s="98"/>
      <c r="CV698" s="142"/>
    </row>
    <row r="699" spans="55:100" x14ac:dyDescent="0.3">
      <c r="BC699" s="141"/>
      <c r="BD699" s="255">
        <v>257</v>
      </c>
      <c r="BE699" s="258">
        <f t="shared" ref="BE699:BE762" si="195">$BF$436*COS($BD699*PI()/180)+$BF$437</f>
        <v>-38.778820228185118</v>
      </c>
      <c r="BF699" s="257">
        <f t="shared" ref="BF699:BF762" si="196">$BF$436*SIN($BD699*PI()/180)+$BF$438</f>
        <v>-120.04801708214679</v>
      </c>
      <c r="BG699" s="98"/>
      <c r="BH699" s="98"/>
      <c r="BI699" s="98"/>
      <c r="BJ699" s="98"/>
      <c r="BK699" s="98"/>
      <c r="BL699" s="98"/>
      <c r="BM699" s="98"/>
      <c r="BN699" s="98"/>
      <c r="BO699" s="98"/>
      <c r="BP699" s="98"/>
      <c r="BQ699" s="98"/>
      <c r="BR699" s="98"/>
      <c r="BS699" s="163">
        <f t="shared" si="193"/>
        <v>-19.282346344221278</v>
      </c>
      <c r="BT699" s="161">
        <v>56</v>
      </c>
      <c r="BU699" s="98"/>
      <c r="BV699" s="98"/>
      <c r="BW699" s="98"/>
      <c r="BX699" s="98"/>
      <c r="BY699" s="98"/>
      <c r="BZ699" s="98"/>
      <c r="CA699" s="142"/>
      <c r="CB699" s="141"/>
      <c r="CC699" s="98"/>
      <c r="CD699" s="98"/>
      <c r="CE699" s="98"/>
      <c r="CF699" s="98"/>
      <c r="CG699" s="98"/>
      <c r="CH699" s="98"/>
      <c r="CI699" s="98"/>
      <c r="CJ699" s="98"/>
      <c r="CK699" s="98"/>
      <c r="CL699" s="98"/>
      <c r="CM699" s="98"/>
      <c r="CN699" s="163">
        <f t="shared" si="194"/>
        <v>-19.282346344221278</v>
      </c>
      <c r="CO699" s="161">
        <v>56</v>
      </c>
      <c r="CP699" s="98"/>
      <c r="CQ699" s="98"/>
      <c r="CR699" s="98"/>
      <c r="CS699" s="98"/>
      <c r="CT699" s="98"/>
      <c r="CU699" s="98"/>
      <c r="CV699" s="142"/>
    </row>
    <row r="700" spans="55:100" x14ac:dyDescent="0.3">
      <c r="BC700" s="141"/>
      <c r="BD700" s="255">
        <v>258</v>
      </c>
      <c r="BE700" s="258">
        <f t="shared" si="195"/>
        <v>-38.38470412722549</v>
      </c>
      <c r="BF700" s="257">
        <f t="shared" si="196"/>
        <v>-120.13539051819119</v>
      </c>
      <c r="BG700" s="98"/>
      <c r="BH700" s="98"/>
      <c r="BI700" s="98"/>
      <c r="BJ700" s="98"/>
      <c r="BK700" s="98"/>
      <c r="BL700" s="98"/>
      <c r="BM700" s="98"/>
      <c r="BN700" s="98"/>
      <c r="BO700" s="98"/>
      <c r="BP700" s="98"/>
      <c r="BQ700" s="98"/>
      <c r="BR700" s="98"/>
      <c r="BS700" s="163">
        <f t="shared" si="193"/>
        <v>-19.626673957510942</v>
      </c>
      <c r="BT700" s="161">
        <v>57</v>
      </c>
      <c r="BU700" s="98"/>
      <c r="BV700" s="98"/>
      <c r="BW700" s="98"/>
      <c r="BX700" s="98"/>
      <c r="BY700" s="98"/>
      <c r="BZ700" s="98"/>
      <c r="CA700" s="142"/>
      <c r="CB700" s="141"/>
      <c r="CC700" s="98"/>
      <c r="CD700" s="98"/>
      <c r="CE700" s="98"/>
      <c r="CF700" s="98"/>
      <c r="CG700" s="98"/>
      <c r="CH700" s="98"/>
      <c r="CI700" s="98"/>
      <c r="CJ700" s="98"/>
      <c r="CK700" s="98"/>
      <c r="CL700" s="98"/>
      <c r="CM700" s="98"/>
      <c r="CN700" s="163">
        <f t="shared" si="194"/>
        <v>-19.626673957510942</v>
      </c>
      <c r="CO700" s="161">
        <v>57</v>
      </c>
      <c r="CP700" s="98"/>
      <c r="CQ700" s="98"/>
      <c r="CR700" s="98"/>
      <c r="CS700" s="98"/>
      <c r="CT700" s="98"/>
      <c r="CU700" s="98"/>
      <c r="CV700" s="142"/>
    </row>
    <row r="701" spans="55:100" x14ac:dyDescent="0.3">
      <c r="BC701" s="141"/>
      <c r="BD701" s="255">
        <v>259</v>
      </c>
      <c r="BE701" s="258">
        <f t="shared" si="195"/>
        <v>-37.989123175339316</v>
      </c>
      <c r="BF701" s="257">
        <f t="shared" si="196"/>
        <v>-120.21587237246064</v>
      </c>
      <c r="BG701" s="98"/>
      <c r="BH701" s="98"/>
      <c r="BI701" s="98"/>
      <c r="BJ701" s="98"/>
      <c r="BK701" s="98"/>
      <c r="BL701" s="98"/>
      <c r="BM701" s="98"/>
      <c r="BN701" s="98"/>
      <c r="BO701" s="98"/>
      <c r="BP701" s="98"/>
      <c r="BQ701" s="98"/>
      <c r="BR701" s="98"/>
      <c r="BS701" s="163">
        <f t="shared" ref="BS701:BS764" si="197">$BT$436*$BT701+$BV$436</f>
        <v>-19.97100157080061</v>
      </c>
      <c r="BT701" s="161">
        <v>58</v>
      </c>
      <c r="BU701" s="98"/>
      <c r="BV701" s="98"/>
      <c r="BW701" s="98"/>
      <c r="BX701" s="98"/>
      <c r="BY701" s="98"/>
      <c r="BZ701" s="98"/>
      <c r="CA701" s="142"/>
      <c r="CB701" s="141"/>
      <c r="CC701" s="98"/>
      <c r="CD701" s="98"/>
      <c r="CE701" s="98"/>
      <c r="CF701" s="98"/>
      <c r="CG701" s="98"/>
      <c r="CH701" s="98"/>
      <c r="CI701" s="98"/>
      <c r="CJ701" s="98"/>
      <c r="CK701" s="98"/>
      <c r="CL701" s="98"/>
      <c r="CM701" s="98"/>
      <c r="CN701" s="163">
        <f t="shared" si="194"/>
        <v>-19.97100157080061</v>
      </c>
      <c r="CO701" s="161">
        <v>58</v>
      </c>
      <c r="CP701" s="98"/>
      <c r="CQ701" s="98"/>
      <c r="CR701" s="98"/>
      <c r="CS701" s="98"/>
      <c r="CT701" s="98"/>
      <c r="CU701" s="98"/>
      <c r="CV701" s="142"/>
    </row>
    <row r="702" spans="55:100" x14ac:dyDescent="0.3">
      <c r="BC702" s="141"/>
      <c r="BD702" s="255">
        <v>260</v>
      </c>
      <c r="BE702" s="258">
        <f t="shared" si="195"/>
        <v>-37.592197870316596</v>
      </c>
      <c r="BF702" s="257">
        <f t="shared" si="196"/>
        <v>-120.28943812940271</v>
      </c>
      <c r="BG702" s="98"/>
      <c r="BH702" s="98"/>
      <c r="BI702" s="98"/>
      <c r="BJ702" s="98"/>
      <c r="BK702" s="98"/>
      <c r="BL702" s="98"/>
      <c r="BM702" s="98"/>
      <c r="BN702" s="98"/>
      <c r="BO702" s="98"/>
      <c r="BP702" s="98"/>
      <c r="BQ702" s="98"/>
      <c r="BR702" s="98"/>
      <c r="BS702" s="163">
        <f t="shared" si="197"/>
        <v>-20.315329184090274</v>
      </c>
      <c r="BT702" s="161">
        <v>59</v>
      </c>
      <c r="BU702" s="98"/>
      <c r="BV702" s="98"/>
      <c r="BW702" s="98"/>
      <c r="BX702" s="98"/>
      <c r="BY702" s="98"/>
      <c r="BZ702" s="98"/>
      <c r="CA702" s="142"/>
      <c r="CB702" s="141"/>
      <c r="CC702" s="98"/>
      <c r="CD702" s="98"/>
      <c r="CE702" s="98"/>
      <c r="CF702" s="98"/>
      <c r="CG702" s="98"/>
      <c r="CH702" s="98"/>
      <c r="CI702" s="98"/>
      <c r="CJ702" s="98"/>
      <c r="CK702" s="98"/>
      <c r="CL702" s="98"/>
      <c r="CM702" s="98"/>
      <c r="CN702" s="163">
        <f t="shared" ref="CN702:CN765" si="198">$CO$436*$CO702+$CQ$436</f>
        <v>-20.315329184090274</v>
      </c>
      <c r="CO702" s="161">
        <v>59</v>
      </c>
      <c r="CP702" s="98"/>
      <c r="CQ702" s="98"/>
      <c r="CR702" s="98"/>
      <c r="CS702" s="98"/>
      <c r="CT702" s="98"/>
      <c r="CU702" s="98"/>
      <c r="CV702" s="142"/>
    </row>
    <row r="703" spans="55:100" x14ac:dyDescent="0.3">
      <c r="BC703" s="141"/>
      <c r="BD703" s="255">
        <v>261</v>
      </c>
      <c r="BE703" s="258">
        <f t="shared" si="195"/>
        <v>-37.194049119450376</v>
      </c>
      <c r="BF703" s="257">
        <f t="shared" si="196"/>
        <v>-120.35606538017517</v>
      </c>
      <c r="BG703" s="98"/>
      <c r="BH703" s="98"/>
      <c r="BI703" s="98"/>
      <c r="BJ703" s="98"/>
      <c r="BK703" s="98"/>
      <c r="BL703" s="98"/>
      <c r="BM703" s="98"/>
      <c r="BN703" s="98"/>
      <c r="BO703" s="98"/>
      <c r="BP703" s="98"/>
      <c r="BQ703" s="98"/>
      <c r="BR703" s="98"/>
      <c r="BS703" s="163">
        <f t="shared" si="197"/>
        <v>-20.659656797379938</v>
      </c>
      <c r="BT703" s="161">
        <v>60</v>
      </c>
      <c r="BU703" s="98"/>
      <c r="BV703" s="98"/>
      <c r="BW703" s="98"/>
      <c r="BX703" s="98"/>
      <c r="BY703" s="98"/>
      <c r="BZ703" s="98"/>
      <c r="CA703" s="142"/>
      <c r="CB703" s="141"/>
      <c r="CC703" s="98"/>
      <c r="CD703" s="98"/>
      <c r="CE703" s="98"/>
      <c r="CF703" s="98"/>
      <c r="CG703" s="98"/>
      <c r="CH703" s="98"/>
      <c r="CI703" s="98"/>
      <c r="CJ703" s="98"/>
      <c r="CK703" s="98"/>
      <c r="CL703" s="98"/>
      <c r="CM703" s="98"/>
      <c r="CN703" s="163">
        <f t="shared" si="198"/>
        <v>-20.659656797379938</v>
      </c>
      <c r="CO703" s="161">
        <v>60</v>
      </c>
      <c r="CP703" s="98"/>
      <c r="CQ703" s="98"/>
      <c r="CR703" s="98"/>
      <c r="CS703" s="98"/>
      <c r="CT703" s="98"/>
      <c r="CU703" s="98"/>
      <c r="CV703" s="142"/>
    </row>
    <row r="704" spans="55:100" x14ac:dyDescent="0.3">
      <c r="BC704" s="141"/>
      <c r="BD704" s="255">
        <v>262</v>
      </c>
      <c r="BE704" s="258">
        <f t="shared" si="195"/>
        <v>-36.794798202707092</v>
      </c>
      <c r="BF704" s="257">
        <f t="shared" si="196"/>
        <v>-120.415733829472</v>
      </c>
      <c r="BG704" s="98"/>
      <c r="BH704" s="98"/>
      <c r="BI704" s="98"/>
      <c r="BJ704" s="98"/>
      <c r="BK704" s="98"/>
      <c r="BL704" s="98"/>
      <c r="BM704" s="98"/>
      <c r="BN704" s="98"/>
      <c r="BO704" s="98"/>
      <c r="BP704" s="98"/>
      <c r="BQ704" s="98"/>
      <c r="BR704" s="98"/>
      <c r="BS704" s="163">
        <f t="shared" si="197"/>
        <v>-21.003984410669606</v>
      </c>
      <c r="BT704" s="161">
        <v>61</v>
      </c>
      <c r="BU704" s="98"/>
      <c r="BV704" s="98"/>
      <c r="BW704" s="98"/>
      <c r="BX704" s="98"/>
      <c r="BY704" s="98"/>
      <c r="BZ704" s="98"/>
      <c r="CA704" s="142"/>
      <c r="CB704" s="141"/>
      <c r="CC704" s="98"/>
      <c r="CD704" s="98"/>
      <c r="CE704" s="98"/>
      <c r="CF704" s="98"/>
      <c r="CG704" s="98"/>
      <c r="CH704" s="98"/>
      <c r="CI704" s="98"/>
      <c r="CJ704" s="98"/>
      <c r="CK704" s="98"/>
      <c r="CL704" s="98"/>
      <c r="CM704" s="98"/>
      <c r="CN704" s="163">
        <f t="shared" si="198"/>
        <v>-21.003984410669606</v>
      </c>
      <c r="CO704" s="161">
        <v>61</v>
      </c>
      <c r="CP704" s="98"/>
      <c r="CQ704" s="98"/>
      <c r="CR704" s="98"/>
      <c r="CS704" s="98"/>
      <c r="CT704" s="98"/>
      <c r="CU704" s="98"/>
      <c r="CV704" s="142"/>
    </row>
    <row r="705" spans="55:100" x14ac:dyDescent="0.3">
      <c r="BC705" s="141"/>
      <c r="BD705" s="255">
        <v>263</v>
      </c>
      <c r="BE705" s="258">
        <f t="shared" si="195"/>
        <v>-36.394566735783656</v>
      </c>
      <c r="BF705" s="257">
        <f t="shared" si="196"/>
        <v>-120.46842530170555</v>
      </c>
      <c r="BG705" s="98"/>
      <c r="BH705" s="98"/>
      <c r="BI705" s="98"/>
      <c r="BJ705" s="98"/>
      <c r="BK705" s="98"/>
      <c r="BL705" s="98"/>
      <c r="BM705" s="98"/>
      <c r="BN705" s="98"/>
      <c r="BO705" s="98"/>
      <c r="BP705" s="98"/>
      <c r="BQ705" s="98"/>
      <c r="BR705" s="98"/>
      <c r="BS705" s="163">
        <f t="shared" si="197"/>
        <v>-21.34831202395927</v>
      </c>
      <c r="BT705" s="161">
        <v>62</v>
      </c>
      <c r="BU705" s="98"/>
      <c r="BV705" s="98"/>
      <c r="BW705" s="98"/>
      <c r="BX705" s="98"/>
      <c r="BY705" s="98"/>
      <c r="BZ705" s="98"/>
      <c r="CA705" s="142"/>
      <c r="CB705" s="141"/>
      <c r="CC705" s="98"/>
      <c r="CD705" s="98"/>
      <c r="CE705" s="98"/>
      <c r="CF705" s="98"/>
      <c r="CG705" s="98"/>
      <c r="CH705" s="98"/>
      <c r="CI705" s="98"/>
      <c r="CJ705" s="98"/>
      <c r="CK705" s="98"/>
      <c r="CL705" s="98"/>
      <c r="CM705" s="98"/>
      <c r="CN705" s="163">
        <f t="shared" si="198"/>
        <v>-21.34831202395927</v>
      </c>
      <c r="CO705" s="161">
        <v>62</v>
      </c>
      <c r="CP705" s="98"/>
      <c r="CQ705" s="98"/>
      <c r="CR705" s="98"/>
      <c r="CS705" s="98"/>
      <c r="CT705" s="98"/>
      <c r="CU705" s="98"/>
      <c r="CV705" s="142"/>
    </row>
    <row r="706" spans="55:100" x14ac:dyDescent="0.3">
      <c r="BC706" s="141"/>
      <c r="BD706" s="255">
        <v>264</v>
      </c>
      <c r="BE706" s="258">
        <f t="shared" si="195"/>
        <v>-35.993476633061995</v>
      </c>
      <c r="BF706" s="257">
        <f t="shared" si="196"/>
        <v>-120.51412374654291</v>
      </c>
      <c r="BG706" s="98"/>
      <c r="BH706" s="98"/>
      <c r="BI706" s="98"/>
      <c r="BJ706" s="98"/>
      <c r="BK706" s="98"/>
      <c r="BL706" s="98"/>
      <c r="BM706" s="98"/>
      <c r="BN706" s="98"/>
      <c r="BO706" s="98"/>
      <c r="BP706" s="98"/>
      <c r="BQ706" s="98"/>
      <c r="BR706" s="98"/>
      <c r="BS706" s="163">
        <f t="shared" si="197"/>
        <v>-21.692639637248938</v>
      </c>
      <c r="BT706" s="161">
        <v>63</v>
      </c>
      <c r="BU706" s="98"/>
      <c r="BV706" s="98"/>
      <c r="BW706" s="98"/>
      <c r="BX706" s="98"/>
      <c r="BY706" s="98"/>
      <c r="BZ706" s="98"/>
      <c r="CA706" s="142"/>
      <c r="CB706" s="141"/>
      <c r="CC706" s="98"/>
      <c r="CD706" s="98"/>
      <c r="CE706" s="98"/>
      <c r="CF706" s="98"/>
      <c r="CG706" s="98"/>
      <c r="CH706" s="98"/>
      <c r="CI706" s="98"/>
      <c r="CJ706" s="98"/>
      <c r="CK706" s="98"/>
      <c r="CL706" s="98"/>
      <c r="CM706" s="98"/>
      <c r="CN706" s="163">
        <f t="shared" si="198"/>
        <v>-21.692639637248938</v>
      </c>
      <c r="CO706" s="161">
        <v>63</v>
      </c>
      <c r="CP706" s="98"/>
      <c r="CQ706" s="98"/>
      <c r="CR706" s="98"/>
      <c r="CS706" s="98"/>
      <c r="CT706" s="98"/>
      <c r="CU706" s="98"/>
      <c r="CV706" s="142"/>
    </row>
    <row r="707" spans="55:100" x14ac:dyDescent="0.3">
      <c r="BC707" s="141"/>
      <c r="BD707" s="255">
        <v>265</v>
      </c>
      <c r="BE707" s="258">
        <f t="shared" si="195"/>
        <v>-35.591650070472852</v>
      </c>
      <c r="BF707" s="257">
        <f t="shared" si="196"/>
        <v>-120.55281524379511</v>
      </c>
      <c r="BG707" s="98"/>
      <c r="BH707" s="98"/>
      <c r="BI707" s="98"/>
      <c r="BJ707" s="98"/>
      <c r="BK707" s="98"/>
      <c r="BL707" s="98"/>
      <c r="BM707" s="98"/>
      <c r="BN707" s="98"/>
      <c r="BO707" s="98"/>
      <c r="BP707" s="98"/>
      <c r="BQ707" s="98"/>
      <c r="BR707" s="98"/>
      <c r="BS707" s="163">
        <f t="shared" si="197"/>
        <v>-22.036967250538602</v>
      </c>
      <c r="BT707" s="161">
        <v>64</v>
      </c>
      <c r="BU707" s="98"/>
      <c r="BV707" s="98"/>
      <c r="BW707" s="98"/>
      <c r="BX707" s="98"/>
      <c r="BY707" s="98"/>
      <c r="BZ707" s="98"/>
      <c r="CA707" s="142"/>
      <c r="CB707" s="141"/>
      <c r="CC707" s="98"/>
      <c r="CD707" s="98"/>
      <c r="CE707" s="98"/>
      <c r="CF707" s="98"/>
      <c r="CG707" s="98"/>
      <c r="CH707" s="98"/>
      <c r="CI707" s="98"/>
      <c r="CJ707" s="98"/>
      <c r="CK707" s="98"/>
      <c r="CL707" s="98"/>
      <c r="CM707" s="98"/>
      <c r="CN707" s="163">
        <f t="shared" si="198"/>
        <v>-22.036967250538602</v>
      </c>
      <c r="CO707" s="161">
        <v>64</v>
      </c>
      <c r="CP707" s="98"/>
      <c r="CQ707" s="98"/>
      <c r="CR707" s="98"/>
      <c r="CS707" s="98"/>
      <c r="CT707" s="98"/>
      <c r="CU707" s="98"/>
      <c r="CV707" s="142"/>
    </row>
    <row r="708" spans="55:100" x14ac:dyDescent="0.3">
      <c r="BC708" s="141"/>
      <c r="BD708" s="255">
        <v>266</v>
      </c>
      <c r="BE708" s="258">
        <f t="shared" si="195"/>
        <v>-35.189209448279769</v>
      </c>
      <c r="BF708" s="257">
        <f t="shared" si="196"/>
        <v>-120.58448800765726</v>
      </c>
      <c r="BG708" s="98"/>
      <c r="BH708" s="98"/>
      <c r="BI708" s="98"/>
      <c r="BJ708" s="98"/>
      <c r="BK708" s="98"/>
      <c r="BL708" s="98"/>
      <c r="BM708" s="98"/>
      <c r="BN708" s="98"/>
      <c r="BO708" s="98"/>
      <c r="BP708" s="98"/>
      <c r="BQ708" s="98"/>
      <c r="BR708" s="98"/>
      <c r="BS708" s="163">
        <f t="shared" si="197"/>
        <v>-22.381294863828266</v>
      </c>
      <c r="BT708" s="161">
        <v>65</v>
      </c>
      <c r="BU708" s="98"/>
      <c r="BV708" s="98"/>
      <c r="BW708" s="98"/>
      <c r="BX708" s="98"/>
      <c r="BY708" s="98"/>
      <c r="BZ708" s="98"/>
      <c r="CA708" s="142"/>
      <c r="CB708" s="141"/>
      <c r="CC708" s="98"/>
      <c r="CD708" s="98"/>
      <c r="CE708" s="98"/>
      <c r="CF708" s="98"/>
      <c r="CG708" s="98"/>
      <c r="CH708" s="98"/>
      <c r="CI708" s="98"/>
      <c r="CJ708" s="98"/>
      <c r="CK708" s="98"/>
      <c r="CL708" s="98"/>
      <c r="CM708" s="98"/>
      <c r="CN708" s="163">
        <f t="shared" si="198"/>
        <v>-22.381294863828266</v>
      </c>
      <c r="CO708" s="161">
        <v>65</v>
      </c>
      <c r="CP708" s="98"/>
      <c r="CQ708" s="98"/>
      <c r="CR708" s="98"/>
      <c r="CS708" s="98"/>
      <c r="CT708" s="98"/>
      <c r="CU708" s="98"/>
      <c r="CV708" s="142"/>
    </row>
    <row r="709" spans="55:100" x14ac:dyDescent="0.3">
      <c r="BC709" s="141"/>
      <c r="BD709" s="255">
        <v>267</v>
      </c>
      <c r="BE709" s="258">
        <f t="shared" si="195"/>
        <v>-34.786277353794794</v>
      </c>
      <c r="BF709" s="257">
        <f t="shared" si="196"/>
        <v>-120.60913239029868</v>
      </c>
      <c r="BG709" s="98"/>
      <c r="BH709" s="98"/>
      <c r="BI709" s="98"/>
      <c r="BJ709" s="98"/>
      <c r="BK709" s="98"/>
      <c r="BL709" s="98"/>
      <c r="BM709" s="98"/>
      <c r="BN709" s="98"/>
      <c r="BO709" s="98"/>
      <c r="BP709" s="98"/>
      <c r="BQ709" s="98"/>
      <c r="BR709" s="98"/>
      <c r="BS709" s="163">
        <f t="shared" si="197"/>
        <v>-22.725622477117934</v>
      </c>
      <c r="BT709" s="161">
        <v>66</v>
      </c>
      <c r="BU709" s="98"/>
      <c r="BV709" s="98"/>
      <c r="BW709" s="98"/>
      <c r="BX709" s="98"/>
      <c r="BY709" s="98"/>
      <c r="BZ709" s="98"/>
      <c r="CA709" s="142"/>
      <c r="CB709" s="141"/>
      <c r="CC709" s="98"/>
      <c r="CD709" s="98"/>
      <c r="CE709" s="98"/>
      <c r="CF709" s="98"/>
      <c r="CG709" s="98"/>
      <c r="CH709" s="98"/>
      <c r="CI709" s="98"/>
      <c r="CJ709" s="98"/>
      <c r="CK709" s="98"/>
      <c r="CL709" s="98"/>
      <c r="CM709" s="98"/>
      <c r="CN709" s="163">
        <f t="shared" si="198"/>
        <v>-22.725622477117934</v>
      </c>
      <c r="CO709" s="161">
        <v>66</v>
      </c>
      <c r="CP709" s="98"/>
      <c r="CQ709" s="98"/>
      <c r="CR709" s="98"/>
      <c r="CS709" s="98"/>
      <c r="CT709" s="98"/>
      <c r="CU709" s="98"/>
      <c r="CV709" s="142"/>
    </row>
    <row r="710" spans="55:100" x14ac:dyDescent="0.3">
      <c r="BC710" s="141"/>
      <c r="BD710" s="255">
        <v>268</v>
      </c>
      <c r="BE710" s="258">
        <f t="shared" si="195"/>
        <v>-34.382976524037204</v>
      </c>
      <c r="BF710" s="257">
        <f t="shared" si="196"/>
        <v>-120.62674088480169</v>
      </c>
      <c r="BG710" s="98"/>
      <c r="BH710" s="98"/>
      <c r="BI710" s="98"/>
      <c r="BJ710" s="98"/>
      <c r="BK710" s="98"/>
      <c r="BL710" s="98"/>
      <c r="BM710" s="98"/>
      <c r="BN710" s="98"/>
      <c r="BO710" s="98"/>
      <c r="BP710" s="98"/>
      <c r="BQ710" s="98"/>
      <c r="BR710" s="98"/>
      <c r="BS710" s="163">
        <f t="shared" si="197"/>
        <v>-23.069950090407598</v>
      </c>
      <c r="BT710" s="161">
        <v>67</v>
      </c>
      <c r="BU710" s="98"/>
      <c r="BV710" s="98"/>
      <c r="BW710" s="98"/>
      <c r="BX710" s="98"/>
      <c r="BY710" s="98"/>
      <c r="BZ710" s="98"/>
      <c r="CA710" s="142"/>
      <c r="CB710" s="141"/>
      <c r="CC710" s="98"/>
      <c r="CD710" s="98"/>
      <c r="CE710" s="98"/>
      <c r="CF710" s="98"/>
      <c r="CG710" s="98"/>
      <c r="CH710" s="98"/>
      <c r="CI710" s="98"/>
      <c r="CJ710" s="98"/>
      <c r="CK710" s="98"/>
      <c r="CL710" s="98"/>
      <c r="CM710" s="98"/>
      <c r="CN710" s="163">
        <f t="shared" si="198"/>
        <v>-23.069950090407598</v>
      </c>
      <c r="CO710" s="161">
        <v>67</v>
      </c>
      <c r="CP710" s="98"/>
      <c r="CQ710" s="98"/>
      <c r="CR710" s="98"/>
      <c r="CS710" s="98"/>
      <c r="CT710" s="98"/>
      <c r="CU710" s="98"/>
      <c r="CV710" s="142"/>
    </row>
    <row r="711" spans="55:100" x14ac:dyDescent="0.3">
      <c r="BC711" s="141"/>
      <c r="BD711" s="255">
        <v>269</v>
      </c>
      <c r="BE711" s="258">
        <f t="shared" si="195"/>
        <v>-33.97942980834658</v>
      </c>
      <c r="BF711" s="257">
        <f t="shared" si="196"/>
        <v>-120.63730812744826</v>
      </c>
      <c r="BG711" s="98"/>
      <c r="BH711" s="98"/>
      <c r="BI711" s="98"/>
      <c r="BJ711" s="98"/>
      <c r="BK711" s="98"/>
      <c r="BL711" s="98"/>
      <c r="BM711" s="98"/>
      <c r="BN711" s="98"/>
      <c r="BO711" s="98"/>
      <c r="BP711" s="98"/>
      <c r="BQ711" s="98"/>
      <c r="BR711" s="98"/>
      <c r="BS711" s="163">
        <f t="shared" si="197"/>
        <v>-23.414277703697266</v>
      </c>
      <c r="BT711" s="161">
        <v>68</v>
      </c>
      <c r="BU711" s="98"/>
      <c r="BV711" s="98"/>
      <c r="BW711" s="98"/>
      <c r="BX711" s="98"/>
      <c r="BY711" s="98"/>
      <c r="BZ711" s="98"/>
      <c r="CA711" s="142"/>
      <c r="CB711" s="141"/>
      <c r="CC711" s="98"/>
      <c r="CD711" s="98"/>
      <c r="CE711" s="98"/>
      <c r="CF711" s="98"/>
      <c r="CG711" s="98"/>
      <c r="CH711" s="98"/>
      <c r="CI711" s="98"/>
      <c r="CJ711" s="98"/>
      <c r="CK711" s="98"/>
      <c r="CL711" s="98"/>
      <c r="CM711" s="98"/>
      <c r="CN711" s="163">
        <f t="shared" si="198"/>
        <v>-23.414277703697266</v>
      </c>
      <c r="CO711" s="161">
        <v>68</v>
      </c>
      <c r="CP711" s="98"/>
      <c r="CQ711" s="98"/>
      <c r="CR711" s="98"/>
      <c r="CS711" s="98"/>
      <c r="CT711" s="98"/>
      <c r="CU711" s="98"/>
      <c r="CV711" s="142"/>
    </row>
    <row r="712" spans="55:100" x14ac:dyDescent="0.3">
      <c r="BC712" s="141"/>
      <c r="BD712" s="255">
        <v>270</v>
      </c>
      <c r="BE712" s="258">
        <f t="shared" si="195"/>
        <v>-33.575760130961811</v>
      </c>
      <c r="BF712" s="257">
        <f t="shared" si="196"/>
        <v>-120.64083089935394</v>
      </c>
      <c r="BG712" s="98"/>
      <c r="BH712" s="98"/>
      <c r="BI712" s="98"/>
      <c r="BJ712" s="98"/>
      <c r="BK712" s="98"/>
      <c r="BL712" s="98"/>
      <c r="BM712" s="98"/>
      <c r="BN712" s="98"/>
      <c r="BO712" s="98"/>
      <c r="BP712" s="98"/>
      <c r="BQ712" s="98"/>
      <c r="BR712" s="98"/>
      <c r="BS712" s="163">
        <f t="shared" si="197"/>
        <v>-23.75860531698693</v>
      </c>
      <c r="BT712" s="161">
        <v>69</v>
      </c>
      <c r="BU712" s="98"/>
      <c r="BV712" s="98"/>
      <c r="BW712" s="98"/>
      <c r="BX712" s="98"/>
      <c r="BY712" s="98"/>
      <c r="BZ712" s="98"/>
      <c r="CA712" s="142"/>
      <c r="CB712" s="141"/>
      <c r="CC712" s="98"/>
      <c r="CD712" s="98"/>
      <c r="CE712" s="98"/>
      <c r="CF712" s="98"/>
      <c r="CG712" s="98"/>
      <c r="CH712" s="98"/>
      <c r="CI712" s="98"/>
      <c r="CJ712" s="98"/>
      <c r="CK712" s="98"/>
      <c r="CL712" s="98"/>
      <c r="CM712" s="98"/>
      <c r="CN712" s="163">
        <f t="shared" si="198"/>
        <v>-23.75860531698693</v>
      </c>
      <c r="CO712" s="161">
        <v>69</v>
      </c>
      <c r="CP712" s="98"/>
      <c r="CQ712" s="98"/>
      <c r="CR712" s="98"/>
      <c r="CS712" s="98"/>
      <c r="CT712" s="98"/>
      <c r="CU712" s="98"/>
      <c r="CV712" s="142"/>
    </row>
    <row r="713" spans="55:100" x14ac:dyDescent="0.3">
      <c r="BC713" s="141"/>
      <c r="BD713" s="255">
        <v>271</v>
      </c>
      <c r="BE713" s="258">
        <f t="shared" si="195"/>
        <v>-33.172090453577034</v>
      </c>
      <c r="BF713" s="257">
        <f t="shared" si="196"/>
        <v>-120.63730812744826</v>
      </c>
      <c r="BG713" s="98"/>
      <c r="BH713" s="98"/>
      <c r="BI713" s="98"/>
      <c r="BJ713" s="98"/>
      <c r="BK713" s="98"/>
      <c r="BL713" s="98"/>
      <c r="BM713" s="98"/>
      <c r="BN713" s="98"/>
      <c r="BO713" s="98"/>
      <c r="BP713" s="98"/>
      <c r="BQ713" s="98"/>
      <c r="BR713" s="98"/>
      <c r="BS713" s="163">
        <f t="shared" si="197"/>
        <v>-24.102932930276594</v>
      </c>
      <c r="BT713" s="161">
        <v>70</v>
      </c>
      <c r="BU713" s="98"/>
      <c r="BV713" s="98"/>
      <c r="BW713" s="98"/>
      <c r="BX713" s="98"/>
      <c r="BY713" s="98"/>
      <c r="BZ713" s="98"/>
      <c r="CA713" s="142"/>
      <c r="CB713" s="141"/>
      <c r="CC713" s="98"/>
      <c r="CD713" s="98"/>
      <c r="CE713" s="98"/>
      <c r="CF713" s="98"/>
      <c r="CG713" s="98"/>
      <c r="CH713" s="98"/>
      <c r="CI713" s="98"/>
      <c r="CJ713" s="98"/>
      <c r="CK713" s="98"/>
      <c r="CL713" s="98"/>
      <c r="CM713" s="98"/>
      <c r="CN713" s="163">
        <f t="shared" si="198"/>
        <v>-24.102932930276594</v>
      </c>
      <c r="CO713" s="161">
        <v>70</v>
      </c>
      <c r="CP713" s="98"/>
      <c r="CQ713" s="98"/>
      <c r="CR713" s="98"/>
      <c r="CS713" s="98"/>
      <c r="CT713" s="98"/>
      <c r="CU713" s="98"/>
      <c r="CV713" s="142"/>
    </row>
    <row r="714" spans="55:100" x14ac:dyDescent="0.3">
      <c r="BC714" s="141"/>
      <c r="BD714" s="255">
        <v>272</v>
      </c>
      <c r="BE714" s="258">
        <f t="shared" si="195"/>
        <v>-32.768543737886411</v>
      </c>
      <c r="BF714" s="257">
        <f t="shared" si="196"/>
        <v>-120.62674088480169</v>
      </c>
      <c r="BG714" s="98"/>
      <c r="BH714" s="98"/>
      <c r="BI714" s="98"/>
      <c r="BJ714" s="98"/>
      <c r="BK714" s="98"/>
      <c r="BL714" s="98"/>
      <c r="BM714" s="98"/>
      <c r="BN714" s="98"/>
      <c r="BO714" s="98"/>
      <c r="BP714" s="98"/>
      <c r="BQ714" s="98"/>
      <c r="BR714" s="98"/>
      <c r="BS714" s="163">
        <f t="shared" si="197"/>
        <v>-24.447260543566262</v>
      </c>
      <c r="BT714" s="161">
        <v>71</v>
      </c>
      <c r="BU714" s="98"/>
      <c r="BV714" s="98"/>
      <c r="BW714" s="98"/>
      <c r="BX714" s="98"/>
      <c r="BY714" s="98"/>
      <c r="BZ714" s="98"/>
      <c r="CA714" s="142"/>
      <c r="CB714" s="141"/>
      <c r="CC714" s="98"/>
      <c r="CD714" s="98"/>
      <c r="CE714" s="98"/>
      <c r="CF714" s="98"/>
      <c r="CG714" s="98"/>
      <c r="CH714" s="98"/>
      <c r="CI714" s="98"/>
      <c r="CJ714" s="98"/>
      <c r="CK714" s="98"/>
      <c r="CL714" s="98"/>
      <c r="CM714" s="98"/>
      <c r="CN714" s="163">
        <f t="shared" si="198"/>
        <v>-24.447260543566262</v>
      </c>
      <c r="CO714" s="161">
        <v>71</v>
      </c>
      <c r="CP714" s="98"/>
      <c r="CQ714" s="98"/>
      <c r="CR714" s="98"/>
      <c r="CS714" s="98"/>
      <c r="CT714" s="98"/>
      <c r="CU714" s="98"/>
      <c r="CV714" s="142"/>
    </row>
    <row r="715" spans="55:100" x14ac:dyDescent="0.3">
      <c r="BC715" s="141"/>
      <c r="BD715" s="255">
        <v>273</v>
      </c>
      <c r="BE715" s="258">
        <f t="shared" si="195"/>
        <v>-32.36524290812882</v>
      </c>
      <c r="BF715" s="257">
        <f t="shared" si="196"/>
        <v>-120.60913239029868</v>
      </c>
      <c r="BG715" s="98"/>
      <c r="BH715" s="98"/>
      <c r="BI715" s="98"/>
      <c r="BJ715" s="98"/>
      <c r="BK715" s="98"/>
      <c r="BL715" s="98"/>
      <c r="BM715" s="98"/>
      <c r="BN715" s="98"/>
      <c r="BO715" s="98"/>
      <c r="BP715" s="98"/>
      <c r="BQ715" s="98"/>
      <c r="BR715" s="98"/>
      <c r="BS715" s="163">
        <f t="shared" si="197"/>
        <v>-24.791588156855926</v>
      </c>
      <c r="BT715" s="161">
        <v>72</v>
      </c>
      <c r="BU715" s="98"/>
      <c r="BV715" s="98"/>
      <c r="BW715" s="98"/>
      <c r="BX715" s="98"/>
      <c r="BY715" s="98"/>
      <c r="BZ715" s="98"/>
      <c r="CA715" s="142"/>
      <c r="CB715" s="141"/>
      <c r="CC715" s="98"/>
      <c r="CD715" s="98"/>
      <c r="CE715" s="98"/>
      <c r="CF715" s="98"/>
      <c r="CG715" s="98"/>
      <c r="CH715" s="98"/>
      <c r="CI715" s="98"/>
      <c r="CJ715" s="98"/>
      <c r="CK715" s="98"/>
      <c r="CL715" s="98"/>
      <c r="CM715" s="98"/>
      <c r="CN715" s="163">
        <f t="shared" si="198"/>
        <v>-24.791588156855926</v>
      </c>
      <c r="CO715" s="161">
        <v>72</v>
      </c>
      <c r="CP715" s="98"/>
      <c r="CQ715" s="98"/>
      <c r="CR715" s="98"/>
      <c r="CS715" s="98"/>
      <c r="CT715" s="98"/>
      <c r="CU715" s="98"/>
      <c r="CV715" s="142"/>
    </row>
    <row r="716" spans="55:100" x14ac:dyDescent="0.3">
      <c r="BC716" s="141"/>
      <c r="BD716" s="255">
        <v>274</v>
      </c>
      <c r="BE716" s="258">
        <f t="shared" si="195"/>
        <v>-31.962310813643846</v>
      </c>
      <c r="BF716" s="257">
        <f t="shared" si="196"/>
        <v>-120.58448800765727</v>
      </c>
      <c r="BG716" s="98"/>
      <c r="BH716" s="98"/>
      <c r="BI716" s="98"/>
      <c r="BJ716" s="98"/>
      <c r="BK716" s="98"/>
      <c r="BL716" s="98"/>
      <c r="BM716" s="98"/>
      <c r="BN716" s="98"/>
      <c r="BO716" s="98"/>
      <c r="BP716" s="98"/>
      <c r="BQ716" s="98"/>
      <c r="BR716" s="98"/>
      <c r="BS716" s="163">
        <f t="shared" si="197"/>
        <v>-25.135915770145594</v>
      </c>
      <c r="BT716" s="161">
        <v>73</v>
      </c>
      <c r="BU716" s="98"/>
      <c r="BV716" s="98"/>
      <c r="BW716" s="98"/>
      <c r="BX716" s="98"/>
      <c r="BY716" s="98"/>
      <c r="BZ716" s="98"/>
      <c r="CA716" s="142"/>
      <c r="CB716" s="141"/>
      <c r="CC716" s="98"/>
      <c r="CD716" s="98"/>
      <c r="CE716" s="98"/>
      <c r="CF716" s="98"/>
      <c r="CG716" s="98"/>
      <c r="CH716" s="98"/>
      <c r="CI716" s="98"/>
      <c r="CJ716" s="98"/>
      <c r="CK716" s="98"/>
      <c r="CL716" s="98"/>
      <c r="CM716" s="98"/>
      <c r="CN716" s="163">
        <f t="shared" si="198"/>
        <v>-25.135915770145594</v>
      </c>
      <c r="CO716" s="161">
        <v>73</v>
      </c>
      <c r="CP716" s="98"/>
      <c r="CQ716" s="98"/>
      <c r="CR716" s="98"/>
      <c r="CS716" s="98"/>
      <c r="CT716" s="98"/>
      <c r="CU716" s="98"/>
      <c r="CV716" s="142"/>
    </row>
    <row r="717" spans="55:100" x14ac:dyDescent="0.3">
      <c r="BC717" s="141"/>
      <c r="BD717" s="255">
        <v>275</v>
      </c>
      <c r="BE717" s="258">
        <f t="shared" si="195"/>
        <v>-31.559870191450763</v>
      </c>
      <c r="BF717" s="257">
        <f t="shared" si="196"/>
        <v>-120.55281524379511</v>
      </c>
      <c r="BG717" s="98"/>
      <c r="BH717" s="98"/>
      <c r="BI717" s="98"/>
      <c r="BJ717" s="98"/>
      <c r="BK717" s="98"/>
      <c r="BL717" s="98"/>
      <c r="BM717" s="98"/>
      <c r="BN717" s="98"/>
      <c r="BO717" s="98"/>
      <c r="BP717" s="98"/>
      <c r="BQ717" s="98"/>
      <c r="BR717" s="98"/>
      <c r="BS717" s="163">
        <f t="shared" si="197"/>
        <v>-25.480243383435258</v>
      </c>
      <c r="BT717" s="161">
        <v>74</v>
      </c>
      <c r="BU717" s="98"/>
      <c r="BV717" s="98"/>
      <c r="BW717" s="98"/>
      <c r="BX717" s="98"/>
      <c r="BY717" s="98"/>
      <c r="BZ717" s="98"/>
      <c r="CA717" s="142"/>
      <c r="CB717" s="141"/>
      <c r="CC717" s="98"/>
      <c r="CD717" s="98"/>
      <c r="CE717" s="98"/>
      <c r="CF717" s="98"/>
      <c r="CG717" s="98"/>
      <c r="CH717" s="98"/>
      <c r="CI717" s="98"/>
      <c r="CJ717" s="98"/>
      <c r="CK717" s="98"/>
      <c r="CL717" s="98"/>
      <c r="CM717" s="98"/>
      <c r="CN717" s="163">
        <f t="shared" si="198"/>
        <v>-25.480243383435258</v>
      </c>
      <c r="CO717" s="161">
        <v>74</v>
      </c>
      <c r="CP717" s="98"/>
      <c r="CQ717" s="98"/>
      <c r="CR717" s="98"/>
      <c r="CS717" s="98"/>
      <c r="CT717" s="98"/>
      <c r="CU717" s="98"/>
      <c r="CV717" s="142"/>
    </row>
    <row r="718" spans="55:100" x14ac:dyDescent="0.3">
      <c r="BC718" s="141"/>
      <c r="BD718" s="255">
        <v>276</v>
      </c>
      <c r="BE718" s="258">
        <f t="shared" si="195"/>
        <v>-31.15804362886162</v>
      </c>
      <c r="BF718" s="257">
        <f t="shared" si="196"/>
        <v>-120.51412374654291</v>
      </c>
      <c r="BG718" s="98"/>
      <c r="BH718" s="98"/>
      <c r="BI718" s="98"/>
      <c r="BJ718" s="98"/>
      <c r="BK718" s="98"/>
      <c r="BL718" s="98"/>
      <c r="BM718" s="98"/>
      <c r="BN718" s="98"/>
      <c r="BO718" s="98"/>
      <c r="BP718" s="98"/>
      <c r="BQ718" s="98"/>
      <c r="BR718" s="98"/>
      <c r="BS718" s="163">
        <f t="shared" si="197"/>
        <v>-25.824570996724923</v>
      </c>
      <c r="BT718" s="161">
        <v>75</v>
      </c>
      <c r="BU718" s="98"/>
      <c r="BV718" s="98"/>
      <c r="BW718" s="98"/>
      <c r="BX718" s="98"/>
      <c r="BY718" s="98"/>
      <c r="BZ718" s="98"/>
      <c r="CA718" s="142"/>
      <c r="CB718" s="141"/>
      <c r="CC718" s="98"/>
      <c r="CD718" s="98"/>
      <c r="CE718" s="98"/>
      <c r="CF718" s="98"/>
      <c r="CG718" s="98"/>
      <c r="CH718" s="98"/>
      <c r="CI718" s="98"/>
      <c r="CJ718" s="98"/>
      <c r="CK718" s="98"/>
      <c r="CL718" s="98"/>
      <c r="CM718" s="98"/>
      <c r="CN718" s="163">
        <f t="shared" si="198"/>
        <v>-25.824570996724923</v>
      </c>
      <c r="CO718" s="161">
        <v>75</v>
      </c>
      <c r="CP718" s="98"/>
      <c r="CQ718" s="98"/>
      <c r="CR718" s="98"/>
      <c r="CS718" s="98"/>
      <c r="CT718" s="98"/>
      <c r="CU718" s="98"/>
      <c r="CV718" s="142"/>
    </row>
    <row r="719" spans="55:100" x14ac:dyDescent="0.3">
      <c r="BC719" s="141"/>
      <c r="BD719" s="255">
        <v>277</v>
      </c>
      <c r="BE719" s="258">
        <f t="shared" si="195"/>
        <v>-30.756953526139938</v>
      </c>
      <c r="BF719" s="257">
        <f t="shared" si="196"/>
        <v>-120.46842530170555</v>
      </c>
      <c r="BG719" s="98"/>
      <c r="BH719" s="98"/>
      <c r="BI719" s="98"/>
      <c r="BJ719" s="98"/>
      <c r="BK719" s="98"/>
      <c r="BL719" s="98"/>
      <c r="BM719" s="98"/>
      <c r="BN719" s="98"/>
      <c r="BO719" s="98"/>
      <c r="BP719" s="98"/>
      <c r="BQ719" s="98"/>
      <c r="BR719" s="98"/>
      <c r="BS719" s="163">
        <f t="shared" si="197"/>
        <v>-26.16889861001459</v>
      </c>
      <c r="BT719" s="161">
        <v>76</v>
      </c>
      <c r="BU719" s="98"/>
      <c r="BV719" s="98"/>
      <c r="BW719" s="98"/>
      <c r="BX719" s="98"/>
      <c r="BY719" s="98"/>
      <c r="BZ719" s="98"/>
      <c r="CA719" s="142"/>
      <c r="CB719" s="141"/>
      <c r="CC719" s="98"/>
      <c r="CD719" s="98"/>
      <c r="CE719" s="98"/>
      <c r="CF719" s="98"/>
      <c r="CG719" s="98"/>
      <c r="CH719" s="98"/>
      <c r="CI719" s="98"/>
      <c r="CJ719" s="98"/>
      <c r="CK719" s="98"/>
      <c r="CL719" s="98"/>
      <c r="CM719" s="98"/>
      <c r="CN719" s="163">
        <f t="shared" si="198"/>
        <v>-26.16889861001459</v>
      </c>
      <c r="CO719" s="161">
        <v>76</v>
      </c>
      <c r="CP719" s="98"/>
      <c r="CQ719" s="98"/>
      <c r="CR719" s="98"/>
      <c r="CS719" s="98"/>
      <c r="CT719" s="98"/>
      <c r="CU719" s="98"/>
      <c r="CV719" s="142"/>
    </row>
    <row r="720" spans="55:100" x14ac:dyDescent="0.3">
      <c r="BC720" s="141"/>
      <c r="BD720" s="255">
        <v>278</v>
      </c>
      <c r="BE720" s="258">
        <f t="shared" si="195"/>
        <v>-30.356722059216501</v>
      </c>
      <c r="BF720" s="257">
        <f t="shared" si="196"/>
        <v>-120.415733829472</v>
      </c>
      <c r="BG720" s="98"/>
      <c r="BH720" s="98"/>
      <c r="BI720" s="98"/>
      <c r="BJ720" s="98"/>
      <c r="BK720" s="98"/>
      <c r="BL720" s="98"/>
      <c r="BM720" s="98"/>
      <c r="BN720" s="98"/>
      <c r="BO720" s="98"/>
      <c r="BP720" s="98"/>
      <c r="BQ720" s="98"/>
      <c r="BR720" s="98"/>
      <c r="BS720" s="163">
        <f t="shared" si="197"/>
        <v>-26.513226223304255</v>
      </c>
      <c r="BT720" s="161">
        <v>77</v>
      </c>
      <c r="BU720" s="98"/>
      <c r="BV720" s="98"/>
      <c r="BW720" s="98"/>
      <c r="BX720" s="98"/>
      <c r="BY720" s="98"/>
      <c r="BZ720" s="98"/>
      <c r="CA720" s="142"/>
      <c r="CB720" s="141"/>
      <c r="CC720" s="98"/>
      <c r="CD720" s="98"/>
      <c r="CE720" s="98"/>
      <c r="CF720" s="98"/>
      <c r="CG720" s="98"/>
      <c r="CH720" s="98"/>
      <c r="CI720" s="98"/>
      <c r="CJ720" s="98"/>
      <c r="CK720" s="98"/>
      <c r="CL720" s="98"/>
      <c r="CM720" s="98"/>
      <c r="CN720" s="163">
        <f t="shared" si="198"/>
        <v>-26.513226223304255</v>
      </c>
      <c r="CO720" s="161">
        <v>77</v>
      </c>
      <c r="CP720" s="98"/>
      <c r="CQ720" s="98"/>
      <c r="CR720" s="98"/>
      <c r="CS720" s="98"/>
      <c r="CT720" s="98"/>
      <c r="CU720" s="98"/>
      <c r="CV720" s="142"/>
    </row>
    <row r="721" spans="55:100" x14ac:dyDescent="0.3">
      <c r="BC721" s="141"/>
      <c r="BD721" s="255">
        <v>279</v>
      </c>
      <c r="BE721" s="258">
        <f t="shared" si="195"/>
        <v>-29.957471142473239</v>
      </c>
      <c r="BF721" s="257">
        <f t="shared" si="196"/>
        <v>-120.35606538017517</v>
      </c>
      <c r="BG721" s="98"/>
      <c r="BH721" s="98"/>
      <c r="BI721" s="98"/>
      <c r="BJ721" s="98"/>
      <c r="BK721" s="98"/>
      <c r="BL721" s="98"/>
      <c r="BM721" s="98"/>
      <c r="BN721" s="98"/>
      <c r="BO721" s="98"/>
      <c r="BP721" s="98"/>
      <c r="BQ721" s="98"/>
      <c r="BR721" s="98"/>
      <c r="BS721" s="163">
        <f t="shared" si="197"/>
        <v>-26.857553836593922</v>
      </c>
      <c r="BT721" s="161">
        <v>78</v>
      </c>
      <c r="BU721" s="98"/>
      <c r="BV721" s="98"/>
      <c r="BW721" s="98"/>
      <c r="BX721" s="98"/>
      <c r="BY721" s="98"/>
      <c r="BZ721" s="98"/>
      <c r="CA721" s="142"/>
      <c r="CB721" s="141"/>
      <c r="CC721" s="98"/>
      <c r="CD721" s="98"/>
      <c r="CE721" s="98"/>
      <c r="CF721" s="98"/>
      <c r="CG721" s="98"/>
      <c r="CH721" s="98"/>
      <c r="CI721" s="98"/>
      <c r="CJ721" s="98"/>
      <c r="CK721" s="98"/>
      <c r="CL721" s="98"/>
      <c r="CM721" s="98"/>
      <c r="CN721" s="163">
        <f t="shared" si="198"/>
        <v>-26.857553836593922</v>
      </c>
      <c r="CO721" s="161">
        <v>78</v>
      </c>
      <c r="CP721" s="98"/>
      <c r="CQ721" s="98"/>
      <c r="CR721" s="98"/>
      <c r="CS721" s="98"/>
      <c r="CT721" s="98"/>
      <c r="CU721" s="98"/>
      <c r="CV721" s="142"/>
    </row>
    <row r="722" spans="55:100" x14ac:dyDescent="0.3">
      <c r="BC722" s="141"/>
      <c r="BD722" s="255">
        <v>280</v>
      </c>
      <c r="BE722" s="258">
        <f t="shared" si="195"/>
        <v>-29.559322391607026</v>
      </c>
      <c r="BF722" s="257">
        <f t="shared" si="196"/>
        <v>-120.28943812940271</v>
      </c>
      <c r="BG722" s="98"/>
      <c r="BH722" s="98"/>
      <c r="BI722" s="98"/>
      <c r="BJ722" s="98"/>
      <c r="BK722" s="98"/>
      <c r="BL722" s="98"/>
      <c r="BM722" s="98"/>
      <c r="BN722" s="98"/>
      <c r="BO722" s="98"/>
      <c r="BP722" s="98"/>
      <c r="BQ722" s="98"/>
      <c r="BR722" s="98"/>
      <c r="BS722" s="163">
        <f t="shared" si="197"/>
        <v>-27.201881449883587</v>
      </c>
      <c r="BT722" s="161">
        <v>79</v>
      </c>
      <c r="BU722" s="98"/>
      <c r="BV722" s="98"/>
      <c r="BW722" s="98"/>
      <c r="BX722" s="98"/>
      <c r="BY722" s="98"/>
      <c r="BZ722" s="98"/>
      <c r="CA722" s="142"/>
      <c r="CB722" s="141"/>
      <c r="CC722" s="98"/>
      <c r="CD722" s="98"/>
      <c r="CE722" s="98"/>
      <c r="CF722" s="98"/>
      <c r="CG722" s="98"/>
      <c r="CH722" s="98"/>
      <c r="CI722" s="98"/>
      <c r="CJ722" s="98"/>
      <c r="CK722" s="98"/>
      <c r="CL722" s="98"/>
      <c r="CM722" s="98"/>
      <c r="CN722" s="163">
        <f t="shared" si="198"/>
        <v>-27.201881449883587</v>
      </c>
      <c r="CO722" s="161">
        <v>79</v>
      </c>
      <c r="CP722" s="98"/>
      <c r="CQ722" s="98"/>
      <c r="CR722" s="98"/>
      <c r="CS722" s="98"/>
      <c r="CT722" s="98"/>
      <c r="CU722" s="98"/>
      <c r="CV722" s="142"/>
    </row>
    <row r="723" spans="55:100" x14ac:dyDescent="0.3">
      <c r="BC723" s="141"/>
      <c r="BD723" s="255">
        <v>281</v>
      </c>
      <c r="BE723" s="258">
        <f t="shared" si="195"/>
        <v>-29.162397086584321</v>
      </c>
      <c r="BF723" s="257">
        <f t="shared" si="196"/>
        <v>-120.21587237246064</v>
      </c>
      <c r="BG723" s="98"/>
      <c r="BH723" s="98"/>
      <c r="BI723" s="98"/>
      <c r="BJ723" s="98"/>
      <c r="BK723" s="98"/>
      <c r="BL723" s="98"/>
      <c r="BM723" s="98"/>
      <c r="BN723" s="98"/>
      <c r="BO723" s="98"/>
      <c r="BP723" s="98"/>
      <c r="BQ723" s="98"/>
      <c r="BR723" s="98"/>
      <c r="BS723" s="163">
        <f t="shared" si="197"/>
        <v>-27.546209063173251</v>
      </c>
      <c r="BT723" s="161">
        <v>80</v>
      </c>
      <c r="BU723" s="98"/>
      <c r="BV723" s="98"/>
      <c r="BW723" s="98"/>
      <c r="BX723" s="98"/>
      <c r="BY723" s="98"/>
      <c r="BZ723" s="98"/>
      <c r="CA723" s="142"/>
      <c r="CB723" s="141"/>
      <c r="CC723" s="98"/>
      <c r="CD723" s="98"/>
      <c r="CE723" s="98"/>
      <c r="CF723" s="98"/>
      <c r="CG723" s="98"/>
      <c r="CH723" s="98"/>
      <c r="CI723" s="98"/>
      <c r="CJ723" s="98"/>
      <c r="CK723" s="98"/>
      <c r="CL723" s="98"/>
      <c r="CM723" s="98"/>
      <c r="CN723" s="163">
        <f t="shared" si="198"/>
        <v>-27.546209063173251</v>
      </c>
      <c r="CO723" s="161">
        <v>80</v>
      </c>
      <c r="CP723" s="98"/>
      <c r="CQ723" s="98"/>
      <c r="CR723" s="98"/>
      <c r="CS723" s="98"/>
      <c r="CT723" s="98"/>
      <c r="CU723" s="98"/>
      <c r="CV723" s="142"/>
    </row>
    <row r="724" spans="55:100" x14ac:dyDescent="0.3">
      <c r="BC724" s="141"/>
      <c r="BD724" s="255">
        <v>282</v>
      </c>
      <c r="BE724" s="258">
        <f t="shared" si="195"/>
        <v>-28.766816134698143</v>
      </c>
      <c r="BF724" s="257">
        <f t="shared" si="196"/>
        <v>-120.13539051819119</v>
      </c>
      <c r="BG724" s="98"/>
      <c r="BH724" s="98"/>
      <c r="BI724" s="98"/>
      <c r="BJ724" s="98"/>
      <c r="BK724" s="98"/>
      <c r="BL724" s="98"/>
      <c r="BM724" s="98"/>
      <c r="BN724" s="98"/>
      <c r="BO724" s="98"/>
      <c r="BP724" s="98"/>
      <c r="BQ724" s="98"/>
      <c r="BR724" s="98"/>
      <c r="BS724" s="163">
        <f t="shared" si="197"/>
        <v>-27.890536676462919</v>
      </c>
      <c r="BT724" s="161">
        <v>81</v>
      </c>
      <c r="BU724" s="98"/>
      <c r="BV724" s="98"/>
      <c r="BW724" s="98"/>
      <c r="BX724" s="98"/>
      <c r="BY724" s="98"/>
      <c r="BZ724" s="98"/>
      <c r="CA724" s="142"/>
      <c r="CB724" s="141"/>
      <c r="CC724" s="98"/>
      <c r="CD724" s="98"/>
      <c r="CE724" s="98"/>
      <c r="CF724" s="98"/>
      <c r="CG724" s="98"/>
      <c r="CH724" s="98"/>
      <c r="CI724" s="98"/>
      <c r="CJ724" s="98"/>
      <c r="CK724" s="98"/>
      <c r="CL724" s="98"/>
      <c r="CM724" s="98"/>
      <c r="CN724" s="163">
        <f t="shared" si="198"/>
        <v>-27.890536676462919</v>
      </c>
      <c r="CO724" s="161">
        <v>81</v>
      </c>
      <c r="CP724" s="98"/>
      <c r="CQ724" s="98"/>
      <c r="CR724" s="98"/>
      <c r="CS724" s="98"/>
      <c r="CT724" s="98"/>
      <c r="CU724" s="98"/>
      <c r="CV724" s="142"/>
    </row>
    <row r="725" spans="55:100" x14ac:dyDescent="0.3">
      <c r="BC725" s="141"/>
      <c r="BD725" s="255">
        <v>283</v>
      </c>
      <c r="BE725" s="258">
        <f t="shared" si="195"/>
        <v>-28.372700033738496</v>
      </c>
      <c r="BF725" s="257">
        <f t="shared" si="196"/>
        <v>-120.04801708214679</v>
      </c>
      <c r="BG725" s="98"/>
      <c r="BH725" s="98"/>
      <c r="BI725" s="98"/>
      <c r="BJ725" s="98"/>
      <c r="BK725" s="98"/>
      <c r="BL725" s="98"/>
      <c r="BM725" s="98"/>
      <c r="BN725" s="98"/>
      <c r="BO725" s="98"/>
      <c r="BP725" s="98"/>
      <c r="BQ725" s="98"/>
      <c r="BR725" s="98"/>
      <c r="BS725" s="163">
        <f t="shared" si="197"/>
        <v>-28.234864289752583</v>
      </c>
      <c r="BT725" s="161">
        <v>82</v>
      </c>
      <c r="BU725" s="98"/>
      <c r="BV725" s="98"/>
      <c r="BW725" s="98"/>
      <c r="BX725" s="98"/>
      <c r="BY725" s="98"/>
      <c r="BZ725" s="98"/>
      <c r="CA725" s="142"/>
      <c r="CB725" s="141"/>
      <c r="CC725" s="98"/>
      <c r="CD725" s="98"/>
      <c r="CE725" s="98"/>
      <c r="CF725" s="98"/>
      <c r="CG725" s="98"/>
      <c r="CH725" s="98"/>
      <c r="CI725" s="98"/>
      <c r="CJ725" s="98"/>
      <c r="CK725" s="98"/>
      <c r="CL725" s="98"/>
      <c r="CM725" s="98"/>
      <c r="CN725" s="163">
        <f t="shared" si="198"/>
        <v>-28.234864289752583</v>
      </c>
      <c r="CO725" s="161">
        <v>82</v>
      </c>
      <c r="CP725" s="98"/>
      <c r="CQ725" s="98"/>
      <c r="CR725" s="98"/>
      <c r="CS725" s="98"/>
      <c r="CT725" s="98"/>
      <c r="CU725" s="98"/>
      <c r="CV725" s="142"/>
    </row>
    <row r="726" spans="55:100" x14ac:dyDescent="0.3">
      <c r="BC726" s="141"/>
      <c r="BD726" s="255">
        <v>284</v>
      </c>
      <c r="BE726" s="258">
        <f t="shared" si="195"/>
        <v>-27.980168835287657</v>
      </c>
      <c r="BF726" s="257">
        <f t="shared" si="196"/>
        <v>-119.95377867912248</v>
      </c>
      <c r="BG726" s="98"/>
      <c r="BH726" s="98"/>
      <c r="BI726" s="98"/>
      <c r="BJ726" s="98"/>
      <c r="BK726" s="98"/>
      <c r="BL726" s="98"/>
      <c r="BM726" s="98"/>
      <c r="BN726" s="98"/>
      <c r="BO726" s="98"/>
      <c r="BP726" s="98"/>
      <c r="BQ726" s="98"/>
      <c r="BR726" s="98"/>
      <c r="BS726" s="163">
        <f t="shared" si="197"/>
        <v>-28.579191903042251</v>
      </c>
      <c r="BT726" s="161">
        <v>83</v>
      </c>
      <c r="BU726" s="98"/>
      <c r="BV726" s="98"/>
      <c r="BW726" s="98"/>
      <c r="BX726" s="98"/>
      <c r="BY726" s="98"/>
      <c r="BZ726" s="98"/>
      <c r="CA726" s="142"/>
      <c r="CB726" s="141"/>
      <c r="CC726" s="98"/>
      <c r="CD726" s="98"/>
      <c r="CE726" s="98"/>
      <c r="CF726" s="98"/>
      <c r="CG726" s="98"/>
      <c r="CH726" s="98"/>
      <c r="CI726" s="98"/>
      <c r="CJ726" s="98"/>
      <c r="CK726" s="98"/>
      <c r="CL726" s="98"/>
      <c r="CM726" s="98"/>
      <c r="CN726" s="163">
        <f t="shared" si="198"/>
        <v>-28.579191903042251</v>
      </c>
      <c r="CO726" s="161">
        <v>83</v>
      </c>
      <c r="CP726" s="98"/>
      <c r="CQ726" s="98"/>
      <c r="CR726" s="98"/>
      <c r="CS726" s="98"/>
      <c r="CT726" s="98"/>
      <c r="CU726" s="98"/>
      <c r="CV726" s="142"/>
    </row>
    <row r="727" spans="55:100" x14ac:dyDescent="0.3">
      <c r="BC727" s="141"/>
      <c r="BD727" s="255">
        <v>285</v>
      </c>
      <c r="BE727" s="258">
        <f t="shared" si="195"/>
        <v>-27.589342108151168</v>
      </c>
      <c r="BF727" s="257">
        <f t="shared" si="196"/>
        <v>-119.85270401504872</v>
      </c>
      <c r="BG727" s="98"/>
      <c r="BH727" s="98"/>
      <c r="BI727" s="98"/>
      <c r="BJ727" s="98"/>
      <c r="BK727" s="98"/>
      <c r="BL727" s="98"/>
      <c r="BM727" s="98"/>
      <c r="BN727" s="98"/>
      <c r="BO727" s="98"/>
      <c r="BP727" s="98"/>
      <c r="BQ727" s="98"/>
      <c r="BR727" s="98"/>
      <c r="BS727" s="163">
        <f t="shared" si="197"/>
        <v>-28.923519516331915</v>
      </c>
      <c r="BT727" s="161">
        <v>84</v>
      </c>
      <c r="BU727" s="98"/>
      <c r="BV727" s="98"/>
      <c r="BW727" s="98"/>
      <c r="BX727" s="98"/>
      <c r="BY727" s="98"/>
      <c r="BZ727" s="98"/>
      <c r="CA727" s="142"/>
      <c r="CB727" s="141"/>
      <c r="CC727" s="98"/>
      <c r="CD727" s="98"/>
      <c r="CE727" s="98"/>
      <c r="CF727" s="98"/>
      <c r="CG727" s="98"/>
      <c r="CH727" s="98"/>
      <c r="CI727" s="98"/>
      <c r="CJ727" s="98"/>
      <c r="CK727" s="98"/>
      <c r="CL727" s="98"/>
      <c r="CM727" s="98"/>
      <c r="CN727" s="163">
        <f t="shared" si="198"/>
        <v>-28.923519516331915</v>
      </c>
      <c r="CO727" s="161">
        <v>84</v>
      </c>
      <c r="CP727" s="98"/>
      <c r="CQ727" s="98"/>
      <c r="CR727" s="98"/>
      <c r="CS727" s="98"/>
      <c r="CT727" s="98"/>
      <c r="CU727" s="98"/>
      <c r="CV727" s="142"/>
    </row>
    <row r="728" spans="55:100" x14ac:dyDescent="0.3">
      <c r="BC728" s="141"/>
      <c r="BD728" s="255">
        <v>286</v>
      </c>
      <c r="BE728" s="258">
        <f t="shared" si="195"/>
        <v>-27.200338901936181</v>
      </c>
      <c r="BF728" s="257">
        <f t="shared" si="196"/>
        <v>-119.74482387824733</v>
      </c>
      <c r="BG728" s="98"/>
      <c r="BH728" s="98"/>
      <c r="BI728" s="98"/>
      <c r="BJ728" s="98"/>
      <c r="BK728" s="98"/>
      <c r="BL728" s="98"/>
      <c r="BM728" s="98"/>
      <c r="BN728" s="98"/>
      <c r="BO728" s="98"/>
      <c r="BP728" s="98"/>
      <c r="BQ728" s="98"/>
      <c r="BR728" s="98"/>
      <c r="BS728" s="163">
        <f t="shared" si="197"/>
        <v>-29.267847129621583</v>
      </c>
      <c r="BT728" s="161">
        <v>85</v>
      </c>
      <c r="BU728" s="98"/>
      <c r="BV728" s="98"/>
      <c r="BW728" s="98"/>
      <c r="BX728" s="98"/>
      <c r="BY728" s="98"/>
      <c r="BZ728" s="98"/>
      <c r="CA728" s="142"/>
      <c r="CB728" s="141"/>
      <c r="CC728" s="98"/>
      <c r="CD728" s="98"/>
      <c r="CE728" s="98"/>
      <c r="CF728" s="98"/>
      <c r="CG728" s="98"/>
      <c r="CH728" s="98"/>
      <c r="CI728" s="98"/>
      <c r="CJ728" s="98"/>
      <c r="CK728" s="98"/>
      <c r="CL728" s="98"/>
      <c r="CM728" s="98"/>
      <c r="CN728" s="163">
        <f t="shared" si="198"/>
        <v>-29.267847129621583</v>
      </c>
      <c r="CO728" s="161">
        <v>85</v>
      </c>
      <c r="CP728" s="98"/>
      <c r="CQ728" s="98"/>
      <c r="CR728" s="98"/>
      <c r="CS728" s="98"/>
      <c r="CT728" s="98"/>
      <c r="CU728" s="98"/>
      <c r="CV728" s="142"/>
    </row>
    <row r="729" spans="55:100" x14ac:dyDescent="0.3">
      <c r="BC729" s="141"/>
      <c r="BD729" s="255">
        <v>287</v>
      </c>
      <c r="BE729" s="258">
        <f t="shared" si="195"/>
        <v>-26.813277710787652</v>
      </c>
      <c r="BF729" s="257">
        <f t="shared" si="196"/>
        <v>-119.63017113005304</v>
      </c>
      <c r="BG729" s="98"/>
      <c r="BH729" s="98"/>
      <c r="BI729" s="98"/>
      <c r="BJ729" s="98"/>
      <c r="BK729" s="98"/>
      <c r="BL729" s="98"/>
      <c r="BM729" s="98"/>
      <c r="BN729" s="98"/>
      <c r="BO729" s="98"/>
      <c r="BP729" s="98"/>
      <c r="BQ729" s="98"/>
      <c r="BR729" s="98"/>
      <c r="BS729" s="163">
        <f t="shared" si="197"/>
        <v>-29.612174742911247</v>
      </c>
      <c r="BT729" s="161">
        <v>86</v>
      </c>
      <c r="BU729" s="98"/>
      <c r="BV729" s="98"/>
      <c r="BW729" s="98"/>
      <c r="BX729" s="98"/>
      <c r="BY729" s="98"/>
      <c r="BZ729" s="98"/>
      <c r="CA729" s="142"/>
      <c r="CB729" s="141"/>
      <c r="CC729" s="98"/>
      <c r="CD729" s="98"/>
      <c r="CE729" s="98"/>
      <c r="CF729" s="98"/>
      <c r="CG729" s="98"/>
      <c r="CH729" s="98"/>
      <c r="CI729" s="98"/>
      <c r="CJ729" s="98"/>
      <c r="CK729" s="98"/>
      <c r="CL729" s="98"/>
      <c r="CM729" s="98"/>
      <c r="CN729" s="163">
        <f t="shared" si="198"/>
        <v>-29.612174742911247</v>
      </c>
      <c r="CO729" s="161">
        <v>86</v>
      </c>
      <c r="CP729" s="98"/>
      <c r="CQ729" s="98"/>
      <c r="CR729" s="98"/>
      <c r="CS729" s="98"/>
      <c r="CT729" s="98"/>
      <c r="CU729" s="98"/>
      <c r="CV729" s="142"/>
    </row>
    <row r="730" spans="55:100" x14ac:dyDescent="0.3">
      <c r="BC730" s="141"/>
      <c r="BD730" s="255">
        <v>288</v>
      </c>
      <c r="BE730" s="258">
        <f t="shared" si="195"/>
        <v>-26.428276437293942</v>
      </c>
      <c r="BF730" s="257">
        <f t="shared" si="196"/>
        <v>-119.50878069480362</v>
      </c>
      <c r="BG730" s="98"/>
      <c r="BH730" s="98"/>
      <c r="BI730" s="98"/>
      <c r="BJ730" s="98"/>
      <c r="BK730" s="98"/>
      <c r="BL730" s="98"/>
      <c r="BM730" s="98"/>
      <c r="BN730" s="98"/>
      <c r="BO730" s="98"/>
      <c r="BP730" s="98"/>
      <c r="BQ730" s="98"/>
      <c r="BR730" s="98"/>
      <c r="BS730" s="163">
        <f t="shared" si="197"/>
        <v>-29.956502356200911</v>
      </c>
      <c r="BT730" s="161">
        <v>87</v>
      </c>
      <c r="BU730" s="98"/>
      <c r="BV730" s="98"/>
      <c r="BW730" s="98"/>
      <c r="BX730" s="98"/>
      <c r="BY730" s="98"/>
      <c r="BZ730" s="98"/>
      <c r="CA730" s="142"/>
      <c r="CB730" s="141"/>
      <c r="CC730" s="98"/>
      <c r="CD730" s="98"/>
      <c r="CE730" s="98"/>
      <c r="CF730" s="98"/>
      <c r="CG730" s="98"/>
      <c r="CH730" s="98"/>
      <c r="CI730" s="98"/>
      <c r="CJ730" s="98"/>
      <c r="CK730" s="98"/>
      <c r="CL730" s="98"/>
      <c r="CM730" s="98"/>
      <c r="CN730" s="163">
        <f t="shared" si="198"/>
        <v>-29.956502356200911</v>
      </c>
      <c r="CO730" s="161">
        <v>87</v>
      </c>
      <c r="CP730" s="98"/>
      <c r="CQ730" s="98"/>
      <c r="CR730" s="98"/>
      <c r="CS730" s="98"/>
      <c r="CT730" s="98"/>
      <c r="CU730" s="98"/>
      <c r="CV730" s="142"/>
    </row>
    <row r="731" spans="55:100" x14ac:dyDescent="0.3">
      <c r="BC731" s="141"/>
      <c r="BD731" s="255">
        <v>289</v>
      </c>
      <c r="BE731" s="258">
        <f t="shared" si="195"/>
        <v>-26.045452356572554</v>
      </c>
      <c r="BF731" s="257">
        <f t="shared" si="196"/>
        <v>-119.38068954920155</v>
      </c>
      <c r="BG731" s="98"/>
      <c r="BH731" s="98"/>
      <c r="BI731" s="98"/>
      <c r="BJ731" s="98"/>
      <c r="BK731" s="98"/>
      <c r="BL731" s="98"/>
      <c r="BM731" s="98"/>
      <c r="BN731" s="98"/>
      <c r="BO731" s="98"/>
      <c r="BP731" s="98"/>
      <c r="BQ731" s="98"/>
      <c r="BR731" s="98"/>
      <c r="BS731" s="163">
        <f t="shared" si="197"/>
        <v>-30.300829969490579</v>
      </c>
      <c r="BT731" s="161">
        <v>88</v>
      </c>
      <c r="BU731" s="98"/>
      <c r="BV731" s="98"/>
      <c r="BW731" s="98"/>
      <c r="BX731" s="98"/>
      <c r="BY731" s="98"/>
      <c r="BZ731" s="98"/>
      <c r="CA731" s="142"/>
      <c r="CB731" s="141"/>
      <c r="CC731" s="98"/>
      <c r="CD731" s="98"/>
      <c r="CE731" s="98"/>
      <c r="CF731" s="98"/>
      <c r="CG731" s="98"/>
      <c r="CH731" s="98"/>
      <c r="CI731" s="98"/>
      <c r="CJ731" s="98"/>
      <c r="CK731" s="98"/>
      <c r="CL731" s="98"/>
      <c r="CM731" s="98"/>
      <c r="CN731" s="163">
        <f t="shared" si="198"/>
        <v>-30.300829969490579</v>
      </c>
      <c r="CO731" s="161">
        <v>88</v>
      </c>
      <c r="CP731" s="98"/>
      <c r="CQ731" s="98"/>
      <c r="CR731" s="98"/>
      <c r="CS731" s="98"/>
      <c r="CT731" s="98"/>
      <c r="CU731" s="98"/>
      <c r="CV731" s="142"/>
    </row>
    <row r="732" spans="55:100" x14ac:dyDescent="0.3">
      <c r="BC732" s="141"/>
      <c r="BD732" s="255">
        <v>290</v>
      </c>
      <c r="BE732" s="258">
        <f t="shared" si="195"/>
        <v>-25.664922080546972</v>
      </c>
      <c r="BF732" s="257">
        <f t="shared" si="196"/>
        <v>-119.24593671105066</v>
      </c>
      <c r="BG732" s="98"/>
      <c r="BH732" s="98"/>
      <c r="BI732" s="98"/>
      <c r="BJ732" s="98"/>
      <c r="BK732" s="98"/>
      <c r="BL732" s="98"/>
      <c r="BM732" s="98"/>
      <c r="BN732" s="98"/>
      <c r="BO732" s="98"/>
      <c r="BP732" s="98"/>
      <c r="BQ732" s="98"/>
      <c r="BR732" s="98"/>
      <c r="BS732" s="163">
        <f t="shared" si="197"/>
        <v>-30.645157582780243</v>
      </c>
      <c r="BT732" s="161">
        <v>89</v>
      </c>
      <c r="BU732" s="98"/>
      <c r="BV732" s="98"/>
      <c r="BW732" s="98"/>
      <c r="BX732" s="98"/>
      <c r="BY732" s="98"/>
      <c r="BZ732" s="98"/>
      <c r="CA732" s="142"/>
      <c r="CB732" s="141"/>
      <c r="CC732" s="98"/>
      <c r="CD732" s="98"/>
      <c r="CE732" s="98"/>
      <c r="CF732" s="98"/>
      <c r="CG732" s="98"/>
      <c r="CH732" s="98"/>
      <c r="CI732" s="98"/>
      <c r="CJ732" s="98"/>
      <c r="CK732" s="98"/>
      <c r="CL732" s="98"/>
      <c r="CM732" s="98"/>
      <c r="CN732" s="163">
        <f t="shared" si="198"/>
        <v>-30.645157582780243</v>
      </c>
      <c r="CO732" s="161">
        <v>89</v>
      </c>
      <c r="CP732" s="98"/>
      <c r="CQ732" s="98"/>
      <c r="CR732" s="98"/>
      <c r="CS732" s="98"/>
      <c r="CT732" s="98"/>
      <c r="CU732" s="98"/>
      <c r="CV732" s="142"/>
    </row>
    <row r="733" spans="55:100" x14ac:dyDescent="0.3">
      <c r="BC733" s="141"/>
      <c r="BD733" s="255">
        <v>291</v>
      </c>
      <c r="BE733" s="258">
        <f t="shared" si="195"/>
        <v>-25.286801522425556</v>
      </c>
      <c r="BF733" s="257">
        <f t="shared" si="196"/>
        <v>-119.10456322737082</v>
      </c>
      <c r="BG733" s="98"/>
      <c r="BH733" s="98"/>
      <c r="BI733" s="98"/>
      <c r="BJ733" s="98"/>
      <c r="BK733" s="98"/>
      <c r="BL733" s="98"/>
      <c r="BM733" s="98"/>
      <c r="BN733" s="98"/>
      <c r="BO733" s="98"/>
      <c r="BP733" s="98"/>
      <c r="BQ733" s="98"/>
      <c r="BR733" s="98"/>
      <c r="BS733" s="163">
        <f t="shared" si="197"/>
        <v>-30.989485196069911</v>
      </c>
      <c r="BT733" s="161">
        <v>90</v>
      </c>
      <c r="BU733" s="98"/>
      <c r="BV733" s="98"/>
      <c r="BW733" s="98"/>
      <c r="BX733" s="98"/>
      <c r="BY733" s="98"/>
      <c r="BZ733" s="98"/>
      <c r="CA733" s="142"/>
      <c r="CB733" s="141"/>
      <c r="CC733" s="98"/>
      <c r="CD733" s="98"/>
      <c r="CE733" s="98"/>
      <c r="CF733" s="98"/>
      <c r="CG733" s="98"/>
      <c r="CH733" s="98"/>
      <c r="CI733" s="98"/>
      <c r="CJ733" s="98"/>
      <c r="CK733" s="98"/>
      <c r="CL733" s="98"/>
      <c r="CM733" s="98"/>
      <c r="CN733" s="163">
        <f t="shared" si="198"/>
        <v>-30.989485196069911</v>
      </c>
      <c r="CO733" s="161">
        <v>90</v>
      </c>
      <c r="CP733" s="98"/>
      <c r="CQ733" s="98"/>
      <c r="CR733" s="98"/>
      <c r="CS733" s="98"/>
      <c r="CT733" s="98"/>
      <c r="CU733" s="98"/>
      <c r="CV733" s="142"/>
    </row>
    <row r="734" spans="55:100" x14ac:dyDescent="0.3">
      <c r="BC734" s="141"/>
      <c r="BD734" s="255">
        <v>292</v>
      </c>
      <c r="BE734" s="258">
        <f t="shared" si="195"/>
        <v>-24.911205861393228</v>
      </c>
      <c r="BF734" s="257">
        <f t="shared" si="196"/>
        <v>-118.95661216189467</v>
      </c>
      <c r="BG734" s="98"/>
      <c r="BH734" s="98"/>
      <c r="BI734" s="98"/>
      <c r="BJ734" s="98"/>
      <c r="BK734" s="98"/>
      <c r="BL734" s="98"/>
      <c r="BM734" s="98"/>
      <c r="BN734" s="98"/>
      <c r="BO734" s="98"/>
      <c r="BP734" s="98"/>
      <c r="BQ734" s="98"/>
      <c r="BR734" s="98"/>
      <c r="BS734" s="163">
        <f t="shared" si="197"/>
        <v>-31.333812809359575</v>
      </c>
      <c r="BT734" s="161">
        <v>91</v>
      </c>
      <c r="BU734" s="98"/>
      <c r="BV734" s="98"/>
      <c r="BW734" s="98"/>
      <c r="BX734" s="98"/>
      <c r="BY734" s="98"/>
      <c r="BZ734" s="98"/>
      <c r="CA734" s="142"/>
      <c r="CB734" s="141"/>
      <c r="CC734" s="98"/>
      <c r="CD734" s="98"/>
      <c r="CE734" s="98"/>
      <c r="CF734" s="98"/>
      <c r="CG734" s="98"/>
      <c r="CH734" s="98"/>
      <c r="CI734" s="98"/>
      <c r="CJ734" s="98"/>
      <c r="CK734" s="98"/>
      <c r="CL734" s="98"/>
      <c r="CM734" s="98"/>
      <c r="CN734" s="163">
        <f t="shared" si="198"/>
        <v>-31.333812809359575</v>
      </c>
      <c r="CO734" s="161">
        <v>91</v>
      </c>
      <c r="CP734" s="98"/>
      <c r="CQ734" s="98"/>
      <c r="CR734" s="98"/>
      <c r="CS734" s="98"/>
      <c r="CT734" s="98"/>
      <c r="CU734" s="98"/>
      <c r="CV734" s="142"/>
    </row>
    <row r="735" spans="55:100" x14ac:dyDescent="0.3">
      <c r="BC735" s="141"/>
      <c r="BD735" s="255">
        <v>293</v>
      </c>
      <c r="BE735" s="258">
        <f t="shared" si="195"/>
        <v>-24.538249507526849</v>
      </c>
      <c r="BF735" s="257">
        <f t="shared" si="196"/>
        <v>-118.80212858195</v>
      </c>
      <c r="BG735" s="98"/>
      <c r="BH735" s="98"/>
      <c r="BI735" s="98"/>
      <c r="BJ735" s="98"/>
      <c r="BK735" s="98"/>
      <c r="BL735" s="98"/>
      <c r="BM735" s="98"/>
      <c r="BN735" s="98"/>
      <c r="BO735" s="98"/>
      <c r="BP735" s="98"/>
      <c r="BQ735" s="98"/>
      <c r="BR735" s="98"/>
      <c r="BS735" s="163">
        <f t="shared" si="197"/>
        <v>-31.678140422649239</v>
      </c>
      <c r="BT735" s="161">
        <v>92</v>
      </c>
      <c r="BU735" s="98"/>
      <c r="BV735" s="98"/>
      <c r="BW735" s="98"/>
      <c r="BX735" s="98"/>
      <c r="BY735" s="98"/>
      <c r="BZ735" s="98"/>
      <c r="CA735" s="142"/>
      <c r="CB735" s="141"/>
      <c r="CC735" s="98"/>
      <c r="CD735" s="98"/>
      <c r="CE735" s="98"/>
      <c r="CF735" s="98"/>
      <c r="CG735" s="98"/>
      <c r="CH735" s="98"/>
      <c r="CI735" s="98"/>
      <c r="CJ735" s="98"/>
      <c r="CK735" s="98"/>
      <c r="CL735" s="98"/>
      <c r="CM735" s="98"/>
      <c r="CN735" s="163">
        <f t="shared" si="198"/>
        <v>-31.678140422649239</v>
      </c>
      <c r="CO735" s="161">
        <v>92</v>
      </c>
      <c r="CP735" s="98"/>
      <c r="CQ735" s="98"/>
      <c r="CR735" s="98"/>
      <c r="CS735" s="98"/>
      <c r="CT735" s="98"/>
      <c r="CU735" s="98"/>
      <c r="CV735" s="142"/>
    </row>
    <row r="736" spans="55:100" x14ac:dyDescent="0.3">
      <c r="BC736" s="141"/>
      <c r="BD736" s="255">
        <v>294</v>
      </c>
      <c r="BE736" s="258">
        <f t="shared" si="195"/>
        <v>-24.168046066944683</v>
      </c>
      <c r="BF736" s="257">
        <f t="shared" si="196"/>
        <v>-118.64115954473175</v>
      </c>
      <c r="BG736" s="98"/>
      <c r="BH736" s="98"/>
      <c r="BI736" s="98"/>
      <c r="BJ736" s="98"/>
      <c r="BK736" s="98"/>
      <c r="BL736" s="98"/>
      <c r="BM736" s="98"/>
      <c r="BN736" s="98"/>
      <c r="BO736" s="98"/>
      <c r="BP736" s="98"/>
      <c r="BQ736" s="98"/>
      <c r="BR736" s="98"/>
      <c r="BS736" s="163">
        <f t="shared" si="197"/>
        <v>-32.022468035938907</v>
      </c>
      <c r="BT736" s="161">
        <v>93</v>
      </c>
      <c r="BU736" s="98"/>
      <c r="BV736" s="98"/>
      <c r="BW736" s="98"/>
      <c r="BX736" s="98"/>
      <c r="BY736" s="98"/>
      <c r="BZ736" s="98"/>
      <c r="CA736" s="142"/>
      <c r="CB736" s="141"/>
      <c r="CC736" s="98"/>
      <c r="CD736" s="98"/>
      <c r="CE736" s="98"/>
      <c r="CF736" s="98"/>
      <c r="CG736" s="98"/>
      <c r="CH736" s="98"/>
      <c r="CI736" s="98"/>
      <c r="CJ736" s="98"/>
      <c r="CK736" s="98"/>
      <c r="CL736" s="98"/>
      <c r="CM736" s="98"/>
      <c r="CN736" s="163">
        <f t="shared" si="198"/>
        <v>-32.022468035938907</v>
      </c>
      <c r="CO736" s="161">
        <v>93</v>
      </c>
      <c r="CP736" s="98"/>
      <c r="CQ736" s="98"/>
      <c r="CR736" s="98"/>
      <c r="CS736" s="98"/>
      <c r="CT736" s="98"/>
      <c r="CU736" s="98"/>
      <c r="CV736" s="142"/>
    </row>
    <row r="737" spans="55:100" x14ac:dyDescent="0.3">
      <c r="BC737" s="141"/>
      <c r="BD737" s="255">
        <v>295</v>
      </c>
      <c r="BE737" s="258">
        <f t="shared" si="195"/>
        <v>-23.80070830720101</v>
      </c>
      <c r="BF737" s="257">
        <f t="shared" si="196"/>
        <v>-118.47375408296804</v>
      </c>
      <c r="BG737" s="98"/>
      <c r="BH737" s="98"/>
      <c r="BI737" s="98"/>
      <c r="BJ737" s="98"/>
      <c r="BK737" s="98"/>
      <c r="BL737" s="98"/>
      <c r="BM737" s="98"/>
      <c r="BN737" s="98"/>
      <c r="BO737" s="98"/>
      <c r="BP737" s="98"/>
      <c r="BQ737" s="98"/>
      <c r="BR737" s="98"/>
      <c r="BS737" s="163">
        <f t="shared" si="197"/>
        <v>-32.366795649228571</v>
      </c>
      <c r="BT737" s="161">
        <v>94</v>
      </c>
      <c r="BU737" s="98"/>
      <c r="BV737" s="98"/>
      <c r="BW737" s="98"/>
      <c r="BX737" s="98"/>
      <c r="BY737" s="98"/>
      <c r="BZ737" s="98"/>
      <c r="CA737" s="142"/>
      <c r="CB737" s="141"/>
      <c r="CC737" s="98"/>
      <c r="CD737" s="98"/>
      <c r="CE737" s="98"/>
      <c r="CF737" s="98"/>
      <c r="CG737" s="98"/>
      <c r="CH737" s="98"/>
      <c r="CI737" s="98"/>
      <c r="CJ737" s="98"/>
      <c r="CK737" s="98"/>
      <c r="CL737" s="98"/>
      <c r="CM737" s="98"/>
      <c r="CN737" s="163">
        <f t="shared" si="198"/>
        <v>-32.366795649228571</v>
      </c>
      <c r="CO737" s="161">
        <v>94</v>
      </c>
      <c r="CP737" s="98"/>
      <c r="CQ737" s="98"/>
      <c r="CR737" s="98"/>
      <c r="CS737" s="98"/>
      <c r="CT737" s="98"/>
      <c r="CU737" s="98"/>
      <c r="CV737" s="142"/>
    </row>
    <row r="738" spans="55:100" x14ac:dyDescent="0.3">
      <c r="BC738" s="141"/>
      <c r="BD738" s="255">
        <v>296</v>
      </c>
      <c r="BE738" s="258">
        <f t="shared" si="195"/>
        <v>-23.436348122935904</v>
      </c>
      <c r="BF738" s="257">
        <f t="shared" si="196"/>
        <v>-118.2999631899842</v>
      </c>
      <c r="BG738" s="98"/>
      <c r="BH738" s="98"/>
      <c r="BI738" s="98"/>
      <c r="BJ738" s="98"/>
      <c r="BK738" s="98"/>
      <c r="BL738" s="98"/>
      <c r="BM738" s="98"/>
      <c r="BN738" s="98"/>
      <c r="BO738" s="98"/>
      <c r="BP738" s="98"/>
      <c r="BQ738" s="98"/>
      <c r="BR738" s="98"/>
      <c r="BS738" s="163">
        <f t="shared" si="197"/>
        <v>-32.711123262518235</v>
      </c>
      <c r="BT738" s="161">
        <v>95</v>
      </c>
      <c r="BU738" s="98"/>
      <c r="BV738" s="98"/>
      <c r="BW738" s="98"/>
      <c r="BX738" s="98"/>
      <c r="BY738" s="98"/>
      <c r="BZ738" s="98"/>
      <c r="CA738" s="142"/>
      <c r="CB738" s="141"/>
      <c r="CC738" s="98"/>
      <c r="CD738" s="98"/>
      <c r="CE738" s="98"/>
      <c r="CF738" s="98"/>
      <c r="CG738" s="98"/>
      <c r="CH738" s="98"/>
      <c r="CI738" s="98"/>
      <c r="CJ738" s="98"/>
      <c r="CK738" s="98"/>
      <c r="CL738" s="98"/>
      <c r="CM738" s="98"/>
      <c r="CN738" s="163">
        <f t="shared" si="198"/>
        <v>-32.711123262518235</v>
      </c>
      <c r="CO738" s="161">
        <v>95</v>
      </c>
      <c r="CP738" s="98"/>
      <c r="CQ738" s="98"/>
      <c r="CR738" s="98"/>
      <c r="CS738" s="98"/>
      <c r="CT738" s="98"/>
      <c r="CU738" s="98"/>
      <c r="CV738" s="142"/>
    </row>
    <row r="739" spans="55:100" x14ac:dyDescent="0.3">
      <c r="BC739" s="141"/>
      <c r="BD739" s="255">
        <v>297</v>
      </c>
      <c r="BE739" s="258">
        <f t="shared" si="195"/>
        <v>-23.075076501791131</v>
      </c>
      <c r="BF739" s="257">
        <f t="shared" si="196"/>
        <v>-118.11983980416976</v>
      </c>
      <c r="BG739" s="98"/>
      <c r="BH739" s="98"/>
      <c r="BI739" s="98"/>
      <c r="BJ739" s="98"/>
      <c r="BK739" s="98"/>
      <c r="BL739" s="98"/>
      <c r="BM739" s="98"/>
      <c r="BN739" s="98"/>
      <c r="BO739" s="98"/>
      <c r="BP739" s="98"/>
      <c r="BQ739" s="98"/>
      <c r="BR739" s="98"/>
      <c r="BS739" s="163">
        <f t="shared" si="197"/>
        <v>-33.055450875807907</v>
      </c>
      <c r="BT739" s="161">
        <v>96</v>
      </c>
      <c r="BU739" s="98"/>
      <c r="BV739" s="98"/>
      <c r="BW739" s="98"/>
      <c r="BX739" s="98"/>
      <c r="BY739" s="98"/>
      <c r="BZ739" s="98"/>
      <c r="CA739" s="142"/>
      <c r="CB739" s="141"/>
      <c r="CC739" s="98"/>
      <c r="CD739" s="98"/>
      <c r="CE739" s="98"/>
      <c r="CF739" s="98"/>
      <c r="CG739" s="98"/>
      <c r="CH739" s="98"/>
      <c r="CI739" s="98"/>
      <c r="CJ739" s="98"/>
      <c r="CK739" s="98"/>
      <c r="CL739" s="98"/>
      <c r="CM739" s="98"/>
      <c r="CN739" s="163">
        <f t="shared" si="198"/>
        <v>-33.055450875807907</v>
      </c>
      <c r="CO739" s="161">
        <v>96</v>
      </c>
      <c r="CP739" s="98"/>
      <c r="CQ739" s="98"/>
      <c r="CR739" s="98"/>
      <c r="CS739" s="98"/>
      <c r="CT739" s="98"/>
      <c r="CU739" s="98"/>
      <c r="CV739" s="142"/>
    </row>
    <row r="740" spans="55:100" x14ac:dyDescent="0.3">
      <c r="BC740" s="141"/>
      <c r="BD740" s="255">
        <v>298</v>
      </c>
      <c r="BE740" s="258">
        <f t="shared" si="195"/>
        <v>-22.717003490602217</v>
      </c>
      <c r="BF740" s="257">
        <f t="shared" si="196"/>
        <v>-117.93343879285297</v>
      </c>
      <c r="BG740" s="98"/>
      <c r="BH740" s="98"/>
      <c r="BI740" s="98"/>
      <c r="BJ740" s="98"/>
      <c r="BK740" s="98"/>
      <c r="BL740" s="98"/>
      <c r="BM740" s="98"/>
      <c r="BN740" s="98"/>
      <c r="BO740" s="98"/>
      <c r="BP740" s="98"/>
      <c r="BQ740" s="98"/>
      <c r="BR740" s="98"/>
      <c r="BS740" s="163">
        <f t="shared" si="197"/>
        <v>-33.399778489097571</v>
      </c>
      <c r="BT740" s="161">
        <v>97</v>
      </c>
      <c r="BU740" s="98"/>
      <c r="BV740" s="98"/>
      <c r="BW740" s="98"/>
      <c r="BX740" s="98"/>
      <c r="BY740" s="98"/>
      <c r="BZ740" s="98"/>
      <c r="CA740" s="142"/>
      <c r="CB740" s="141"/>
      <c r="CC740" s="98"/>
      <c r="CD740" s="98"/>
      <c r="CE740" s="98"/>
      <c r="CF740" s="98"/>
      <c r="CG740" s="98"/>
      <c r="CH740" s="98"/>
      <c r="CI740" s="98"/>
      <c r="CJ740" s="98"/>
      <c r="CK740" s="98"/>
      <c r="CL740" s="98"/>
      <c r="CM740" s="98"/>
      <c r="CN740" s="163">
        <f t="shared" si="198"/>
        <v>-33.399778489097571</v>
      </c>
      <c r="CO740" s="161">
        <v>97</v>
      </c>
      <c r="CP740" s="98"/>
      <c r="CQ740" s="98"/>
      <c r="CR740" s="98"/>
      <c r="CS740" s="98"/>
      <c r="CT740" s="98"/>
      <c r="CU740" s="98"/>
      <c r="CV740" s="142"/>
    </row>
    <row r="741" spans="55:100" x14ac:dyDescent="0.3">
      <c r="BC741" s="141"/>
      <c r="BD741" s="255">
        <v>299</v>
      </c>
      <c r="BE741" s="258">
        <f t="shared" si="195"/>
        <v>-22.362238161877087</v>
      </c>
      <c r="BF741" s="257">
        <f t="shared" si="196"/>
        <v>-117.74081693558755</v>
      </c>
      <c r="BG741" s="98"/>
      <c r="BH741" s="98"/>
      <c r="BI741" s="98"/>
      <c r="BJ741" s="98"/>
      <c r="BK741" s="98"/>
      <c r="BL741" s="98"/>
      <c r="BM741" s="98"/>
      <c r="BN741" s="98"/>
      <c r="BO741" s="98"/>
      <c r="BP741" s="98"/>
      <c r="BQ741" s="98"/>
      <c r="BR741" s="98"/>
      <c r="BS741" s="163">
        <f t="shared" si="197"/>
        <v>-33.744106102387235</v>
      </c>
      <c r="BT741" s="161">
        <v>98</v>
      </c>
      <c r="BU741" s="98"/>
      <c r="BV741" s="98"/>
      <c r="BW741" s="98"/>
      <c r="BX741" s="98"/>
      <c r="BY741" s="98"/>
      <c r="BZ741" s="98"/>
      <c r="CA741" s="142"/>
      <c r="CB741" s="141"/>
      <c r="CC741" s="98"/>
      <c r="CD741" s="98"/>
      <c r="CE741" s="98"/>
      <c r="CF741" s="98"/>
      <c r="CG741" s="98"/>
      <c r="CH741" s="98"/>
      <c r="CI741" s="98"/>
      <c r="CJ741" s="98"/>
      <c r="CK741" s="98"/>
      <c r="CL741" s="98"/>
      <c r="CM741" s="98"/>
      <c r="CN741" s="163">
        <f t="shared" si="198"/>
        <v>-33.744106102387235</v>
      </c>
      <c r="CO741" s="161">
        <v>98</v>
      </c>
      <c r="CP741" s="98"/>
      <c r="CQ741" s="98"/>
      <c r="CR741" s="98"/>
      <c r="CS741" s="98"/>
      <c r="CT741" s="98"/>
      <c r="CU741" s="98"/>
      <c r="CV741" s="142"/>
    </row>
    <row r="742" spans="55:100" x14ac:dyDescent="0.3">
      <c r="BC742" s="141"/>
      <c r="BD742" s="255">
        <v>300</v>
      </c>
      <c r="BE742" s="258">
        <f t="shared" si="195"/>
        <v>-22.010888580571553</v>
      </c>
      <c r="BF742" s="257">
        <f t="shared" si="196"/>
        <v>-117.5420329068572</v>
      </c>
      <c r="BG742" s="98"/>
      <c r="BH742" s="98"/>
      <c r="BI742" s="98"/>
      <c r="BJ742" s="98"/>
      <c r="BK742" s="98"/>
      <c r="BL742" s="98"/>
      <c r="BM742" s="98"/>
      <c r="BN742" s="98"/>
      <c r="BO742" s="98"/>
      <c r="BP742" s="98"/>
      <c r="BQ742" s="98"/>
      <c r="BR742" s="98"/>
      <c r="BS742" s="163">
        <f t="shared" si="197"/>
        <v>-34.088433715676899</v>
      </c>
      <c r="BT742" s="161">
        <v>99</v>
      </c>
      <c r="BU742" s="98"/>
      <c r="BV742" s="98"/>
      <c r="BW742" s="98"/>
      <c r="BX742" s="98"/>
      <c r="BY742" s="98"/>
      <c r="BZ742" s="98"/>
      <c r="CA742" s="142"/>
      <c r="CB742" s="141"/>
      <c r="CC742" s="98"/>
      <c r="CD742" s="98"/>
      <c r="CE742" s="98"/>
      <c r="CF742" s="98"/>
      <c r="CG742" s="98"/>
      <c r="CH742" s="98"/>
      <c r="CI742" s="98"/>
      <c r="CJ742" s="98"/>
      <c r="CK742" s="98"/>
      <c r="CL742" s="98"/>
      <c r="CM742" s="98"/>
      <c r="CN742" s="163">
        <f t="shared" si="198"/>
        <v>-34.088433715676899</v>
      </c>
      <c r="CO742" s="161">
        <v>99</v>
      </c>
      <c r="CP742" s="98"/>
      <c r="CQ742" s="98"/>
      <c r="CR742" s="98"/>
      <c r="CS742" s="98"/>
      <c r="CT742" s="98"/>
      <c r="CU742" s="98"/>
      <c r="CV742" s="142"/>
    </row>
    <row r="743" spans="55:100" x14ac:dyDescent="0.3">
      <c r="BC743" s="141"/>
      <c r="BD743" s="255">
        <v>301</v>
      </c>
      <c r="BE743" s="258">
        <f t="shared" si="195"/>
        <v>-21.663061771171705</v>
      </c>
      <c r="BF743" s="257">
        <f t="shared" si="196"/>
        <v>-117.33714725820278</v>
      </c>
      <c r="BG743" s="98"/>
      <c r="BH743" s="98"/>
      <c r="BI743" s="98"/>
      <c r="BJ743" s="98"/>
      <c r="BK743" s="98"/>
      <c r="BL743" s="98"/>
      <c r="BM743" s="98"/>
      <c r="BN743" s="98"/>
      <c r="BO743" s="98"/>
      <c r="BP743" s="98"/>
      <c r="BQ743" s="98"/>
      <c r="BR743" s="98"/>
      <c r="BS743" s="163">
        <f t="shared" si="197"/>
        <v>-34.432761328966563</v>
      </c>
      <c r="BT743" s="161">
        <v>100</v>
      </c>
      <c r="BU743" s="98"/>
      <c r="BV743" s="98"/>
      <c r="BW743" s="98"/>
      <c r="BX743" s="98"/>
      <c r="BY743" s="98"/>
      <c r="BZ743" s="98"/>
      <c r="CA743" s="142"/>
      <c r="CB743" s="141"/>
      <c r="CC743" s="98"/>
      <c r="CD743" s="98"/>
      <c r="CE743" s="98"/>
      <c r="CF743" s="98"/>
      <c r="CG743" s="98"/>
      <c r="CH743" s="98"/>
      <c r="CI743" s="98"/>
      <c r="CJ743" s="98"/>
      <c r="CK743" s="98"/>
      <c r="CL743" s="98"/>
      <c r="CM743" s="98"/>
      <c r="CN743" s="163">
        <f t="shared" si="198"/>
        <v>-34.432761328966563</v>
      </c>
      <c r="CO743" s="161">
        <v>100</v>
      </c>
      <c r="CP743" s="98"/>
      <c r="CQ743" s="98"/>
      <c r="CR743" s="98"/>
      <c r="CS743" s="98"/>
      <c r="CT743" s="98"/>
      <c r="CU743" s="98"/>
      <c r="CV743" s="142"/>
    </row>
    <row r="744" spans="55:100" x14ac:dyDescent="0.3">
      <c r="BC744" s="141"/>
      <c r="BD744" s="255">
        <v>302</v>
      </c>
      <c r="BE744" s="258">
        <f t="shared" si="195"/>
        <v>-21.318863685093156</v>
      </c>
      <c r="BF744" s="257">
        <f t="shared" si="196"/>
        <v>-117.12622239977757</v>
      </c>
      <c r="BG744" s="98"/>
      <c r="BH744" s="98"/>
      <c r="BI744" s="98"/>
      <c r="BJ744" s="98"/>
      <c r="BK744" s="98"/>
      <c r="BL744" s="98"/>
      <c r="BM744" s="98"/>
      <c r="BN744" s="98"/>
      <c r="BO744" s="98"/>
      <c r="BP744" s="98"/>
      <c r="BQ744" s="98"/>
      <c r="BR744" s="98"/>
      <c r="BS744" s="163">
        <f t="shared" si="197"/>
        <v>-34.777088942256235</v>
      </c>
      <c r="BT744" s="161">
        <v>101</v>
      </c>
      <c r="BU744" s="98"/>
      <c r="BV744" s="98"/>
      <c r="BW744" s="98"/>
      <c r="BX744" s="98"/>
      <c r="BY744" s="98"/>
      <c r="BZ744" s="98"/>
      <c r="CA744" s="142"/>
      <c r="CB744" s="141"/>
      <c r="CC744" s="98"/>
      <c r="CD744" s="98"/>
      <c r="CE744" s="98"/>
      <c r="CF744" s="98"/>
      <c r="CG744" s="98"/>
      <c r="CH744" s="98"/>
      <c r="CI744" s="98"/>
      <c r="CJ744" s="98"/>
      <c r="CK744" s="98"/>
      <c r="CL744" s="98"/>
      <c r="CM744" s="98"/>
      <c r="CN744" s="163">
        <f t="shared" si="198"/>
        <v>-34.777088942256235</v>
      </c>
      <c r="CO744" s="161">
        <v>101</v>
      </c>
      <c r="CP744" s="98"/>
      <c r="CQ744" s="98"/>
      <c r="CR744" s="98"/>
      <c r="CS744" s="98"/>
      <c r="CT744" s="98"/>
      <c r="CU744" s="98"/>
      <c r="CV744" s="142"/>
    </row>
    <row r="745" spans="55:100" x14ac:dyDescent="0.3">
      <c r="BC745" s="141"/>
      <c r="BD745" s="255">
        <v>303</v>
      </c>
      <c r="BE745" s="258">
        <f t="shared" si="195"/>
        <v>-20.978399168407243</v>
      </c>
      <c r="BF745" s="257">
        <f t="shared" si="196"/>
        <v>-116.90932258133678</v>
      </c>
      <c r="BG745" s="98"/>
      <c r="BH745" s="98"/>
      <c r="BI745" s="98"/>
      <c r="BJ745" s="98"/>
      <c r="BK745" s="98"/>
      <c r="BL745" s="98"/>
      <c r="BM745" s="98"/>
      <c r="BN745" s="98"/>
      <c r="BO745" s="98"/>
      <c r="BP745" s="98"/>
      <c r="BQ745" s="98"/>
      <c r="BR745" s="98"/>
      <c r="BS745" s="163">
        <f t="shared" si="197"/>
        <v>-35.121416555545899</v>
      </c>
      <c r="BT745" s="161">
        <v>102</v>
      </c>
      <c r="BU745" s="98"/>
      <c r="BV745" s="98"/>
      <c r="BW745" s="98"/>
      <c r="BX745" s="98"/>
      <c r="BY745" s="98"/>
      <c r="BZ745" s="98"/>
      <c r="CA745" s="142"/>
      <c r="CB745" s="141"/>
      <c r="CC745" s="98"/>
      <c r="CD745" s="98"/>
      <c r="CE745" s="98"/>
      <c r="CF745" s="98"/>
      <c r="CG745" s="98"/>
      <c r="CH745" s="98"/>
      <c r="CI745" s="98"/>
      <c r="CJ745" s="98"/>
      <c r="CK745" s="98"/>
      <c r="CL745" s="98"/>
      <c r="CM745" s="98"/>
      <c r="CN745" s="163">
        <f t="shared" si="198"/>
        <v>-35.121416555545899</v>
      </c>
      <c r="CO745" s="161">
        <v>102</v>
      </c>
      <c r="CP745" s="98"/>
      <c r="CQ745" s="98"/>
      <c r="CR745" s="98"/>
      <c r="CS745" s="98"/>
      <c r="CT745" s="98"/>
      <c r="CU745" s="98"/>
      <c r="CV745" s="142"/>
    </row>
    <row r="746" spans="55:100" x14ac:dyDescent="0.3">
      <c r="BC746" s="141"/>
      <c r="BD746" s="255">
        <v>304</v>
      </c>
      <c r="BE746" s="258">
        <f t="shared" si="195"/>
        <v>-20.641771929903896</v>
      </c>
      <c r="BF746" s="257">
        <f t="shared" si="196"/>
        <v>-116.68651387266624</v>
      </c>
      <c r="BG746" s="98"/>
      <c r="BH746" s="98"/>
      <c r="BI746" s="98"/>
      <c r="BJ746" s="98"/>
      <c r="BK746" s="98"/>
      <c r="BL746" s="98"/>
      <c r="BM746" s="98"/>
      <c r="BN746" s="98"/>
      <c r="BO746" s="98"/>
      <c r="BP746" s="98"/>
      <c r="BQ746" s="98"/>
      <c r="BR746" s="98"/>
      <c r="BS746" s="163">
        <f t="shared" si="197"/>
        <v>-35.465744168835563</v>
      </c>
      <c r="BT746" s="161">
        <v>103</v>
      </c>
      <c r="BU746" s="98"/>
      <c r="BV746" s="98"/>
      <c r="BW746" s="98"/>
      <c r="BX746" s="98"/>
      <c r="BY746" s="98"/>
      <c r="BZ746" s="98"/>
      <c r="CA746" s="142"/>
      <c r="CB746" s="141"/>
      <c r="CC746" s="98"/>
      <c r="CD746" s="98"/>
      <c r="CE746" s="98"/>
      <c r="CF746" s="98"/>
      <c r="CG746" s="98"/>
      <c r="CH746" s="98"/>
      <c r="CI746" s="98"/>
      <c r="CJ746" s="98"/>
      <c r="CK746" s="98"/>
      <c r="CL746" s="98"/>
      <c r="CM746" s="98"/>
      <c r="CN746" s="163">
        <f t="shared" si="198"/>
        <v>-35.465744168835563</v>
      </c>
      <c r="CO746" s="161">
        <v>103</v>
      </c>
      <c r="CP746" s="98"/>
      <c r="CQ746" s="98"/>
      <c r="CR746" s="98"/>
      <c r="CS746" s="98"/>
      <c r="CT746" s="98"/>
      <c r="CU746" s="98"/>
      <c r="CV746" s="142"/>
    </row>
    <row r="747" spans="55:100" x14ac:dyDescent="0.3">
      <c r="BC747" s="141"/>
      <c r="BD747" s="255">
        <v>305</v>
      </c>
      <c r="BE747" s="258">
        <f t="shared" si="195"/>
        <v>-20.309084509500931</v>
      </c>
      <c r="BF747" s="257">
        <f t="shared" si="196"/>
        <v>-116.45786414345699</v>
      </c>
      <c r="BG747" s="98"/>
      <c r="BH747" s="98"/>
      <c r="BI747" s="98"/>
      <c r="BJ747" s="98"/>
      <c r="BK747" s="98"/>
      <c r="BL747" s="98"/>
      <c r="BM747" s="98"/>
      <c r="BN747" s="98"/>
      <c r="BO747" s="98"/>
      <c r="BP747" s="98"/>
      <c r="BQ747" s="98"/>
      <c r="BR747" s="98"/>
      <c r="BS747" s="163">
        <f t="shared" si="197"/>
        <v>-35.810071782125227</v>
      </c>
      <c r="BT747" s="161">
        <v>104</v>
      </c>
      <c r="BU747" s="98"/>
      <c r="BV747" s="98"/>
      <c r="BW747" s="98"/>
      <c r="BX747" s="98"/>
      <c r="BY747" s="98"/>
      <c r="BZ747" s="98"/>
      <c r="CA747" s="142"/>
      <c r="CB747" s="141"/>
      <c r="CC747" s="98"/>
      <c r="CD747" s="98"/>
      <c r="CE747" s="98"/>
      <c r="CF747" s="98"/>
      <c r="CG747" s="98"/>
      <c r="CH747" s="98"/>
      <c r="CI747" s="98"/>
      <c r="CJ747" s="98"/>
      <c r="CK747" s="98"/>
      <c r="CL747" s="98"/>
      <c r="CM747" s="98"/>
      <c r="CN747" s="163">
        <f t="shared" si="198"/>
        <v>-35.810071782125227</v>
      </c>
      <c r="CO747" s="161">
        <v>104</v>
      </c>
      <c r="CP747" s="98"/>
      <c r="CQ747" s="98"/>
      <c r="CR747" s="98"/>
      <c r="CS747" s="98"/>
      <c r="CT747" s="98"/>
      <c r="CU747" s="98"/>
      <c r="CV747" s="142"/>
    </row>
    <row r="748" spans="55:100" x14ac:dyDescent="0.3">
      <c r="BC748" s="141"/>
      <c r="BD748" s="255">
        <v>306</v>
      </c>
      <c r="BE748" s="258">
        <f t="shared" si="195"/>
        <v>-19.980438247009452</v>
      </c>
      <c r="BF748" s="257">
        <f t="shared" si="196"/>
        <v>-116.22344304263156</v>
      </c>
      <c r="BG748" s="98"/>
      <c r="BH748" s="98"/>
      <c r="BI748" s="98"/>
      <c r="BJ748" s="98"/>
      <c r="BK748" s="98"/>
      <c r="BL748" s="98"/>
      <c r="BM748" s="98"/>
      <c r="BN748" s="98"/>
      <c r="BO748" s="98"/>
      <c r="BP748" s="98"/>
      <c r="BQ748" s="98"/>
      <c r="BR748" s="98"/>
      <c r="BS748" s="163">
        <f t="shared" si="197"/>
        <v>-36.154399395414892</v>
      </c>
      <c r="BT748" s="161">
        <v>105</v>
      </c>
      <c r="BU748" s="98"/>
      <c r="BV748" s="98"/>
      <c r="BW748" s="98"/>
      <c r="BX748" s="98"/>
      <c r="BY748" s="98"/>
      <c r="BZ748" s="98"/>
      <c r="CA748" s="142"/>
      <c r="CB748" s="141"/>
      <c r="CC748" s="98"/>
      <c r="CD748" s="98"/>
      <c r="CE748" s="98"/>
      <c r="CF748" s="98"/>
      <c r="CG748" s="98"/>
      <c r="CH748" s="98"/>
      <c r="CI748" s="98"/>
      <c r="CJ748" s="98"/>
      <c r="CK748" s="98"/>
      <c r="CL748" s="98"/>
      <c r="CM748" s="98"/>
      <c r="CN748" s="163">
        <f t="shared" si="198"/>
        <v>-36.154399395414892</v>
      </c>
      <c r="CO748" s="161">
        <v>105</v>
      </c>
      <c r="CP748" s="98"/>
      <c r="CQ748" s="98"/>
      <c r="CR748" s="98"/>
      <c r="CS748" s="98"/>
      <c r="CT748" s="98"/>
      <c r="CU748" s="98"/>
      <c r="CV748" s="142"/>
    </row>
    <row r="749" spans="55:100" x14ac:dyDescent="0.3">
      <c r="BC749" s="141"/>
      <c r="BD749" s="255">
        <v>307</v>
      </c>
      <c r="BE749" s="258">
        <f t="shared" si="195"/>
        <v>-19.655933251264663</v>
      </c>
      <c r="BF749" s="257">
        <f t="shared" si="196"/>
        <v>-115.98332197712813</v>
      </c>
      <c r="BG749" s="98"/>
      <c r="BH749" s="98"/>
      <c r="BI749" s="98"/>
      <c r="BJ749" s="98"/>
      <c r="BK749" s="98"/>
      <c r="BL749" s="98"/>
      <c r="BM749" s="98"/>
      <c r="BN749" s="98"/>
      <c r="BO749" s="98"/>
      <c r="BP749" s="98"/>
      <c r="BQ749" s="98"/>
      <c r="BR749" s="98"/>
      <c r="BS749" s="163">
        <f t="shared" si="197"/>
        <v>-36.498727008704563</v>
      </c>
      <c r="BT749" s="161">
        <v>106</v>
      </c>
      <c r="BU749" s="98"/>
      <c r="BV749" s="98"/>
      <c r="BW749" s="98"/>
      <c r="BX749" s="98"/>
      <c r="BY749" s="98"/>
      <c r="BZ749" s="98"/>
      <c r="CA749" s="142"/>
      <c r="CB749" s="141"/>
      <c r="CC749" s="98"/>
      <c r="CD749" s="98"/>
      <c r="CE749" s="98"/>
      <c r="CF749" s="98"/>
      <c r="CG749" s="98"/>
      <c r="CH749" s="98"/>
      <c r="CI749" s="98"/>
      <c r="CJ749" s="98"/>
      <c r="CK749" s="98"/>
      <c r="CL749" s="98"/>
      <c r="CM749" s="98"/>
      <c r="CN749" s="163">
        <f t="shared" si="198"/>
        <v>-36.498727008704563</v>
      </c>
      <c r="CO749" s="161">
        <v>106</v>
      </c>
      <c r="CP749" s="98"/>
      <c r="CQ749" s="98"/>
      <c r="CR749" s="98"/>
      <c r="CS749" s="98"/>
      <c r="CT749" s="98"/>
      <c r="CU749" s="98"/>
      <c r="CV749" s="142"/>
    </row>
    <row r="750" spans="55:100" x14ac:dyDescent="0.3">
      <c r="BC750" s="141"/>
      <c r="BD750" s="255">
        <v>308</v>
      </c>
      <c r="BE750" s="258">
        <f t="shared" si="195"/>
        <v>-19.335668369631811</v>
      </c>
      <c r="BF750" s="257">
        <f t="shared" si="196"/>
        <v>-115.73757409014937</v>
      </c>
      <c r="BG750" s="98"/>
      <c r="BH750" s="98"/>
      <c r="BI750" s="98"/>
      <c r="BJ750" s="98"/>
      <c r="BK750" s="98"/>
      <c r="BL750" s="98"/>
      <c r="BM750" s="98"/>
      <c r="BN750" s="98"/>
      <c r="BO750" s="98"/>
      <c r="BP750" s="98"/>
      <c r="BQ750" s="98"/>
      <c r="BR750" s="98"/>
      <c r="BS750" s="163">
        <f t="shared" si="197"/>
        <v>-36.843054621994227</v>
      </c>
      <c r="BT750" s="161">
        <v>107</v>
      </c>
      <c r="BU750" s="98"/>
      <c r="BV750" s="98"/>
      <c r="BW750" s="98"/>
      <c r="BX750" s="98"/>
      <c r="BY750" s="98"/>
      <c r="BZ750" s="98"/>
      <c r="CA750" s="142"/>
      <c r="CB750" s="141"/>
      <c r="CC750" s="98"/>
      <c r="CD750" s="98"/>
      <c r="CE750" s="98"/>
      <c r="CF750" s="98"/>
      <c r="CG750" s="98"/>
      <c r="CH750" s="98"/>
      <c r="CI750" s="98"/>
      <c r="CJ750" s="98"/>
      <c r="CK750" s="98"/>
      <c r="CL750" s="98"/>
      <c r="CM750" s="98"/>
      <c r="CN750" s="163">
        <f t="shared" si="198"/>
        <v>-36.843054621994227</v>
      </c>
      <c r="CO750" s="161">
        <v>107</v>
      </c>
      <c r="CP750" s="98"/>
      <c r="CQ750" s="98"/>
      <c r="CR750" s="98"/>
      <c r="CS750" s="98"/>
      <c r="CT750" s="98"/>
      <c r="CU750" s="98"/>
      <c r="CV750" s="142"/>
    </row>
    <row r="751" spans="55:100" x14ac:dyDescent="0.3">
      <c r="BC751" s="141"/>
      <c r="BD751" s="255">
        <v>309</v>
      </c>
      <c r="BE751" s="258">
        <f t="shared" si="195"/>
        <v>-19.019741157896338</v>
      </c>
      <c r="BF751" s="257">
        <f t="shared" si="196"/>
        <v>-115.48627423888225</v>
      </c>
      <c r="BG751" s="98"/>
      <c r="BH751" s="98"/>
      <c r="BI751" s="98"/>
      <c r="BJ751" s="98"/>
      <c r="BK751" s="98"/>
      <c r="BL751" s="98"/>
      <c r="BM751" s="98"/>
      <c r="BN751" s="98"/>
      <c r="BO751" s="98"/>
      <c r="BP751" s="98"/>
      <c r="BQ751" s="98"/>
      <c r="BR751" s="98"/>
      <c r="BS751" s="163">
        <f t="shared" si="197"/>
        <v>-37.187382235283891</v>
      </c>
      <c r="BT751" s="161">
        <v>108</v>
      </c>
      <c r="BU751" s="98"/>
      <c r="BV751" s="98"/>
      <c r="BW751" s="98"/>
      <c r="BX751" s="98"/>
      <c r="BY751" s="98"/>
      <c r="BZ751" s="98"/>
      <c r="CA751" s="142"/>
      <c r="CB751" s="141"/>
      <c r="CC751" s="98"/>
      <c r="CD751" s="98"/>
      <c r="CE751" s="98"/>
      <c r="CF751" s="98"/>
      <c r="CG751" s="98"/>
      <c r="CH751" s="98"/>
      <c r="CI751" s="98"/>
      <c r="CJ751" s="98"/>
      <c r="CK751" s="98"/>
      <c r="CL751" s="98"/>
      <c r="CM751" s="98"/>
      <c r="CN751" s="163">
        <f t="shared" si="198"/>
        <v>-37.187382235283891</v>
      </c>
      <c r="CO751" s="161">
        <v>108</v>
      </c>
      <c r="CP751" s="98"/>
      <c r="CQ751" s="98"/>
      <c r="CR751" s="98"/>
      <c r="CS751" s="98"/>
      <c r="CT751" s="98"/>
      <c r="CU751" s="98"/>
      <c r="CV751" s="142"/>
    </row>
    <row r="752" spans="55:100" x14ac:dyDescent="0.3">
      <c r="BC752" s="141"/>
      <c r="BD752" s="255">
        <v>310</v>
      </c>
      <c r="BE752" s="258">
        <f t="shared" si="195"/>
        <v>-18.70824785054738</v>
      </c>
      <c r="BF752" s="257">
        <f t="shared" si="196"/>
        <v>-115.22949897169588</v>
      </c>
      <c r="BG752" s="98"/>
      <c r="BH752" s="98"/>
      <c r="BI752" s="98"/>
      <c r="BJ752" s="98"/>
      <c r="BK752" s="98"/>
      <c r="BL752" s="98"/>
      <c r="BM752" s="98"/>
      <c r="BN752" s="98"/>
      <c r="BO752" s="98"/>
      <c r="BP752" s="98"/>
      <c r="BQ752" s="98"/>
      <c r="BR752" s="98"/>
      <c r="BS752" s="163">
        <f t="shared" si="197"/>
        <v>-37.531709848573556</v>
      </c>
      <c r="BT752" s="161">
        <v>109</v>
      </c>
      <c r="BU752" s="98"/>
      <c r="BV752" s="98"/>
      <c r="BW752" s="98"/>
      <c r="BX752" s="98"/>
      <c r="BY752" s="98"/>
      <c r="BZ752" s="98"/>
      <c r="CA752" s="142"/>
      <c r="CB752" s="141"/>
      <c r="CC752" s="98"/>
      <c r="CD752" s="98"/>
      <c r="CE752" s="98"/>
      <c r="CF752" s="98"/>
      <c r="CG752" s="98"/>
      <c r="CH752" s="98"/>
      <c r="CI752" s="98"/>
      <c r="CJ752" s="98"/>
      <c r="CK752" s="98"/>
      <c r="CL752" s="98"/>
      <c r="CM752" s="98"/>
      <c r="CN752" s="163">
        <f t="shared" si="198"/>
        <v>-37.531709848573556</v>
      </c>
      <c r="CO752" s="161">
        <v>109</v>
      </c>
      <c r="CP752" s="98"/>
      <c r="CQ752" s="98"/>
      <c r="CR752" s="98"/>
      <c r="CS752" s="98"/>
      <c r="CT752" s="98"/>
      <c r="CU752" s="98"/>
      <c r="CV752" s="142"/>
    </row>
    <row r="753" spans="55:100" x14ac:dyDescent="0.3">
      <c r="BC753" s="141"/>
      <c r="BD753" s="255">
        <v>311</v>
      </c>
      <c r="BE753" s="258">
        <f t="shared" si="195"/>
        <v>-18.401283331463869</v>
      </c>
      <c r="BF753" s="257">
        <f t="shared" si="196"/>
        <v>-114.96732650482406</v>
      </c>
      <c r="BG753" s="98"/>
      <c r="BH753" s="98"/>
      <c r="BI753" s="98"/>
      <c r="BJ753" s="98"/>
      <c r="BK753" s="98"/>
      <c r="BL753" s="98"/>
      <c r="BM753" s="98"/>
      <c r="BN753" s="98"/>
      <c r="BO753" s="98"/>
      <c r="BP753" s="98"/>
      <c r="BQ753" s="98"/>
      <c r="BR753" s="98"/>
      <c r="BS753" s="163">
        <f t="shared" si="197"/>
        <v>-37.87603746186322</v>
      </c>
      <c r="BT753" s="161">
        <v>110</v>
      </c>
      <c r="BU753" s="98"/>
      <c r="BV753" s="98"/>
      <c r="BW753" s="98"/>
      <c r="BX753" s="98"/>
      <c r="BY753" s="98"/>
      <c r="BZ753" s="98"/>
      <c r="CA753" s="142"/>
      <c r="CB753" s="141"/>
      <c r="CC753" s="98"/>
      <c r="CD753" s="98"/>
      <c r="CE753" s="98"/>
      <c r="CF753" s="98"/>
      <c r="CG753" s="98"/>
      <c r="CH753" s="98"/>
      <c r="CI753" s="98"/>
      <c r="CJ753" s="98"/>
      <c r="CK753" s="98"/>
      <c r="CL753" s="98"/>
      <c r="CM753" s="98"/>
      <c r="CN753" s="163">
        <f t="shared" si="198"/>
        <v>-37.87603746186322</v>
      </c>
      <c r="CO753" s="161">
        <v>110</v>
      </c>
      <c r="CP753" s="98"/>
      <c r="CQ753" s="98"/>
      <c r="CR753" s="98"/>
      <c r="CS753" s="98"/>
      <c r="CT753" s="98"/>
      <c r="CU753" s="98"/>
      <c r="CV753" s="142"/>
    </row>
    <row r="754" spans="55:100" x14ac:dyDescent="0.3">
      <c r="BC754" s="141"/>
      <c r="BD754" s="255">
        <v>312</v>
      </c>
      <c r="BE754" s="258">
        <f t="shared" si="195"/>
        <v>-18.098941105011939</v>
      </c>
      <c r="BF754" s="257">
        <f t="shared" si="196"/>
        <v>-114.69983669853994</v>
      </c>
      <c r="BG754" s="98"/>
      <c r="BH754" s="98"/>
      <c r="BI754" s="98"/>
      <c r="BJ754" s="98"/>
      <c r="BK754" s="98"/>
      <c r="BL754" s="98"/>
      <c r="BM754" s="98"/>
      <c r="BN754" s="98"/>
      <c r="BO754" s="98"/>
      <c r="BP754" s="98"/>
      <c r="BQ754" s="98"/>
      <c r="BR754" s="98"/>
      <c r="BS754" s="163">
        <f t="shared" si="197"/>
        <v>-38.220365075152891</v>
      </c>
      <c r="BT754" s="161">
        <v>111</v>
      </c>
      <c r="BU754" s="98"/>
      <c r="BV754" s="98"/>
      <c r="BW754" s="98"/>
      <c r="BX754" s="98"/>
      <c r="BY754" s="98"/>
      <c r="BZ754" s="98"/>
      <c r="CA754" s="142"/>
      <c r="CB754" s="141"/>
      <c r="CC754" s="98"/>
      <c r="CD754" s="98"/>
      <c r="CE754" s="98"/>
      <c r="CF754" s="98"/>
      <c r="CG754" s="98"/>
      <c r="CH754" s="98"/>
      <c r="CI754" s="98"/>
      <c r="CJ754" s="98"/>
      <c r="CK754" s="98"/>
      <c r="CL754" s="98"/>
      <c r="CM754" s="98"/>
      <c r="CN754" s="163">
        <f t="shared" si="198"/>
        <v>-38.220365075152891</v>
      </c>
      <c r="CO754" s="161">
        <v>111</v>
      </c>
      <c r="CP754" s="98"/>
      <c r="CQ754" s="98"/>
      <c r="CR754" s="98"/>
      <c r="CS754" s="98"/>
      <c r="CT754" s="98"/>
      <c r="CU754" s="98"/>
      <c r="CV754" s="142"/>
    </row>
    <row r="755" spans="55:100" x14ac:dyDescent="0.3">
      <c r="BC755" s="141"/>
      <c r="BD755" s="255">
        <v>313</v>
      </c>
      <c r="BE755" s="258">
        <f t="shared" si="195"/>
        <v>-17.801313267562623</v>
      </c>
      <c r="BF755" s="257">
        <f t="shared" si="196"/>
        <v>-114.42711103282974</v>
      </c>
      <c r="BG755" s="98"/>
      <c r="BH755" s="98"/>
      <c r="BI755" s="98"/>
      <c r="BJ755" s="98"/>
      <c r="BK755" s="98"/>
      <c r="BL755" s="98"/>
      <c r="BM755" s="98"/>
      <c r="BN755" s="98"/>
      <c r="BO755" s="98"/>
      <c r="BP755" s="98"/>
      <c r="BQ755" s="98"/>
      <c r="BR755" s="98"/>
      <c r="BS755" s="163">
        <f t="shared" si="197"/>
        <v>-38.564692688442555</v>
      </c>
      <c r="BT755" s="161">
        <v>112</v>
      </c>
      <c r="BU755" s="98"/>
      <c r="BV755" s="98"/>
      <c r="BW755" s="98"/>
      <c r="BX755" s="98"/>
      <c r="BY755" s="98"/>
      <c r="BZ755" s="98"/>
      <c r="CA755" s="142"/>
      <c r="CB755" s="141"/>
      <c r="CC755" s="98"/>
      <c r="CD755" s="98"/>
      <c r="CE755" s="98"/>
      <c r="CF755" s="98"/>
      <c r="CG755" s="98"/>
      <c r="CH755" s="98"/>
      <c r="CI755" s="98"/>
      <c r="CJ755" s="98"/>
      <c r="CK755" s="98"/>
      <c r="CL755" s="98"/>
      <c r="CM755" s="98"/>
      <c r="CN755" s="163">
        <f t="shared" si="198"/>
        <v>-38.564692688442555</v>
      </c>
      <c r="CO755" s="161">
        <v>112</v>
      </c>
      <c r="CP755" s="98"/>
      <c r="CQ755" s="98"/>
      <c r="CR755" s="98"/>
      <c r="CS755" s="98"/>
      <c r="CT755" s="98"/>
      <c r="CU755" s="98"/>
      <c r="CV755" s="142"/>
    </row>
    <row r="756" spans="55:100" x14ac:dyDescent="0.3">
      <c r="BC756" s="141"/>
      <c r="BD756" s="255">
        <v>314</v>
      </c>
      <c r="BE756" s="258">
        <f t="shared" si="195"/>
        <v>-17.5084904794384</v>
      </c>
      <c r="BF756" s="257">
        <f t="shared" si="196"/>
        <v>-114.14923258257319</v>
      </c>
      <c r="BG756" s="98"/>
      <c r="BH756" s="98"/>
      <c r="BI756" s="98"/>
      <c r="BJ756" s="98"/>
      <c r="BK756" s="98"/>
      <c r="BL756" s="98"/>
      <c r="BM756" s="98"/>
      <c r="BN756" s="98"/>
      <c r="BO756" s="98"/>
      <c r="BP756" s="98"/>
      <c r="BQ756" s="98"/>
      <c r="BR756" s="98"/>
      <c r="BS756" s="163">
        <f t="shared" si="197"/>
        <v>-38.90902030173222</v>
      </c>
      <c r="BT756" s="161">
        <v>113</v>
      </c>
      <c r="BU756" s="98"/>
      <c r="BV756" s="98"/>
      <c r="BW756" s="98"/>
      <c r="BX756" s="98"/>
      <c r="BY756" s="98"/>
      <c r="BZ756" s="98"/>
      <c r="CA756" s="142"/>
      <c r="CB756" s="141"/>
      <c r="CC756" s="98"/>
      <c r="CD756" s="98"/>
      <c r="CE756" s="98"/>
      <c r="CF756" s="98"/>
      <c r="CG756" s="98"/>
      <c r="CH756" s="98"/>
      <c r="CI756" s="98"/>
      <c r="CJ756" s="98"/>
      <c r="CK756" s="98"/>
      <c r="CL756" s="98"/>
      <c r="CM756" s="98"/>
      <c r="CN756" s="163">
        <f t="shared" si="198"/>
        <v>-38.90902030173222</v>
      </c>
      <c r="CO756" s="161">
        <v>113</v>
      </c>
      <c r="CP756" s="98"/>
      <c r="CQ756" s="98"/>
      <c r="CR756" s="98"/>
      <c r="CS756" s="98"/>
      <c r="CT756" s="98"/>
      <c r="CU756" s="98"/>
      <c r="CV756" s="142"/>
    </row>
    <row r="757" spans="55:100" x14ac:dyDescent="0.3">
      <c r="BC757" s="141"/>
      <c r="BD757" s="255">
        <v>315</v>
      </c>
      <c r="BE757" s="258">
        <f t="shared" si="195"/>
        <v>-17.220561937297152</v>
      </c>
      <c r="BF757" s="257">
        <f t="shared" si="196"/>
        <v>-113.8662859922381</v>
      </c>
      <c r="BG757" s="98"/>
      <c r="BH757" s="98"/>
      <c r="BI757" s="98"/>
      <c r="BJ757" s="98"/>
      <c r="BK757" s="98"/>
      <c r="BL757" s="98"/>
      <c r="BM757" s="98"/>
      <c r="BN757" s="98"/>
      <c r="BO757" s="98"/>
      <c r="BP757" s="98"/>
      <c r="BQ757" s="98"/>
      <c r="BR757" s="98"/>
      <c r="BS757" s="163">
        <f t="shared" si="197"/>
        <v>-39.253347915021884</v>
      </c>
      <c r="BT757" s="161">
        <v>114</v>
      </c>
      <c r="BU757" s="98"/>
      <c r="BV757" s="98"/>
      <c r="BW757" s="98"/>
      <c r="BX757" s="98"/>
      <c r="BY757" s="98"/>
      <c r="BZ757" s="98"/>
      <c r="CA757" s="142"/>
      <c r="CB757" s="141"/>
      <c r="CC757" s="98"/>
      <c r="CD757" s="98"/>
      <c r="CE757" s="98"/>
      <c r="CF757" s="98"/>
      <c r="CG757" s="98"/>
      <c r="CH757" s="98"/>
      <c r="CI757" s="98"/>
      <c r="CJ757" s="98"/>
      <c r="CK757" s="98"/>
      <c r="CL757" s="98"/>
      <c r="CM757" s="98"/>
      <c r="CN757" s="163">
        <f t="shared" si="198"/>
        <v>-39.253347915021884</v>
      </c>
      <c r="CO757" s="161">
        <v>114</v>
      </c>
      <c r="CP757" s="98"/>
      <c r="CQ757" s="98"/>
      <c r="CR757" s="98"/>
      <c r="CS757" s="98"/>
      <c r="CT757" s="98"/>
      <c r="CU757" s="98"/>
      <c r="CV757" s="142"/>
    </row>
    <row r="758" spans="55:100" x14ac:dyDescent="0.3">
      <c r="BC758" s="141"/>
      <c r="BD758" s="255">
        <v>316</v>
      </c>
      <c r="BE758" s="258">
        <f t="shared" si="195"/>
        <v>-16.937615346962069</v>
      </c>
      <c r="BF758" s="257">
        <f t="shared" si="196"/>
        <v>-113.57835745009686</v>
      </c>
      <c r="BG758" s="98"/>
      <c r="BH758" s="98"/>
      <c r="BI758" s="98"/>
      <c r="BJ758" s="98"/>
      <c r="BK758" s="98"/>
      <c r="BL758" s="98"/>
      <c r="BM758" s="98"/>
      <c r="BN758" s="98"/>
      <c r="BO758" s="98"/>
      <c r="BP758" s="98"/>
      <c r="BQ758" s="98"/>
      <c r="BR758" s="98"/>
      <c r="BS758" s="163">
        <f t="shared" si="197"/>
        <v>-39.597675528311548</v>
      </c>
      <c r="BT758" s="161">
        <v>115</v>
      </c>
      <c r="BU758" s="98"/>
      <c r="BV758" s="98"/>
      <c r="BW758" s="98"/>
      <c r="BX758" s="98"/>
      <c r="BY758" s="98"/>
      <c r="BZ758" s="98"/>
      <c r="CA758" s="142"/>
      <c r="CB758" s="141"/>
      <c r="CC758" s="98"/>
      <c r="CD758" s="98"/>
      <c r="CE758" s="98"/>
      <c r="CF758" s="98"/>
      <c r="CG758" s="98"/>
      <c r="CH758" s="98"/>
      <c r="CI758" s="98"/>
      <c r="CJ758" s="98"/>
      <c r="CK758" s="98"/>
      <c r="CL758" s="98"/>
      <c r="CM758" s="98"/>
      <c r="CN758" s="163">
        <f t="shared" si="198"/>
        <v>-39.597675528311548</v>
      </c>
      <c r="CO758" s="161">
        <v>115</v>
      </c>
      <c r="CP758" s="98"/>
      <c r="CQ758" s="98"/>
      <c r="CR758" s="98"/>
      <c r="CS758" s="98"/>
      <c r="CT758" s="98"/>
      <c r="CU758" s="98"/>
      <c r="CV758" s="142"/>
    </row>
    <row r="759" spans="55:100" x14ac:dyDescent="0.3">
      <c r="BC759" s="141"/>
      <c r="BD759" s="255">
        <v>317</v>
      </c>
      <c r="BE759" s="258">
        <f t="shared" si="195"/>
        <v>-16.65973689670551</v>
      </c>
      <c r="BF759" s="257">
        <f t="shared" si="196"/>
        <v>-113.28553466197263</v>
      </c>
      <c r="BG759" s="98"/>
      <c r="BH759" s="98"/>
      <c r="BI759" s="98"/>
      <c r="BJ759" s="98"/>
      <c r="BK759" s="98"/>
      <c r="BL759" s="98"/>
      <c r="BM759" s="98"/>
      <c r="BN759" s="98"/>
      <c r="BO759" s="98"/>
      <c r="BP759" s="98"/>
      <c r="BQ759" s="98"/>
      <c r="BR759" s="98"/>
      <c r="BS759" s="163">
        <f t="shared" si="197"/>
        <v>-39.942003141601219</v>
      </c>
      <c r="BT759" s="161">
        <v>116</v>
      </c>
      <c r="BU759" s="98"/>
      <c r="BV759" s="98"/>
      <c r="BW759" s="98"/>
      <c r="BX759" s="98"/>
      <c r="BY759" s="98"/>
      <c r="BZ759" s="98"/>
      <c r="CA759" s="142"/>
      <c r="CB759" s="141"/>
      <c r="CC759" s="98"/>
      <c r="CD759" s="98"/>
      <c r="CE759" s="98"/>
      <c r="CF759" s="98"/>
      <c r="CG759" s="98"/>
      <c r="CH759" s="98"/>
      <c r="CI759" s="98"/>
      <c r="CJ759" s="98"/>
      <c r="CK759" s="98"/>
      <c r="CL759" s="98"/>
      <c r="CM759" s="98"/>
      <c r="CN759" s="163">
        <f t="shared" si="198"/>
        <v>-39.942003141601219</v>
      </c>
      <c r="CO759" s="161">
        <v>116</v>
      </c>
      <c r="CP759" s="98"/>
      <c r="CQ759" s="98"/>
      <c r="CR759" s="98"/>
      <c r="CS759" s="98"/>
      <c r="CT759" s="98"/>
      <c r="CU759" s="98"/>
      <c r="CV759" s="142"/>
    </row>
    <row r="760" spans="55:100" x14ac:dyDescent="0.3">
      <c r="BC760" s="141"/>
      <c r="BD760" s="255">
        <v>318</v>
      </c>
      <c r="BE760" s="258">
        <f t="shared" si="195"/>
        <v>-16.387011230995313</v>
      </c>
      <c r="BF760" s="257">
        <f t="shared" si="196"/>
        <v>-112.98790682452332</v>
      </c>
      <c r="BG760" s="98"/>
      <c r="BH760" s="98"/>
      <c r="BI760" s="98"/>
      <c r="BJ760" s="98"/>
      <c r="BK760" s="98"/>
      <c r="BL760" s="98"/>
      <c r="BM760" s="98"/>
      <c r="BN760" s="98"/>
      <c r="BO760" s="98"/>
      <c r="BP760" s="98"/>
      <c r="BQ760" s="98"/>
      <c r="BR760" s="98"/>
      <c r="BS760" s="163">
        <f t="shared" si="197"/>
        <v>-40.286330754890884</v>
      </c>
      <c r="BT760" s="161">
        <v>117</v>
      </c>
      <c r="BU760" s="98"/>
      <c r="BV760" s="98"/>
      <c r="BW760" s="98"/>
      <c r="BX760" s="98"/>
      <c r="BY760" s="98"/>
      <c r="BZ760" s="98"/>
      <c r="CA760" s="142"/>
      <c r="CB760" s="141"/>
      <c r="CC760" s="98"/>
      <c r="CD760" s="98"/>
      <c r="CE760" s="98"/>
      <c r="CF760" s="98"/>
      <c r="CG760" s="98"/>
      <c r="CH760" s="98"/>
      <c r="CI760" s="98"/>
      <c r="CJ760" s="98"/>
      <c r="CK760" s="98"/>
      <c r="CL760" s="98"/>
      <c r="CM760" s="98"/>
      <c r="CN760" s="163">
        <f t="shared" si="198"/>
        <v>-40.286330754890884</v>
      </c>
      <c r="CO760" s="161">
        <v>117</v>
      </c>
      <c r="CP760" s="98"/>
      <c r="CQ760" s="98"/>
      <c r="CR760" s="98"/>
      <c r="CS760" s="98"/>
      <c r="CT760" s="98"/>
      <c r="CU760" s="98"/>
      <c r="CV760" s="142"/>
    </row>
    <row r="761" spans="55:100" x14ac:dyDescent="0.3">
      <c r="BC761" s="141"/>
      <c r="BD761" s="255">
        <v>319</v>
      </c>
      <c r="BE761" s="258">
        <f t="shared" si="195"/>
        <v>-16.119521424711198</v>
      </c>
      <c r="BF761" s="257">
        <f t="shared" si="196"/>
        <v>-112.68556459807138</v>
      </c>
      <c r="BG761" s="98"/>
      <c r="BH761" s="98"/>
      <c r="BI761" s="98"/>
      <c r="BJ761" s="98"/>
      <c r="BK761" s="98"/>
      <c r="BL761" s="98"/>
      <c r="BM761" s="98"/>
      <c r="BN761" s="98"/>
      <c r="BO761" s="98"/>
      <c r="BP761" s="98"/>
      <c r="BQ761" s="98"/>
      <c r="BR761" s="98"/>
      <c r="BS761" s="163">
        <f t="shared" si="197"/>
        <v>-40.630658368180548</v>
      </c>
      <c r="BT761" s="161">
        <v>118</v>
      </c>
      <c r="BU761" s="98"/>
      <c r="BV761" s="98"/>
      <c r="BW761" s="98"/>
      <c r="BX761" s="98"/>
      <c r="BY761" s="98"/>
      <c r="BZ761" s="98"/>
      <c r="CA761" s="142"/>
      <c r="CB761" s="141"/>
      <c r="CC761" s="98"/>
      <c r="CD761" s="98"/>
      <c r="CE761" s="98"/>
      <c r="CF761" s="98"/>
      <c r="CG761" s="98"/>
      <c r="CH761" s="98"/>
      <c r="CI761" s="98"/>
      <c r="CJ761" s="98"/>
      <c r="CK761" s="98"/>
      <c r="CL761" s="98"/>
      <c r="CM761" s="98"/>
      <c r="CN761" s="163">
        <f t="shared" si="198"/>
        <v>-40.630658368180548</v>
      </c>
      <c r="CO761" s="161">
        <v>118</v>
      </c>
      <c r="CP761" s="98"/>
      <c r="CQ761" s="98"/>
      <c r="CR761" s="98"/>
      <c r="CS761" s="98"/>
      <c r="CT761" s="98"/>
      <c r="CU761" s="98"/>
      <c r="CV761" s="142"/>
    </row>
    <row r="762" spans="55:100" x14ac:dyDescent="0.3">
      <c r="BC762" s="141"/>
      <c r="BD762" s="255">
        <v>320</v>
      </c>
      <c r="BE762" s="258">
        <f t="shared" si="195"/>
        <v>-15.857348957839385</v>
      </c>
      <c r="BF762" s="257">
        <f t="shared" si="196"/>
        <v>-112.37860007898787</v>
      </c>
      <c r="BG762" s="98"/>
      <c r="BH762" s="98"/>
      <c r="BI762" s="98"/>
      <c r="BJ762" s="98"/>
      <c r="BK762" s="98"/>
      <c r="BL762" s="98"/>
      <c r="BM762" s="98"/>
      <c r="BN762" s="98"/>
      <c r="BO762" s="98"/>
      <c r="BP762" s="98"/>
      <c r="BQ762" s="98"/>
      <c r="BR762" s="98"/>
      <c r="BS762" s="163">
        <f t="shared" si="197"/>
        <v>-40.974985981470212</v>
      </c>
      <c r="BT762" s="161">
        <v>119</v>
      </c>
      <c r="BU762" s="98"/>
      <c r="BV762" s="98"/>
      <c r="BW762" s="98"/>
      <c r="BX762" s="98"/>
      <c r="BY762" s="98"/>
      <c r="BZ762" s="98"/>
      <c r="CA762" s="142"/>
      <c r="CB762" s="141"/>
      <c r="CC762" s="98"/>
      <c r="CD762" s="98"/>
      <c r="CE762" s="98"/>
      <c r="CF762" s="98"/>
      <c r="CG762" s="98"/>
      <c r="CH762" s="98"/>
      <c r="CI762" s="98"/>
      <c r="CJ762" s="98"/>
      <c r="CK762" s="98"/>
      <c r="CL762" s="98"/>
      <c r="CM762" s="98"/>
      <c r="CN762" s="163">
        <f t="shared" si="198"/>
        <v>-40.974985981470212</v>
      </c>
      <c r="CO762" s="161">
        <v>119</v>
      </c>
      <c r="CP762" s="98"/>
      <c r="CQ762" s="98"/>
      <c r="CR762" s="98"/>
      <c r="CS762" s="98"/>
      <c r="CT762" s="98"/>
      <c r="CU762" s="98"/>
      <c r="CV762" s="142"/>
    </row>
    <row r="763" spans="55:100" x14ac:dyDescent="0.3">
      <c r="BC763" s="141"/>
      <c r="BD763" s="255">
        <v>321</v>
      </c>
      <c r="BE763" s="258">
        <f t="shared" ref="BE763:BE802" si="199">$BF$436*COS($BD763*PI()/180)+$BF$437</f>
        <v>-15.600573690653007</v>
      </c>
      <c r="BF763" s="257">
        <f t="shared" ref="BF763:BF802" si="200">$BF$436*SIN($BD763*PI()/180)+$BF$438</f>
        <v>-112.06710677163892</v>
      </c>
      <c r="BG763" s="98"/>
      <c r="BH763" s="98"/>
      <c r="BI763" s="98"/>
      <c r="BJ763" s="98"/>
      <c r="BK763" s="98"/>
      <c r="BL763" s="98"/>
      <c r="BM763" s="98"/>
      <c r="BN763" s="98"/>
      <c r="BO763" s="98"/>
      <c r="BP763" s="98"/>
      <c r="BQ763" s="98"/>
      <c r="BR763" s="98"/>
      <c r="BS763" s="163">
        <f t="shared" si="197"/>
        <v>-41.319313594759876</v>
      </c>
      <c r="BT763" s="161">
        <v>120</v>
      </c>
      <c r="BU763" s="98"/>
      <c r="BV763" s="98"/>
      <c r="BW763" s="98"/>
      <c r="BX763" s="98"/>
      <c r="BY763" s="98"/>
      <c r="BZ763" s="98"/>
      <c r="CA763" s="142"/>
      <c r="CB763" s="141"/>
      <c r="CC763" s="98"/>
      <c r="CD763" s="98"/>
      <c r="CE763" s="98"/>
      <c r="CF763" s="98"/>
      <c r="CG763" s="98"/>
      <c r="CH763" s="98"/>
      <c r="CI763" s="98"/>
      <c r="CJ763" s="98"/>
      <c r="CK763" s="98"/>
      <c r="CL763" s="98"/>
      <c r="CM763" s="98"/>
      <c r="CN763" s="163">
        <f t="shared" si="198"/>
        <v>-41.319313594759876</v>
      </c>
      <c r="CO763" s="161">
        <v>120</v>
      </c>
      <c r="CP763" s="98"/>
      <c r="CQ763" s="98"/>
      <c r="CR763" s="98"/>
      <c r="CS763" s="98"/>
      <c r="CT763" s="98"/>
      <c r="CU763" s="98"/>
      <c r="CV763" s="142"/>
    </row>
    <row r="764" spans="55:100" x14ac:dyDescent="0.3">
      <c r="BC764" s="141"/>
      <c r="BD764" s="255">
        <v>322</v>
      </c>
      <c r="BE764" s="258">
        <f t="shared" si="199"/>
        <v>-15.349273839385891</v>
      </c>
      <c r="BF764" s="257">
        <f t="shared" si="200"/>
        <v>-111.75117955990345</v>
      </c>
      <c r="BG764" s="98"/>
      <c r="BH764" s="98"/>
      <c r="BI764" s="98"/>
      <c r="BJ764" s="98"/>
      <c r="BK764" s="98"/>
      <c r="BL764" s="98"/>
      <c r="BM764" s="98"/>
      <c r="BN764" s="98"/>
      <c r="BO764" s="98"/>
      <c r="BP764" s="98"/>
      <c r="BQ764" s="98"/>
      <c r="BR764" s="98"/>
      <c r="BS764" s="163">
        <f t="shared" si="197"/>
        <v>-41.663641208049548</v>
      </c>
      <c r="BT764" s="161">
        <v>121</v>
      </c>
      <c r="BU764" s="98"/>
      <c r="BV764" s="98"/>
      <c r="BW764" s="98"/>
      <c r="BX764" s="98"/>
      <c r="BY764" s="98"/>
      <c r="BZ764" s="98"/>
      <c r="CA764" s="142"/>
      <c r="CB764" s="141"/>
      <c r="CC764" s="98"/>
      <c r="CD764" s="98"/>
      <c r="CE764" s="98"/>
      <c r="CF764" s="98"/>
      <c r="CG764" s="98"/>
      <c r="CH764" s="98"/>
      <c r="CI764" s="98"/>
      <c r="CJ764" s="98"/>
      <c r="CK764" s="98"/>
      <c r="CL764" s="98"/>
      <c r="CM764" s="98"/>
      <c r="CN764" s="163">
        <f t="shared" si="198"/>
        <v>-41.663641208049548</v>
      </c>
      <c r="CO764" s="161">
        <v>121</v>
      </c>
      <c r="CP764" s="98"/>
      <c r="CQ764" s="98"/>
      <c r="CR764" s="98"/>
      <c r="CS764" s="98"/>
      <c r="CT764" s="98"/>
      <c r="CU764" s="98"/>
      <c r="CV764" s="142"/>
    </row>
    <row r="765" spans="55:100" x14ac:dyDescent="0.3">
      <c r="BC765" s="141"/>
      <c r="BD765" s="255">
        <v>323</v>
      </c>
      <c r="BE765" s="258">
        <f t="shared" si="199"/>
        <v>-15.103525952407114</v>
      </c>
      <c r="BF765" s="257">
        <f t="shared" si="200"/>
        <v>-111.43091467827058</v>
      </c>
      <c r="BG765" s="98"/>
      <c r="BH765" s="98"/>
      <c r="BI765" s="98"/>
      <c r="BJ765" s="98"/>
      <c r="BK765" s="98"/>
      <c r="BL765" s="98"/>
      <c r="BM765" s="98"/>
      <c r="BN765" s="98"/>
      <c r="BO765" s="98"/>
      <c r="BP765" s="98"/>
      <c r="BQ765" s="98"/>
      <c r="BR765" s="98"/>
      <c r="BS765" s="163">
        <f t="shared" ref="BS765:BS828" si="201">$BT$436*$BT765+$BV$436</f>
        <v>-42.007968821339212</v>
      </c>
      <c r="BT765" s="161">
        <v>122</v>
      </c>
      <c r="BU765" s="98"/>
      <c r="BV765" s="98"/>
      <c r="BW765" s="98"/>
      <c r="BX765" s="98"/>
      <c r="BY765" s="98"/>
      <c r="BZ765" s="98"/>
      <c r="CA765" s="142"/>
      <c r="CB765" s="141"/>
      <c r="CC765" s="98"/>
      <c r="CD765" s="98"/>
      <c r="CE765" s="98"/>
      <c r="CF765" s="98"/>
      <c r="CG765" s="98"/>
      <c r="CH765" s="98"/>
      <c r="CI765" s="98"/>
      <c r="CJ765" s="98"/>
      <c r="CK765" s="98"/>
      <c r="CL765" s="98"/>
      <c r="CM765" s="98"/>
      <c r="CN765" s="163">
        <f t="shared" si="198"/>
        <v>-42.007968821339212</v>
      </c>
      <c r="CO765" s="161">
        <v>122</v>
      </c>
      <c r="CP765" s="98"/>
      <c r="CQ765" s="98"/>
      <c r="CR765" s="98"/>
      <c r="CS765" s="98"/>
      <c r="CT765" s="98"/>
      <c r="CU765" s="98"/>
      <c r="CV765" s="142"/>
    </row>
    <row r="766" spans="55:100" x14ac:dyDescent="0.3">
      <c r="BC766" s="141"/>
      <c r="BD766" s="255">
        <v>324</v>
      </c>
      <c r="BE766" s="258">
        <f t="shared" si="199"/>
        <v>-14.863404886903687</v>
      </c>
      <c r="BF766" s="257">
        <f t="shared" si="200"/>
        <v>-111.10640968252581</v>
      </c>
      <c r="BG766" s="98"/>
      <c r="BH766" s="98"/>
      <c r="BI766" s="98"/>
      <c r="BJ766" s="98"/>
      <c r="BK766" s="98"/>
      <c r="BL766" s="98"/>
      <c r="BM766" s="98"/>
      <c r="BN766" s="98"/>
      <c r="BO766" s="98"/>
      <c r="BP766" s="98"/>
      <c r="BQ766" s="98"/>
      <c r="BR766" s="98"/>
      <c r="BS766" s="163">
        <f t="shared" si="201"/>
        <v>-42.352296434628876</v>
      </c>
      <c r="BT766" s="161">
        <v>123</v>
      </c>
      <c r="BU766" s="98"/>
      <c r="BV766" s="98"/>
      <c r="BW766" s="98"/>
      <c r="BX766" s="98"/>
      <c r="BY766" s="98"/>
      <c r="BZ766" s="98"/>
      <c r="CA766" s="142"/>
      <c r="CB766" s="141"/>
      <c r="CC766" s="98"/>
      <c r="CD766" s="98"/>
      <c r="CE766" s="98"/>
      <c r="CF766" s="98"/>
      <c r="CG766" s="98"/>
      <c r="CH766" s="98"/>
      <c r="CI766" s="98"/>
      <c r="CJ766" s="98"/>
      <c r="CK766" s="98"/>
      <c r="CL766" s="98"/>
      <c r="CM766" s="98"/>
      <c r="CN766" s="163">
        <f t="shared" ref="CN766:CN829" si="202">$CO$436*$CO766+$CQ$436</f>
        <v>-42.352296434628876</v>
      </c>
      <c r="CO766" s="161">
        <v>123</v>
      </c>
      <c r="CP766" s="98"/>
      <c r="CQ766" s="98"/>
      <c r="CR766" s="98"/>
      <c r="CS766" s="98"/>
      <c r="CT766" s="98"/>
      <c r="CU766" s="98"/>
      <c r="CV766" s="142"/>
    </row>
    <row r="767" spans="55:100" x14ac:dyDescent="0.3">
      <c r="BC767" s="141"/>
      <c r="BD767" s="255">
        <v>325</v>
      </c>
      <c r="BE767" s="258">
        <f t="shared" si="199"/>
        <v>-14.628983786078258</v>
      </c>
      <c r="BF767" s="257">
        <f t="shared" si="200"/>
        <v>-110.77776342003432</v>
      </c>
      <c r="BG767" s="98"/>
      <c r="BH767" s="98"/>
      <c r="BI767" s="98"/>
      <c r="BJ767" s="98"/>
      <c r="BK767" s="98"/>
      <c r="BL767" s="98"/>
      <c r="BM767" s="98"/>
      <c r="BN767" s="98"/>
      <c r="BO767" s="98"/>
      <c r="BP767" s="98"/>
      <c r="BQ767" s="98"/>
      <c r="BR767" s="98"/>
      <c r="BS767" s="163">
        <f t="shared" si="201"/>
        <v>-42.69662404791854</v>
      </c>
      <c r="BT767" s="161">
        <v>124</v>
      </c>
      <c r="BU767" s="98"/>
      <c r="BV767" s="98"/>
      <c r="BW767" s="98"/>
      <c r="BX767" s="98"/>
      <c r="BY767" s="98"/>
      <c r="BZ767" s="98"/>
      <c r="CA767" s="142"/>
      <c r="CB767" s="141"/>
      <c r="CC767" s="98"/>
      <c r="CD767" s="98"/>
      <c r="CE767" s="98"/>
      <c r="CF767" s="98"/>
      <c r="CG767" s="98"/>
      <c r="CH767" s="98"/>
      <c r="CI767" s="98"/>
      <c r="CJ767" s="98"/>
      <c r="CK767" s="98"/>
      <c r="CL767" s="98"/>
      <c r="CM767" s="98"/>
      <c r="CN767" s="163">
        <f t="shared" si="202"/>
        <v>-42.69662404791854</v>
      </c>
      <c r="CO767" s="161">
        <v>124</v>
      </c>
      <c r="CP767" s="98"/>
      <c r="CQ767" s="98"/>
      <c r="CR767" s="98"/>
      <c r="CS767" s="98"/>
      <c r="CT767" s="98"/>
      <c r="CU767" s="98"/>
      <c r="CV767" s="142"/>
    </row>
    <row r="768" spans="55:100" x14ac:dyDescent="0.3">
      <c r="BC768" s="141"/>
      <c r="BD768" s="255">
        <v>326</v>
      </c>
      <c r="BE768" s="258">
        <f t="shared" si="199"/>
        <v>-14.400334056869021</v>
      </c>
      <c r="BF768" s="257">
        <f t="shared" si="200"/>
        <v>-110.44507599963137</v>
      </c>
      <c r="BG768" s="98"/>
      <c r="BH768" s="98"/>
      <c r="BI768" s="98"/>
      <c r="BJ768" s="98"/>
      <c r="BK768" s="98"/>
      <c r="BL768" s="98"/>
      <c r="BM768" s="98"/>
      <c r="BN768" s="98"/>
      <c r="BO768" s="98"/>
      <c r="BP768" s="98"/>
      <c r="BQ768" s="98"/>
      <c r="BR768" s="98"/>
      <c r="BS768" s="163">
        <f t="shared" si="201"/>
        <v>-43.040951661208204</v>
      </c>
      <c r="BT768" s="161">
        <v>125</v>
      </c>
      <c r="BU768" s="98"/>
      <c r="BV768" s="98"/>
      <c r="BW768" s="98"/>
      <c r="BX768" s="98"/>
      <c r="BY768" s="98"/>
      <c r="BZ768" s="98"/>
      <c r="CA768" s="142"/>
      <c r="CB768" s="141"/>
      <c r="CC768" s="98"/>
      <c r="CD768" s="98"/>
      <c r="CE768" s="98"/>
      <c r="CF768" s="98"/>
      <c r="CG768" s="98"/>
      <c r="CH768" s="98"/>
      <c r="CI768" s="98"/>
      <c r="CJ768" s="98"/>
      <c r="CK768" s="98"/>
      <c r="CL768" s="98"/>
      <c r="CM768" s="98"/>
      <c r="CN768" s="163">
        <f t="shared" si="202"/>
        <v>-43.040951661208204</v>
      </c>
      <c r="CO768" s="161">
        <v>125</v>
      </c>
      <c r="CP768" s="98"/>
      <c r="CQ768" s="98"/>
      <c r="CR768" s="98"/>
      <c r="CS768" s="98"/>
      <c r="CT768" s="98"/>
      <c r="CU768" s="98"/>
      <c r="CV768" s="142"/>
    </row>
    <row r="769" spans="55:100" x14ac:dyDescent="0.3">
      <c r="BC769" s="141"/>
      <c r="BD769" s="255">
        <v>327</v>
      </c>
      <c r="BE769" s="258">
        <f t="shared" si="199"/>
        <v>-14.177525348198468</v>
      </c>
      <c r="BF769" s="257">
        <f t="shared" si="200"/>
        <v>-110.10844876112802</v>
      </c>
      <c r="BG769" s="98"/>
      <c r="BH769" s="98"/>
      <c r="BI769" s="98"/>
      <c r="BJ769" s="98"/>
      <c r="BK769" s="98"/>
      <c r="BL769" s="98"/>
      <c r="BM769" s="98"/>
      <c r="BN769" s="98"/>
      <c r="BO769" s="98"/>
      <c r="BP769" s="98"/>
      <c r="BQ769" s="98"/>
      <c r="BR769" s="98"/>
      <c r="BS769" s="163">
        <f t="shared" si="201"/>
        <v>-43.385279274497876</v>
      </c>
      <c r="BT769" s="161">
        <v>126</v>
      </c>
      <c r="BU769" s="98"/>
      <c r="BV769" s="98"/>
      <c r="BW769" s="98"/>
      <c r="BX769" s="98"/>
      <c r="BY769" s="98"/>
      <c r="BZ769" s="98"/>
      <c r="CA769" s="142"/>
      <c r="CB769" s="141"/>
      <c r="CC769" s="98"/>
      <c r="CD769" s="98"/>
      <c r="CE769" s="98"/>
      <c r="CF769" s="98"/>
      <c r="CG769" s="98"/>
      <c r="CH769" s="98"/>
      <c r="CI769" s="98"/>
      <c r="CJ769" s="98"/>
      <c r="CK769" s="98"/>
      <c r="CL769" s="98"/>
      <c r="CM769" s="98"/>
      <c r="CN769" s="163">
        <f t="shared" si="202"/>
        <v>-43.385279274497876</v>
      </c>
      <c r="CO769" s="161">
        <v>126</v>
      </c>
      <c r="CP769" s="98"/>
      <c r="CQ769" s="98"/>
      <c r="CR769" s="98"/>
      <c r="CS769" s="98"/>
      <c r="CT769" s="98"/>
      <c r="CU769" s="98"/>
      <c r="CV769" s="142"/>
    </row>
    <row r="770" spans="55:100" x14ac:dyDescent="0.3">
      <c r="BC770" s="141"/>
      <c r="BD770" s="255">
        <v>328</v>
      </c>
      <c r="BE770" s="258">
        <f t="shared" si="199"/>
        <v>-13.960625529757685</v>
      </c>
      <c r="BF770" s="257">
        <f t="shared" si="200"/>
        <v>-109.76798424444212</v>
      </c>
      <c r="BG770" s="98"/>
      <c r="BH770" s="98"/>
      <c r="BI770" s="98"/>
      <c r="BJ770" s="98"/>
      <c r="BK770" s="98"/>
      <c r="BL770" s="98"/>
      <c r="BM770" s="98"/>
      <c r="BN770" s="98"/>
      <c r="BO770" s="98"/>
      <c r="BP770" s="98"/>
      <c r="BQ770" s="98"/>
      <c r="BR770" s="98"/>
      <c r="BS770" s="163">
        <f t="shared" si="201"/>
        <v>-43.72960688778754</v>
      </c>
      <c r="BT770" s="161">
        <v>127</v>
      </c>
      <c r="BU770" s="98"/>
      <c r="BV770" s="98"/>
      <c r="BW770" s="98"/>
      <c r="BX770" s="98"/>
      <c r="BY770" s="98"/>
      <c r="BZ770" s="98"/>
      <c r="CA770" s="142"/>
      <c r="CB770" s="141"/>
      <c r="CC770" s="98"/>
      <c r="CD770" s="98"/>
      <c r="CE770" s="98"/>
      <c r="CF770" s="98"/>
      <c r="CG770" s="98"/>
      <c r="CH770" s="98"/>
      <c r="CI770" s="98"/>
      <c r="CJ770" s="98"/>
      <c r="CK770" s="98"/>
      <c r="CL770" s="98"/>
      <c r="CM770" s="98"/>
      <c r="CN770" s="163">
        <f t="shared" si="202"/>
        <v>-43.72960688778754</v>
      </c>
      <c r="CO770" s="161">
        <v>127</v>
      </c>
      <c r="CP770" s="98"/>
      <c r="CQ770" s="98"/>
      <c r="CR770" s="98"/>
      <c r="CS770" s="98"/>
      <c r="CT770" s="98"/>
      <c r="CU770" s="98"/>
      <c r="CV770" s="142"/>
    </row>
    <row r="771" spans="55:100" x14ac:dyDescent="0.3">
      <c r="BC771" s="141"/>
      <c r="BD771" s="255">
        <v>329</v>
      </c>
      <c r="BE771" s="258">
        <f t="shared" si="199"/>
        <v>-13.74970067133248</v>
      </c>
      <c r="BF771" s="257">
        <f t="shared" si="200"/>
        <v>-109.42378615836354</v>
      </c>
      <c r="BG771" s="98"/>
      <c r="BH771" s="98"/>
      <c r="BI771" s="98"/>
      <c r="BJ771" s="98"/>
      <c r="BK771" s="98"/>
      <c r="BL771" s="98"/>
      <c r="BM771" s="98"/>
      <c r="BN771" s="98"/>
      <c r="BO771" s="98"/>
      <c r="BP771" s="98"/>
      <c r="BQ771" s="98"/>
      <c r="BR771" s="98"/>
      <c r="BS771" s="163">
        <f t="shared" si="201"/>
        <v>-44.073934501077204</v>
      </c>
      <c r="BT771" s="161">
        <v>128</v>
      </c>
      <c r="BU771" s="98"/>
      <c r="BV771" s="98"/>
      <c r="BW771" s="98"/>
      <c r="BX771" s="98"/>
      <c r="BY771" s="98"/>
      <c r="BZ771" s="98"/>
      <c r="CA771" s="142"/>
      <c r="CB771" s="141"/>
      <c r="CC771" s="98"/>
      <c r="CD771" s="98"/>
      <c r="CE771" s="98"/>
      <c r="CF771" s="98"/>
      <c r="CG771" s="98"/>
      <c r="CH771" s="98"/>
      <c r="CI771" s="98"/>
      <c r="CJ771" s="98"/>
      <c r="CK771" s="98"/>
      <c r="CL771" s="98"/>
      <c r="CM771" s="98"/>
      <c r="CN771" s="163">
        <f t="shared" si="202"/>
        <v>-44.073934501077204</v>
      </c>
      <c r="CO771" s="161">
        <v>128</v>
      </c>
      <c r="CP771" s="98"/>
      <c r="CQ771" s="98"/>
      <c r="CR771" s="98"/>
      <c r="CS771" s="98"/>
      <c r="CT771" s="98"/>
      <c r="CU771" s="98"/>
      <c r="CV771" s="142"/>
    </row>
    <row r="772" spans="55:100" x14ac:dyDescent="0.3">
      <c r="BC772" s="141"/>
      <c r="BD772" s="255">
        <v>330</v>
      </c>
      <c r="BE772" s="258">
        <f t="shared" si="199"/>
        <v>-13.544815022678041</v>
      </c>
      <c r="BF772" s="257">
        <f t="shared" si="200"/>
        <v>-109.07595934896371</v>
      </c>
      <c r="BG772" s="98"/>
      <c r="BH772" s="98"/>
      <c r="BI772" s="98"/>
      <c r="BJ772" s="98"/>
      <c r="BK772" s="98"/>
      <c r="BL772" s="98"/>
      <c r="BM772" s="98"/>
      <c r="BN772" s="98"/>
      <c r="BO772" s="98"/>
      <c r="BP772" s="98"/>
      <c r="BQ772" s="98"/>
      <c r="BR772" s="98"/>
      <c r="BS772" s="163">
        <f t="shared" si="201"/>
        <v>-44.418262114366868</v>
      </c>
      <c r="BT772" s="161">
        <v>129</v>
      </c>
      <c r="BU772" s="98"/>
      <c r="BV772" s="98"/>
      <c r="BW772" s="98"/>
      <c r="BX772" s="98"/>
      <c r="BY772" s="98"/>
      <c r="BZ772" s="98"/>
      <c r="CA772" s="142"/>
      <c r="CB772" s="141"/>
      <c r="CC772" s="98"/>
      <c r="CD772" s="98"/>
      <c r="CE772" s="98"/>
      <c r="CF772" s="98"/>
      <c r="CG772" s="98"/>
      <c r="CH772" s="98"/>
      <c r="CI772" s="98"/>
      <c r="CJ772" s="98"/>
      <c r="CK772" s="98"/>
      <c r="CL772" s="98"/>
      <c r="CM772" s="98"/>
      <c r="CN772" s="163">
        <f t="shared" si="202"/>
        <v>-44.418262114366868</v>
      </c>
      <c r="CO772" s="161">
        <v>129</v>
      </c>
      <c r="CP772" s="98"/>
      <c r="CQ772" s="98"/>
      <c r="CR772" s="98"/>
      <c r="CS772" s="98"/>
      <c r="CT772" s="98"/>
      <c r="CU772" s="98"/>
      <c r="CV772" s="142"/>
    </row>
    <row r="773" spans="55:100" x14ac:dyDescent="0.3">
      <c r="BC773" s="141"/>
      <c r="BD773" s="255">
        <v>331</v>
      </c>
      <c r="BE773" s="258">
        <f t="shared" si="199"/>
        <v>-13.3460309939477</v>
      </c>
      <c r="BF773" s="257">
        <f t="shared" si="200"/>
        <v>-108.72460976765817</v>
      </c>
      <c r="BG773" s="98"/>
      <c r="BH773" s="98"/>
      <c r="BI773" s="98"/>
      <c r="BJ773" s="98"/>
      <c r="BK773" s="98"/>
      <c r="BL773" s="98"/>
      <c r="BM773" s="98"/>
      <c r="BN773" s="98"/>
      <c r="BO773" s="98"/>
      <c r="BP773" s="98"/>
      <c r="BQ773" s="98"/>
      <c r="BR773" s="98"/>
      <c r="BS773" s="163">
        <f t="shared" si="201"/>
        <v>-44.762589727656533</v>
      </c>
      <c r="BT773" s="161">
        <v>130</v>
      </c>
      <c r="BU773" s="98"/>
      <c r="BV773" s="98"/>
      <c r="BW773" s="98"/>
      <c r="BX773" s="98"/>
      <c r="BY773" s="98"/>
      <c r="BZ773" s="98"/>
      <c r="CA773" s="142"/>
      <c r="CB773" s="141"/>
      <c r="CC773" s="98"/>
      <c r="CD773" s="98"/>
      <c r="CE773" s="98"/>
      <c r="CF773" s="98"/>
      <c r="CG773" s="98"/>
      <c r="CH773" s="98"/>
      <c r="CI773" s="98"/>
      <c r="CJ773" s="98"/>
      <c r="CK773" s="98"/>
      <c r="CL773" s="98"/>
      <c r="CM773" s="98"/>
      <c r="CN773" s="163">
        <f t="shared" si="202"/>
        <v>-44.762589727656533</v>
      </c>
      <c r="CO773" s="161">
        <v>130</v>
      </c>
      <c r="CP773" s="98"/>
      <c r="CQ773" s="98"/>
      <c r="CR773" s="98"/>
      <c r="CS773" s="98"/>
      <c r="CT773" s="98"/>
      <c r="CU773" s="98"/>
      <c r="CV773" s="142"/>
    </row>
    <row r="774" spans="55:100" x14ac:dyDescent="0.3">
      <c r="BC774" s="141"/>
      <c r="BD774" s="255">
        <v>332</v>
      </c>
      <c r="BE774" s="258">
        <f t="shared" si="199"/>
        <v>-13.153409136682289</v>
      </c>
      <c r="BF774" s="257">
        <f t="shared" si="200"/>
        <v>-108.36984443893304</v>
      </c>
      <c r="BG774" s="98"/>
      <c r="BH774" s="98"/>
      <c r="BI774" s="98"/>
      <c r="BJ774" s="98"/>
      <c r="BK774" s="98"/>
      <c r="BL774" s="98"/>
      <c r="BM774" s="98"/>
      <c r="BN774" s="98"/>
      <c r="BO774" s="98"/>
      <c r="BP774" s="98"/>
      <c r="BQ774" s="98"/>
      <c r="BR774" s="98"/>
      <c r="BS774" s="163">
        <f t="shared" si="201"/>
        <v>-45.106917340946204</v>
      </c>
      <c r="BT774" s="161">
        <v>131</v>
      </c>
      <c r="BU774" s="98"/>
      <c r="BV774" s="98"/>
      <c r="BW774" s="98"/>
      <c r="BX774" s="98"/>
      <c r="BY774" s="98"/>
      <c r="BZ774" s="98"/>
      <c r="CA774" s="142"/>
      <c r="CB774" s="141"/>
      <c r="CC774" s="98"/>
      <c r="CD774" s="98"/>
      <c r="CE774" s="98"/>
      <c r="CF774" s="98"/>
      <c r="CG774" s="98"/>
      <c r="CH774" s="98"/>
      <c r="CI774" s="98"/>
      <c r="CJ774" s="98"/>
      <c r="CK774" s="98"/>
      <c r="CL774" s="98"/>
      <c r="CM774" s="98"/>
      <c r="CN774" s="163">
        <f t="shared" si="202"/>
        <v>-45.106917340946204</v>
      </c>
      <c r="CO774" s="161">
        <v>131</v>
      </c>
      <c r="CP774" s="98"/>
      <c r="CQ774" s="98"/>
      <c r="CR774" s="98"/>
      <c r="CS774" s="98"/>
      <c r="CT774" s="98"/>
      <c r="CU774" s="98"/>
      <c r="CV774" s="142"/>
    </row>
    <row r="775" spans="55:100" x14ac:dyDescent="0.3">
      <c r="BC775" s="141"/>
      <c r="BD775" s="255">
        <v>333</v>
      </c>
      <c r="BE775" s="258">
        <f t="shared" si="199"/>
        <v>-12.967008125365489</v>
      </c>
      <c r="BF775" s="257">
        <f t="shared" si="200"/>
        <v>-108.01177142774412</v>
      </c>
      <c r="BG775" s="98"/>
      <c r="BH775" s="98"/>
      <c r="BI775" s="98"/>
      <c r="BJ775" s="98"/>
      <c r="BK775" s="98"/>
      <c r="BL775" s="98"/>
      <c r="BM775" s="98"/>
      <c r="BN775" s="98"/>
      <c r="BO775" s="98"/>
      <c r="BP775" s="98"/>
      <c r="BQ775" s="98"/>
      <c r="BR775" s="98"/>
      <c r="BS775" s="163">
        <f t="shared" si="201"/>
        <v>-45.451244954235868</v>
      </c>
      <c r="BT775" s="161">
        <v>132</v>
      </c>
      <c r="BU775" s="98"/>
      <c r="BV775" s="98"/>
      <c r="BW775" s="98"/>
      <c r="BX775" s="98"/>
      <c r="BY775" s="98"/>
      <c r="BZ775" s="98"/>
      <c r="CA775" s="142"/>
      <c r="CB775" s="141"/>
      <c r="CC775" s="98"/>
      <c r="CD775" s="98"/>
      <c r="CE775" s="98"/>
      <c r="CF775" s="98"/>
      <c r="CG775" s="98"/>
      <c r="CH775" s="98"/>
      <c r="CI775" s="98"/>
      <c r="CJ775" s="98"/>
      <c r="CK775" s="98"/>
      <c r="CL775" s="98"/>
      <c r="CM775" s="98"/>
      <c r="CN775" s="163">
        <f t="shared" si="202"/>
        <v>-45.451244954235868</v>
      </c>
      <c r="CO775" s="161">
        <v>132</v>
      </c>
      <c r="CP775" s="98"/>
      <c r="CQ775" s="98"/>
      <c r="CR775" s="98"/>
      <c r="CS775" s="98"/>
      <c r="CT775" s="98"/>
      <c r="CU775" s="98"/>
      <c r="CV775" s="142"/>
    </row>
    <row r="776" spans="55:100" x14ac:dyDescent="0.3">
      <c r="BC776" s="141"/>
      <c r="BD776" s="255">
        <v>334</v>
      </c>
      <c r="BE776" s="258">
        <f t="shared" si="199"/>
        <v>-12.786884739551052</v>
      </c>
      <c r="BF776" s="257">
        <f t="shared" si="200"/>
        <v>-107.65049980659933</v>
      </c>
      <c r="BG776" s="98"/>
      <c r="BH776" s="98"/>
      <c r="BI776" s="98"/>
      <c r="BJ776" s="98"/>
      <c r="BK776" s="98"/>
      <c r="BL776" s="98"/>
      <c r="BM776" s="98"/>
      <c r="BN776" s="98"/>
      <c r="BO776" s="98"/>
      <c r="BP776" s="98"/>
      <c r="BQ776" s="98"/>
      <c r="BR776" s="98"/>
      <c r="BS776" s="163">
        <f t="shared" si="201"/>
        <v>-45.795572567525532</v>
      </c>
      <c r="BT776" s="161">
        <v>133</v>
      </c>
      <c r="BU776" s="98"/>
      <c r="BV776" s="98"/>
      <c r="BW776" s="98"/>
      <c r="BX776" s="98"/>
      <c r="BY776" s="98"/>
      <c r="BZ776" s="98"/>
      <c r="CA776" s="142"/>
      <c r="CB776" s="141"/>
      <c r="CC776" s="98"/>
      <c r="CD776" s="98"/>
      <c r="CE776" s="98"/>
      <c r="CF776" s="98"/>
      <c r="CG776" s="98"/>
      <c r="CH776" s="98"/>
      <c r="CI776" s="98"/>
      <c r="CJ776" s="98"/>
      <c r="CK776" s="98"/>
      <c r="CL776" s="98"/>
      <c r="CM776" s="98"/>
      <c r="CN776" s="163">
        <f t="shared" si="202"/>
        <v>-45.795572567525532</v>
      </c>
      <c r="CO776" s="161">
        <v>133</v>
      </c>
      <c r="CP776" s="98"/>
      <c r="CQ776" s="98"/>
      <c r="CR776" s="98"/>
      <c r="CS776" s="98"/>
      <c r="CT776" s="98"/>
      <c r="CU776" s="98"/>
      <c r="CV776" s="142"/>
    </row>
    <row r="777" spans="55:100" x14ac:dyDescent="0.3">
      <c r="BC777" s="141"/>
      <c r="BD777" s="255">
        <v>335</v>
      </c>
      <c r="BE777" s="258">
        <f t="shared" si="199"/>
        <v>-12.61309384656721</v>
      </c>
      <c r="BF777" s="257">
        <f t="shared" si="200"/>
        <v>-107.28613962233425</v>
      </c>
      <c r="BG777" s="98"/>
      <c r="BH777" s="98"/>
      <c r="BI777" s="98"/>
      <c r="BJ777" s="98"/>
      <c r="BK777" s="98"/>
      <c r="BL777" s="98"/>
      <c r="BM777" s="98"/>
      <c r="BN777" s="98"/>
      <c r="BO777" s="98"/>
      <c r="BP777" s="98"/>
      <c r="BQ777" s="98"/>
      <c r="BR777" s="98"/>
      <c r="BS777" s="163">
        <f t="shared" si="201"/>
        <v>-46.139900180815197</v>
      </c>
      <c r="BT777" s="161">
        <v>134</v>
      </c>
      <c r="BU777" s="98"/>
      <c r="BV777" s="98"/>
      <c r="BW777" s="98"/>
      <c r="BX777" s="98"/>
      <c r="BY777" s="98"/>
      <c r="BZ777" s="98"/>
      <c r="CA777" s="142"/>
      <c r="CB777" s="141"/>
      <c r="CC777" s="98"/>
      <c r="CD777" s="98"/>
      <c r="CE777" s="98"/>
      <c r="CF777" s="98"/>
      <c r="CG777" s="98"/>
      <c r="CH777" s="98"/>
      <c r="CI777" s="98"/>
      <c r="CJ777" s="98"/>
      <c r="CK777" s="98"/>
      <c r="CL777" s="98"/>
      <c r="CM777" s="98"/>
      <c r="CN777" s="163">
        <f t="shared" si="202"/>
        <v>-46.139900180815197</v>
      </c>
      <c r="CO777" s="161">
        <v>134</v>
      </c>
      <c r="CP777" s="98"/>
      <c r="CQ777" s="98"/>
      <c r="CR777" s="98"/>
      <c r="CS777" s="98"/>
      <c r="CT777" s="98"/>
      <c r="CU777" s="98"/>
      <c r="CV777" s="142"/>
    </row>
    <row r="778" spans="55:100" x14ac:dyDescent="0.3">
      <c r="BC778" s="141"/>
      <c r="BD778" s="255">
        <v>336</v>
      </c>
      <c r="BE778" s="258">
        <f t="shared" si="199"/>
        <v>-12.445688384803489</v>
      </c>
      <c r="BF778" s="257">
        <f t="shared" si="200"/>
        <v>-106.91880186259056</v>
      </c>
      <c r="BG778" s="98"/>
      <c r="BH778" s="98"/>
      <c r="BI778" s="98"/>
      <c r="BJ778" s="98"/>
      <c r="BK778" s="98"/>
      <c r="BL778" s="98"/>
      <c r="BM778" s="98"/>
      <c r="BN778" s="98"/>
      <c r="BO778" s="98"/>
      <c r="BP778" s="98"/>
      <c r="BQ778" s="98"/>
      <c r="BR778" s="98"/>
      <c r="BS778" s="163">
        <f t="shared" si="201"/>
        <v>-46.484227794104861</v>
      </c>
      <c r="BT778" s="161">
        <v>135</v>
      </c>
      <c r="BU778" s="98"/>
      <c r="BV778" s="98"/>
      <c r="BW778" s="98"/>
      <c r="BX778" s="98"/>
      <c r="BY778" s="98"/>
      <c r="BZ778" s="98"/>
      <c r="CA778" s="142"/>
      <c r="CB778" s="141"/>
      <c r="CC778" s="98"/>
      <c r="CD778" s="98"/>
      <c r="CE778" s="98"/>
      <c r="CF778" s="98"/>
      <c r="CG778" s="98"/>
      <c r="CH778" s="98"/>
      <c r="CI778" s="98"/>
      <c r="CJ778" s="98"/>
      <c r="CK778" s="98"/>
      <c r="CL778" s="98"/>
      <c r="CM778" s="98"/>
      <c r="CN778" s="163">
        <f t="shared" si="202"/>
        <v>-46.484227794104861</v>
      </c>
      <c r="CO778" s="161">
        <v>135</v>
      </c>
      <c r="CP778" s="98"/>
      <c r="CQ778" s="98"/>
      <c r="CR778" s="98"/>
      <c r="CS778" s="98"/>
      <c r="CT778" s="98"/>
      <c r="CU778" s="98"/>
      <c r="CV778" s="142"/>
    </row>
    <row r="779" spans="55:100" x14ac:dyDescent="0.3">
      <c r="BC779" s="141"/>
      <c r="BD779" s="255">
        <v>337</v>
      </c>
      <c r="BE779" s="258">
        <f t="shared" si="199"/>
        <v>-12.284719347585266</v>
      </c>
      <c r="BF779" s="257">
        <f t="shared" si="200"/>
        <v>-106.54859842200842</v>
      </c>
      <c r="BG779" s="98"/>
      <c r="BH779" s="98"/>
      <c r="BI779" s="98"/>
      <c r="BJ779" s="98"/>
      <c r="BK779" s="98"/>
      <c r="BL779" s="98"/>
      <c r="BM779" s="98"/>
      <c r="BN779" s="98"/>
      <c r="BO779" s="98"/>
      <c r="BP779" s="98"/>
      <c r="BQ779" s="98"/>
      <c r="BR779" s="98"/>
      <c r="BS779" s="163">
        <f t="shared" si="201"/>
        <v>-46.828555407394532</v>
      </c>
      <c r="BT779" s="161">
        <v>136</v>
      </c>
      <c r="BU779" s="98"/>
      <c r="BV779" s="98"/>
      <c r="BW779" s="98"/>
      <c r="BX779" s="98"/>
      <c r="BY779" s="98"/>
      <c r="BZ779" s="98"/>
      <c r="CA779" s="142"/>
      <c r="CB779" s="141"/>
      <c r="CC779" s="98"/>
      <c r="CD779" s="98"/>
      <c r="CE779" s="98"/>
      <c r="CF779" s="98"/>
      <c r="CG779" s="98"/>
      <c r="CH779" s="98"/>
      <c r="CI779" s="98"/>
      <c r="CJ779" s="98"/>
      <c r="CK779" s="98"/>
      <c r="CL779" s="98"/>
      <c r="CM779" s="98"/>
      <c r="CN779" s="163">
        <f t="shared" si="202"/>
        <v>-46.828555407394532</v>
      </c>
      <c r="CO779" s="161">
        <v>136</v>
      </c>
      <c r="CP779" s="98"/>
      <c r="CQ779" s="98"/>
      <c r="CR779" s="98"/>
      <c r="CS779" s="98"/>
      <c r="CT779" s="98"/>
      <c r="CU779" s="98"/>
      <c r="CV779" s="142"/>
    </row>
    <row r="780" spans="55:100" x14ac:dyDescent="0.3">
      <c r="BC780" s="141"/>
      <c r="BD780" s="255">
        <v>338</v>
      </c>
      <c r="BE780" s="258">
        <f t="shared" si="199"/>
        <v>-12.130235767640585</v>
      </c>
      <c r="BF780" s="257">
        <f t="shared" si="200"/>
        <v>-106.17564206814203</v>
      </c>
      <c r="BG780" s="98"/>
      <c r="BH780" s="98"/>
      <c r="BI780" s="98"/>
      <c r="BJ780" s="98"/>
      <c r="BK780" s="98"/>
      <c r="BL780" s="98"/>
      <c r="BM780" s="98"/>
      <c r="BN780" s="98"/>
      <c r="BO780" s="98"/>
      <c r="BP780" s="98"/>
      <c r="BQ780" s="98"/>
      <c r="BR780" s="98"/>
      <c r="BS780" s="163">
        <f t="shared" si="201"/>
        <v>-47.172883020684196</v>
      </c>
      <c r="BT780" s="161">
        <v>137</v>
      </c>
      <c r="BU780" s="98"/>
      <c r="BV780" s="98"/>
      <c r="BW780" s="98"/>
      <c r="BX780" s="98"/>
      <c r="BY780" s="98"/>
      <c r="BZ780" s="98"/>
      <c r="CA780" s="142"/>
      <c r="CB780" s="141"/>
      <c r="CC780" s="98"/>
      <c r="CD780" s="98"/>
      <c r="CE780" s="98"/>
      <c r="CF780" s="98"/>
      <c r="CG780" s="98"/>
      <c r="CH780" s="98"/>
      <c r="CI780" s="98"/>
      <c r="CJ780" s="98"/>
      <c r="CK780" s="98"/>
      <c r="CL780" s="98"/>
      <c r="CM780" s="98"/>
      <c r="CN780" s="163">
        <f t="shared" si="202"/>
        <v>-47.172883020684196</v>
      </c>
      <c r="CO780" s="161">
        <v>137</v>
      </c>
      <c r="CP780" s="98"/>
      <c r="CQ780" s="98"/>
      <c r="CR780" s="98"/>
      <c r="CS780" s="98"/>
      <c r="CT780" s="98"/>
      <c r="CU780" s="98"/>
      <c r="CV780" s="142"/>
    </row>
    <row r="781" spans="55:100" x14ac:dyDescent="0.3">
      <c r="BC781" s="141"/>
      <c r="BD781" s="255">
        <v>339</v>
      </c>
      <c r="BE781" s="258">
        <f t="shared" si="199"/>
        <v>-11.982284702164439</v>
      </c>
      <c r="BF781" s="257">
        <f t="shared" si="200"/>
        <v>-105.80004640710972</v>
      </c>
      <c r="BG781" s="98"/>
      <c r="BH781" s="98"/>
      <c r="BI781" s="98"/>
      <c r="BJ781" s="98"/>
      <c r="BK781" s="98"/>
      <c r="BL781" s="98"/>
      <c r="BM781" s="98"/>
      <c r="BN781" s="98"/>
      <c r="BO781" s="98"/>
      <c r="BP781" s="98"/>
      <c r="BQ781" s="98"/>
      <c r="BR781" s="98"/>
      <c r="BS781" s="163">
        <f t="shared" si="201"/>
        <v>-47.51721063397386</v>
      </c>
      <c r="BT781" s="161">
        <v>138</v>
      </c>
      <c r="BU781" s="98"/>
      <c r="BV781" s="98"/>
      <c r="BW781" s="98"/>
      <c r="BX781" s="98"/>
      <c r="BY781" s="98"/>
      <c r="BZ781" s="98"/>
      <c r="CA781" s="142"/>
      <c r="CB781" s="141"/>
      <c r="CC781" s="98"/>
      <c r="CD781" s="98"/>
      <c r="CE781" s="98"/>
      <c r="CF781" s="98"/>
      <c r="CG781" s="98"/>
      <c r="CH781" s="98"/>
      <c r="CI781" s="98"/>
      <c r="CJ781" s="98"/>
      <c r="CK781" s="98"/>
      <c r="CL781" s="98"/>
      <c r="CM781" s="98"/>
      <c r="CN781" s="163">
        <f t="shared" si="202"/>
        <v>-47.51721063397386</v>
      </c>
      <c r="CO781" s="161">
        <v>138</v>
      </c>
      <c r="CP781" s="98"/>
      <c r="CQ781" s="98"/>
      <c r="CR781" s="98"/>
      <c r="CS781" s="98"/>
      <c r="CT781" s="98"/>
      <c r="CU781" s="98"/>
      <c r="CV781" s="142"/>
    </row>
    <row r="782" spans="55:100" x14ac:dyDescent="0.3">
      <c r="BC782" s="141"/>
      <c r="BD782" s="255">
        <v>340</v>
      </c>
      <c r="BE782" s="258">
        <f t="shared" si="199"/>
        <v>-11.840911218484589</v>
      </c>
      <c r="BF782" s="257">
        <f t="shared" si="200"/>
        <v>-105.42192584898828</v>
      </c>
      <c r="BG782" s="98"/>
      <c r="BH782" s="98"/>
      <c r="BI782" s="98"/>
      <c r="BJ782" s="98"/>
      <c r="BK782" s="98"/>
      <c r="BL782" s="98"/>
      <c r="BM782" s="98"/>
      <c r="BN782" s="98"/>
      <c r="BO782" s="98"/>
      <c r="BP782" s="98"/>
      <c r="BQ782" s="98"/>
      <c r="BR782" s="98"/>
      <c r="BS782" s="163">
        <f t="shared" si="201"/>
        <v>-47.861538247263525</v>
      </c>
      <c r="BT782" s="161">
        <v>139</v>
      </c>
      <c r="BU782" s="98"/>
      <c r="BV782" s="98"/>
      <c r="BW782" s="98"/>
      <c r="BX782" s="98"/>
      <c r="BY782" s="98"/>
      <c r="BZ782" s="98"/>
      <c r="CA782" s="142"/>
      <c r="CB782" s="141"/>
      <c r="CC782" s="98"/>
      <c r="CD782" s="98"/>
      <c r="CE782" s="98"/>
      <c r="CF782" s="98"/>
      <c r="CG782" s="98"/>
      <c r="CH782" s="98"/>
      <c r="CI782" s="98"/>
      <c r="CJ782" s="98"/>
      <c r="CK782" s="98"/>
      <c r="CL782" s="98"/>
      <c r="CM782" s="98"/>
      <c r="CN782" s="163">
        <f t="shared" si="202"/>
        <v>-47.861538247263525</v>
      </c>
      <c r="CO782" s="161">
        <v>139</v>
      </c>
      <c r="CP782" s="98"/>
      <c r="CQ782" s="98"/>
      <c r="CR782" s="98"/>
      <c r="CS782" s="98"/>
      <c r="CT782" s="98"/>
      <c r="CU782" s="98"/>
      <c r="CV782" s="142"/>
    </row>
    <row r="783" spans="55:100" x14ac:dyDescent="0.3">
      <c r="BC783" s="141"/>
      <c r="BD783" s="255">
        <v>341</v>
      </c>
      <c r="BE783" s="258">
        <f t="shared" si="199"/>
        <v>-11.706158380333704</v>
      </c>
      <c r="BF783" s="257">
        <f t="shared" si="200"/>
        <v>-105.04139557296273</v>
      </c>
      <c r="BG783" s="98"/>
      <c r="BH783" s="98"/>
      <c r="BI783" s="98"/>
      <c r="BJ783" s="98"/>
      <c r="BK783" s="98"/>
      <c r="BL783" s="98"/>
      <c r="BM783" s="98"/>
      <c r="BN783" s="98"/>
      <c r="BO783" s="98"/>
      <c r="BP783" s="98"/>
      <c r="BQ783" s="98"/>
      <c r="BR783" s="98"/>
      <c r="BS783" s="163">
        <f t="shared" si="201"/>
        <v>-48.205865860553189</v>
      </c>
      <c r="BT783" s="161">
        <v>140</v>
      </c>
      <c r="BU783" s="98"/>
      <c r="BV783" s="98"/>
      <c r="BW783" s="98"/>
      <c r="BX783" s="98"/>
      <c r="BY783" s="98"/>
      <c r="BZ783" s="98"/>
      <c r="CA783" s="142"/>
      <c r="CB783" s="141"/>
      <c r="CC783" s="98"/>
      <c r="CD783" s="98"/>
      <c r="CE783" s="98"/>
      <c r="CF783" s="98"/>
      <c r="CG783" s="98"/>
      <c r="CH783" s="98"/>
      <c r="CI783" s="98"/>
      <c r="CJ783" s="98"/>
      <c r="CK783" s="98"/>
      <c r="CL783" s="98"/>
      <c r="CM783" s="98"/>
      <c r="CN783" s="163">
        <f t="shared" si="202"/>
        <v>-48.205865860553189</v>
      </c>
      <c r="CO783" s="161">
        <v>140</v>
      </c>
      <c r="CP783" s="98"/>
      <c r="CQ783" s="98"/>
      <c r="CR783" s="98"/>
      <c r="CS783" s="98"/>
      <c r="CT783" s="98"/>
      <c r="CU783" s="98"/>
      <c r="CV783" s="142"/>
    </row>
    <row r="784" spans="55:100" x14ac:dyDescent="0.3">
      <c r="BC784" s="141"/>
      <c r="BD784" s="255">
        <v>342</v>
      </c>
      <c r="BE784" s="258">
        <f t="shared" si="199"/>
        <v>-11.578067234731638</v>
      </c>
      <c r="BF784" s="257">
        <f t="shared" si="200"/>
        <v>-104.65857149224131</v>
      </c>
      <c r="BG784" s="98"/>
      <c r="BH784" s="98"/>
      <c r="BI784" s="98"/>
      <c r="BJ784" s="98"/>
      <c r="BK784" s="98"/>
      <c r="BL784" s="98"/>
      <c r="BM784" s="98"/>
      <c r="BN784" s="98"/>
      <c r="BO784" s="98"/>
      <c r="BP784" s="98"/>
      <c r="BQ784" s="98"/>
      <c r="BR784" s="98"/>
      <c r="BS784" s="163">
        <f t="shared" si="201"/>
        <v>-48.55019347384286</v>
      </c>
      <c r="BT784" s="161">
        <v>141</v>
      </c>
      <c r="BU784" s="98"/>
      <c r="BV784" s="98"/>
      <c r="BW784" s="98"/>
      <c r="BX784" s="98"/>
      <c r="BY784" s="98"/>
      <c r="BZ784" s="98"/>
      <c r="CA784" s="142"/>
      <c r="CB784" s="141"/>
      <c r="CC784" s="98"/>
      <c r="CD784" s="98"/>
      <c r="CE784" s="98"/>
      <c r="CF784" s="98"/>
      <c r="CG784" s="98"/>
      <c r="CH784" s="98"/>
      <c r="CI784" s="98"/>
      <c r="CJ784" s="98"/>
      <c r="CK784" s="98"/>
      <c r="CL784" s="98"/>
      <c r="CM784" s="98"/>
      <c r="CN784" s="163">
        <f t="shared" si="202"/>
        <v>-48.55019347384286</v>
      </c>
      <c r="CO784" s="161">
        <v>141</v>
      </c>
      <c r="CP784" s="98"/>
      <c r="CQ784" s="98"/>
      <c r="CR784" s="98"/>
      <c r="CS784" s="98"/>
      <c r="CT784" s="98"/>
      <c r="CU784" s="98"/>
      <c r="CV784" s="142"/>
    </row>
    <row r="785" spans="55:100" x14ac:dyDescent="0.3">
      <c r="BC785" s="141"/>
      <c r="BD785" s="255">
        <v>343</v>
      </c>
      <c r="BE785" s="258">
        <f t="shared" si="199"/>
        <v>-11.456676799482199</v>
      </c>
      <c r="BF785" s="257">
        <f t="shared" si="200"/>
        <v>-104.27357021874758</v>
      </c>
      <c r="BG785" s="98"/>
      <c r="BH785" s="98"/>
      <c r="BI785" s="98"/>
      <c r="BJ785" s="98"/>
      <c r="BK785" s="98"/>
      <c r="BL785" s="98"/>
      <c r="BM785" s="98"/>
      <c r="BN785" s="98"/>
      <c r="BO785" s="98"/>
      <c r="BP785" s="98"/>
      <c r="BQ785" s="98"/>
      <c r="BR785" s="98"/>
      <c r="BS785" s="163">
        <f t="shared" si="201"/>
        <v>-48.894521087132524</v>
      </c>
      <c r="BT785" s="161">
        <v>142</v>
      </c>
      <c r="BU785" s="98"/>
      <c r="BV785" s="98"/>
      <c r="BW785" s="98"/>
      <c r="BX785" s="98"/>
      <c r="BY785" s="98"/>
      <c r="BZ785" s="98"/>
      <c r="CA785" s="142"/>
      <c r="CB785" s="141"/>
      <c r="CC785" s="98"/>
      <c r="CD785" s="98"/>
      <c r="CE785" s="98"/>
      <c r="CF785" s="98"/>
      <c r="CG785" s="98"/>
      <c r="CH785" s="98"/>
      <c r="CI785" s="98"/>
      <c r="CJ785" s="98"/>
      <c r="CK785" s="98"/>
      <c r="CL785" s="98"/>
      <c r="CM785" s="98"/>
      <c r="CN785" s="163">
        <f t="shared" si="202"/>
        <v>-48.894521087132524</v>
      </c>
      <c r="CO785" s="161">
        <v>142</v>
      </c>
      <c r="CP785" s="98"/>
      <c r="CQ785" s="98"/>
      <c r="CR785" s="98"/>
      <c r="CS785" s="98"/>
      <c r="CT785" s="98"/>
      <c r="CU785" s="98"/>
      <c r="CV785" s="142"/>
    </row>
    <row r="786" spans="55:100" x14ac:dyDescent="0.3">
      <c r="BC786" s="141"/>
      <c r="BD786" s="255">
        <v>344</v>
      </c>
      <c r="BE786" s="258">
        <f t="shared" si="199"/>
        <v>-11.342024051287915</v>
      </c>
      <c r="BF786" s="257">
        <f t="shared" si="200"/>
        <v>-103.88650902759908</v>
      </c>
      <c r="BG786" s="98"/>
      <c r="BH786" s="98"/>
      <c r="BI786" s="98"/>
      <c r="BJ786" s="98"/>
      <c r="BK786" s="98"/>
      <c r="BL786" s="98"/>
      <c r="BM786" s="98"/>
      <c r="BN786" s="98"/>
      <c r="BO786" s="98"/>
      <c r="BP786" s="98"/>
      <c r="BQ786" s="98"/>
      <c r="BR786" s="98"/>
      <c r="BS786" s="163">
        <f t="shared" si="201"/>
        <v>-49.238848700422189</v>
      </c>
      <c r="BT786" s="161">
        <v>143</v>
      </c>
      <c r="BU786" s="98"/>
      <c r="BV786" s="98"/>
      <c r="BW786" s="98"/>
      <c r="BX786" s="98"/>
      <c r="BY786" s="98"/>
      <c r="BZ786" s="98"/>
      <c r="CA786" s="142"/>
      <c r="CB786" s="141"/>
      <c r="CC786" s="98"/>
      <c r="CD786" s="98"/>
      <c r="CE786" s="98"/>
      <c r="CF786" s="98"/>
      <c r="CG786" s="98"/>
      <c r="CH786" s="98"/>
      <c r="CI786" s="98"/>
      <c r="CJ786" s="98"/>
      <c r="CK786" s="98"/>
      <c r="CL786" s="98"/>
      <c r="CM786" s="98"/>
      <c r="CN786" s="163">
        <f t="shared" si="202"/>
        <v>-49.238848700422189</v>
      </c>
      <c r="CO786" s="161">
        <v>143</v>
      </c>
      <c r="CP786" s="98"/>
      <c r="CQ786" s="98"/>
      <c r="CR786" s="98"/>
      <c r="CS786" s="98"/>
      <c r="CT786" s="98"/>
      <c r="CU786" s="98"/>
      <c r="CV786" s="142"/>
    </row>
    <row r="787" spans="55:100" x14ac:dyDescent="0.3">
      <c r="BC787" s="141"/>
      <c r="BD787" s="255">
        <v>345</v>
      </c>
      <c r="BE787" s="258">
        <f t="shared" si="199"/>
        <v>-11.23414391448652</v>
      </c>
      <c r="BF787" s="257">
        <f t="shared" si="200"/>
        <v>-103.49750582138407</v>
      </c>
      <c r="BG787" s="98"/>
      <c r="BH787" s="98"/>
      <c r="BI787" s="98"/>
      <c r="BJ787" s="98"/>
      <c r="BK787" s="98"/>
      <c r="BL787" s="98"/>
      <c r="BM787" s="98"/>
      <c r="BN787" s="98"/>
      <c r="BO787" s="98"/>
      <c r="BP787" s="98"/>
      <c r="BQ787" s="98"/>
      <c r="BR787" s="98"/>
      <c r="BS787" s="163">
        <f t="shared" si="201"/>
        <v>-49.583176313711853</v>
      </c>
      <c r="BT787" s="161">
        <v>144</v>
      </c>
      <c r="BU787" s="98"/>
      <c r="BV787" s="98"/>
      <c r="BW787" s="98"/>
      <c r="BX787" s="98"/>
      <c r="BY787" s="98"/>
      <c r="BZ787" s="98"/>
      <c r="CA787" s="142"/>
      <c r="CB787" s="141"/>
      <c r="CC787" s="98"/>
      <c r="CD787" s="98"/>
      <c r="CE787" s="98"/>
      <c r="CF787" s="98"/>
      <c r="CG787" s="98"/>
      <c r="CH787" s="98"/>
      <c r="CI787" s="98"/>
      <c r="CJ787" s="98"/>
      <c r="CK787" s="98"/>
      <c r="CL787" s="98"/>
      <c r="CM787" s="98"/>
      <c r="CN787" s="163">
        <f t="shared" si="202"/>
        <v>-49.583176313711853</v>
      </c>
      <c r="CO787" s="161">
        <v>144</v>
      </c>
      <c r="CP787" s="98"/>
      <c r="CQ787" s="98"/>
      <c r="CR787" s="98"/>
      <c r="CS787" s="98"/>
      <c r="CT787" s="98"/>
      <c r="CU787" s="98"/>
      <c r="CV787" s="142"/>
    </row>
    <row r="788" spans="55:100" x14ac:dyDescent="0.3">
      <c r="BC788" s="141"/>
      <c r="BD788" s="255">
        <v>346</v>
      </c>
      <c r="BE788" s="258">
        <f t="shared" si="199"/>
        <v>-11.133069250412767</v>
      </c>
      <c r="BF788" s="257">
        <f t="shared" si="200"/>
        <v>-103.1066790942476</v>
      </c>
      <c r="BG788" s="98"/>
      <c r="BH788" s="98"/>
      <c r="BI788" s="98"/>
      <c r="BJ788" s="98"/>
      <c r="BK788" s="98"/>
      <c r="BL788" s="98"/>
      <c r="BM788" s="98"/>
      <c r="BN788" s="98"/>
      <c r="BO788" s="98"/>
      <c r="BP788" s="98"/>
      <c r="BQ788" s="98"/>
      <c r="BR788" s="98"/>
      <c r="BS788" s="163">
        <f t="shared" si="201"/>
        <v>-49.927503927001517</v>
      </c>
      <c r="BT788" s="161">
        <v>145</v>
      </c>
      <c r="BU788" s="98"/>
      <c r="BV788" s="98"/>
      <c r="BW788" s="98"/>
      <c r="BX788" s="98"/>
      <c r="BY788" s="98"/>
      <c r="BZ788" s="98"/>
      <c r="CA788" s="142"/>
      <c r="CB788" s="141"/>
      <c r="CC788" s="98"/>
      <c r="CD788" s="98"/>
      <c r="CE788" s="98"/>
      <c r="CF788" s="98"/>
      <c r="CG788" s="98"/>
      <c r="CH788" s="98"/>
      <c r="CI788" s="98"/>
      <c r="CJ788" s="98"/>
      <c r="CK788" s="98"/>
      <c r="CL788" s="98"/>
      <c r="CM788" s="98"/>
      <c r="CN788" s="163">
        <f t="shared" si="202"/>
        <v>-49.927503927001517</v>
      </c>
      <c r="CO788" s="161">
        <v>145</v>
      </c>
      <c r="CP788" s="98"/>
      <c r="CQ788" s="98"/>
      <c r="CR788" s="98"/>
      <c r="CS788" s="98"/>
      <c r="CT788" s="98"/>
      <c r="CU788" s="98"/>
      <c r="CV788" s="142"/>
    </row>
    <row r="789" spans="55:100" x14ac:dyDescent="0.3">
      <c r="BC789" s="141"/>
      <c r="BD789" s="255">
        <v>347</v>
      </c>
      <c r="BE789" s="258">
        <f t="shared" si="199"/>
        <v>-11.038830847388461</v>
      </c>
      <c r="BF789" s="257">
        <f t="shared" si="200"/>
        <v>-102.71414789579676</v>
      </c>
      <c r="BG789" s="98"/>
      <c r="BH789" s="98"/>
      <c r="BI789" s="98"/>
      <c r="BJ789" s="98"/>
      <c r="BK789" s="98"/>
      <c r="BL789" s="98"/>
      <c r="BM789" s="98"/>
      <c r="BN789" s="98"/>
      <c r="BO789" s="98"/>
      <c r="BP789" s="98"/>
      <c r="BQ789" s="98"/>
      <c r="BR789" s="98"/>
      <c r="BS789" s="163">
        <f t="shared" si="201"/>
        <v>-50.271831540291188</v>
      </c>
      <c r="BT789" s="161">
        <v>146</v>
      </c>
      <c r="BU789" s="98"/>
      <c r="BV789" s="98"/>
      <c r="BW789" s="98"/>
      <c r="BX789" s="98"/>
      <c r="BY789" s="98"/>
      <c r="BZ789" s="98"/>
      <c r="CA789" s="142"/>
      <c r="CB789" s="141"/>
      <c r="CC789" s="98"/>
      <c r="CD789" s="98"/>
      <c r="CE789" s="98"/>
      <c r="CF789" s="98"/>
      <c r="CG789" s="98"/>
      <c r="CH789" s="98"/>
      <c r="CI789" s="98"/>
      <c r="CJ789" s="98"/>
      <c r="CK789" s="98"/>
      <c r="CL789" s="98"/>
      <c r="CM789" s="98"/>
      <c r="CN789" s="163">
        <f t="shared" si="202"/>
        <v>-50.271831540291188</v>
      </c>
      <c r="CO789" s="161">
        <v>146</v>
      </c>
      <c r="CP789" s="98"/>
      <c r="CQ789" s="98"/>
      <c r="CR789" s="98"/>
      <c r="CS789" s="98"/>
      <c r="CT789" s="98"/>
      <c r="CU789" s="98"/>
      <c r="CV789" s="142"/>
    </row>
    <row r="790" spans="55:100" x14ac:dyDescent="0.3">
      <c r="BC790" s="141"/>
      <c r="BD790" s="255">
        <v>348</v>
      </c>
      <c r="BE790" s="258">
        <f t="shared" si="199"/>
        <v>-10.951457411344062</v>
      </c>
      <c r="BF790" s="257">
        <f t="shared" si="200"/>
        <v>-102.32003179483713</v>
      </c>
      <c r="BG790" s="98"/>
      <c r="BH790" s="98"/>
      <c r="BI790" s="98"/>
      <c r="BJ790" s="98"/>
      <c r="BK790" s="98"/>
      <c r="BL790" s="98"/>
      <c r="BM790" s="98"/>
      <c r="BN790" s="98"/>
      <c r="BO790" s="98"/>
      <c r="BP790" s="98"/>
      <c r="BQ790" s="98"/>
      <c r="BR790" s="98"/>
      <c r="BS790" s="163">
        <f t="shared" si="201"/>
        <v>-50.616159153580853</v>
      </c>
      <c r="BT790" s="161">
        <v>147</v>
      </c>
      <c r="BU790" s="98"/>
      <c r="BV790" s="98"/>
      <c r="BW790" s="98"/>
      <c r="BX790" s="98"/>
      <c r="BY790" s="98"/>
      <c r="BZ790" s="98"/>
      <c r="CA790" s="142"/>
      <c r="CB790" s="141"/>
      <c r="CC790" s="98"/>
      <c r="CD790" s="98"/>
      <c r="CE790" s="98"/>
      <c r="CF790" s="98"/>
      <c r="CG790" s="98"/>
      <c r="CH790" s="98"/>
      <c r="CI790" s="98"/>
      <c r="CJ790" s="98"/>
      <c r="CK790" s="98"/>
      <c r="CL790" s="98"/>
      <c r="CM790" s="98"/>
      <c r="CN790" s="163">
        <f t="shared" si="202"/>
        <v>-50.616159153580853</v>
      </c>
      <c r="CO790" s="161">
        <v>147</v>
      </c>
      <c r="CP790" s="98"/>
      <c r="CQ790" s="98"/>
      <c r="CR790" s="98"/>
      <c r="CS790" s="98"/>
      <c r="CT790" s="98"/>
      <c r="CU790" s="98"/>
      <c r="CV790" s="142"/>
    </row>
    <row r="791" spans="55:100" x14ac:dyDescent="0.3">
      <c r="BC791" s="141"/>
      <c r="BD791" s="255">
        <v>349</v>
      </c>
      <c r="BE791" s="258">
        <f t="shared" si="199"/>
        <v>-10.870975557074601</v>
      </c>
      <c r="BF791" s="257">
        <f t="shared" si="200"/>
        <v>-101.92445084295093</v>
      </c>
      <c r="BG791" s="98"/>
      <c r="BH791" s="98"/>
      <c r="BI791" s="98"/>
      <c r="BJ791" s="98"/>
      <c r="BK791" s="98"/>
      <c r="BL791" s="98"/>
      <c r="BM791" s="98"/>
      <c r="BN791" s="98"/>
      <c r="BO791" s="98"/>
      <c r="BP791" s="98"/>
      <c r="BQ791" s="98"/>
      <c r="BR791" s="98"/>
      <c r="BS791" s="163">
        <f t="shared" si="201"/>
        <v>-50.960486766870517</v>
      </c>
      <c r="BT791" s="161">
        <v>148</v>
      </c>
      <c r="BU791" s="98"/>
      <c r="BV791" s="98"/>
      <c r="BW791" s="98"/>
      <c r="BX791" s="98"/>
      <c r="BY791" s="98"/>
      <c r="BZ791" s="98"/>
      <c r="CA791" s="142"/>
      <c r="CB791" s="141"/>
      <c r="CC791" s="98"/>
      <c r="CD791" s="98"/>
      <c r="CE791" s="98"/>
      <c r="CF791" s="98"/>
      <c r="CG791" s="98"/>
      <c r="CH791" s="98"/>
      <c r="CI791" s="98"/>
      <c r="CJ791" s="98"/>
      <c r="CK791" s="98"/>
      <c r="CL791" s="98"/>
      <c r="CM791" s="98"/>
      <c r="CN791" s="163">
        <f t="shared" si="202"/>
        <v>-50.960486766870517</v>
      </c>
      <c r="CO791" s="161">
        <v>148</v>
      </c>
      <c r="CP791" s="98"/>
      <c r="CQ791" s="98"/>
      <c r="CR791" s="98"/>
      <c r="CS791" s="98"/>
      <c r="CT791" s="98"/>
      <c r="CU791" s="98"/>
      <c r="CV791" s="142"/>
    </row>
    <row r="792" spans="55:100" x14ac:dyDescent="0.3">
      <c r="BC792" s="141"/>
      <c r="BD792" s="255">
        <v>350</v>
      </c>
      <c r="BE792" s="258">
        <f t="shared" si="199"/>
        <v>-10.797409800132538</v>
      </c>
      <c r="BF792" s="257">
        <f t="shared" si="200"/>
        <v>-101.52752553792826</v>
      </c>
      <c r="BG792" s="98"/>
      <c r="BH792" s="98"/>
      <c r="BI792" s="98"/>
      <c r="BJ792" s="98"/>
      <c r="BK792" s="98"/>
      <c r="BL792" s="98"/>
      <c r="BM792" s="98"/>
      <c r="BN792" s="98"/>
      <c r="BO792" s="98"/>
      <c r="BP792" s="98"/>
      <c r="BQ792" s="98"/>
      <c r="BR792" s="98"/>
      <c r="BS792" s="163">
        <f t="shared" si="201"/>
        <v>-51.304814380160181</v>
      </c>
      <c r="BT792" s="161">
        <v>149</v>
      </c>
      <c r="BU792" s="98"/>
      <c r="BV792" s="98"/>
      <c r="BW792" s="98"/>
      <c r="BX792" s="98"/>
      <c r="BY792" s="98"/>
      <c r="BZ792" s="98"/>
      <c r="CA792" s="142"/>
      <c r="CB792" s="141"/>
      <c r="CC792" s="98"/>
      <c r="CD792" s="98"/>
      <c r="CE792" s="98"/>
      <c r="CF792" s="98"/>
      <c r="CG792" s="98"/>
      <c r="CH792" s="98"/>
      <c r="CI792" s="98"/>
      <c r="CJ792" s="98"/>
      <c r="CK792" s="98"/>
      <c r="CL792" s="98"/>
      <c r="CM792" s="98"/>
      <c r="CN792" s="163">
        <f t="shared" si="202"/>
        <v>-51.304814380160181</v>
      </c>
      <c r="CO792" s="161">
        <v>149</v>
      </c>
      <c r="CP792" s="98"/>
      <c r="CQ792" s="98"/>
      <c r="CR792" s="98"/>
      <c r="CS792" s="98"/>
      <c r="CT792" s="98"/>
      <c r="CU792" s="98"/>
      <c r="CV792" s="142"/>
    </row>
    <row r="793" spans="55:100" x14ac:dyDescent="0.3">
      <c r="BC793" s="141"/>
      <c r="BD793" s="255">
        <v>351</v>
      </c>
      <c r="BE793" s="258">
        <f t="shared" si="199"/>
        <v>-10.730782549360075</v>
      </c>
      <c r="BF793" s="257">
        <f t="shared" si="200"/>
        <v>-101.12937678706201</v>
      </c>
      <c r="BG793" s="98"/>
      <c r="BH793" s="98"/>
      <c r="BI793" s="98"/>
      <c r="BJ793" s="98"/>
      <c r="BK793" s="98"/>
      <c r="BL793" s="98"/>
      <c r="BM793" s="98"/>
      <c r="BN793" s="98"/>
      <c r="BO793" s="98"/>
      <c r="BP793" s="98"/>
      <c r="BQ793" s="98"/>
      <c r="BR793" s="98"/>
      <c r="BS793" s="163">
        <f t="shared" si="201"/>
        <v>-51.649141993449845</v>
      </c>
      <c r="BT793" s="161">
        <v>150</v>
      </c>
      <c r="BU793" s="98"/>
      <c r="BV793" s="98"/>
      <c r="BW793" s="98"/>
      <c r="BX793" s="98"/>
      <c r="BY793" s="98"/>
      <c r="BZ793" s="98"/>
      <c r="CA793" s="142"/>
      <c r="CB793" s="141"/>
      <c r="CC793" s="98"/>
      <c r="CD793" s="98"/>
      <c r="CE793" s="98"/>
      <c r="CF793" s="98"/>
      <c r="CG793" s="98"/>
      <c r="CH793" s="98"/>
      <c r="CI793" s="98"/>
      <c r="CJ793" s="98"/>
      <c r="CK793" s="98"/>
      <c r="CL793" s="98"/>
      <c r="CM793" s="98"/>
      <c r="CN793" s="163">
        <f t="shared" si="202"/>
        <v>-51.649141993449845</v>
      </c>
      <c r="CO793" s="161">
        <v>150</v>
      </c>
      <c r="CP793" s="98"/>
      <c r="CQ793" s="98"/>
      <c r="CR793" s="98"/>
      <c r="CS793" s="98"/>
      <c r="CT793" s="98"/>
      <c r="CU793" s="98"/>
      <c r="CV793" s="142"/>
    </row>
    <row r="794" spans="55:100" x14ac:dyDescent="0.3">
      <c r="BC794" s="141"/>
      <c r="BD794" s="255">
        <v>352</v>
      </c>
      <c r="BE794" s="258">
        <f t="shared" si="199"/>
        <v>-10.671114100063239</v>
      </c>
      <c r="BF794" s="257">
        <f t="shared" si="200"/>
        <v>-100.73012587031876</v>
      </c>
      <c r="BG794" s="98"/>
      <c r="BH794" s="98"/>
      <c r="BI794" s="98"/>
      <c r="BJ794" s="98"/>
      <c r="BK794" s="98"/>
      <c r="BL794" s="98"/>
      <c r="BM794" s="98"/>
      <c r="BN794" s="98"/>
      <c r="BO794" s="98"/>
      <c r="BP794" s="98"/>
      <c r="BQ794" s="98"/>
      <c r="BR794" s="98"/>
      <c r="BS794" s="163">
        <f t="shared" si="201"/>
        <v>-51.993469606739517</v>
      </c>
      <c r="BT794" s="161">
        <v>151</v>
      </c>
      <c r="BU794" s="98"/>
      <c r="BV794" s="98"/>
      <c r="BW794" s="98"/>
      <c r="BX794" s="98"/>
      <c r="BY794" s="98"/>
      <c r="BZ794" s="98"/>
      <c r="CA794" s="142"/>
      <c r="CB794" s="141"/>
      <c r="CC794" s="98"/>
      <c r="CD794" s="98"/>
      <c r="CE794" s="98"/>
      <c r="CF794" s="98"/>
      <c r="CG794" s="98"/>
      <c r="CH794" s="98"/>
      <c r="CI794" s="98"/>
      <c r="CJ794" s="98"/>
      <c r="CK794" s="98"/>
      <c r="CL794" s="98"/>
      <c r="CM794" s="98"/>
      <c r="CN794" s="163">
        <f t="shared" si="202"/>
        <v>-51.993469606739517</v>
      </c>
      <c r="CO794" s="161">
        <v>151</v>
      </c>
      <c r="CP794" s="98"/>
      <c r="CQ794" s="98"/>
      <c r="CR794" s="98"/>
      <c r="CS794" s="98"/>
      <c r="CT794" s="98"/>
      <c r="CU794" s="98"/>
      <c r="CV794" s="142"/>
    </row>
    <row r="795" spans="55:100" x14ac:dyDescent="0.3">
      <c r="BC795" s="141"/>
      <c r="BD795" s="255">
        <v>353</v>
      </c>
      <c r="BE795" s="258">
        <f t="shared" si="199"/>
        <v>-10.618422627829698</v>
      </c>
      <c r="BF795" s="257">
        <f t="shared" si="200"/>
        <v>-100.32989440339531</v>
      </c>
      <c r="BG795" s="98"/>
      <c r="BH795" s="98"/>
      <c r="BI795" s="98"/>
      <c r="BJ795" s="98"/>
      <c r="BK795" s="98"/>
      <c r="BL795" s="98"/>
      <c r="BM795" s="98"/>
      <c r="BN795" s="98"/>
      <c r="BO795" s="98"/>
      <c r="BP795" s="98"/>
      <c r="BQ795" s="98"/>
      <c r="BR795" s="98"/>
      <c r="BS795" s="163">
        <f t="shared" si="201"/>
        <v>-52.337797220029181</v>
      </c>
      <c r="BT795" s="161">
        <v>152</v>
      </c>
      <c r="BU795" s="98"/>
      <c r="BV795" s="98"/>
      <c r="BW795" s="98"/>
      <c r="BX795" s="98"/>
      <c r="BY795" s="98"/>
      <c r="BZ795" s="98"/>
      <c r="CA795" s="142"/>
      <c r="CB795" s="141"/>
      <c r="CC795" s="98"/>
      <c r="CD795" s="98"/>
      <c r="CE795" s="98"/>
      <c r="CF795" s="98"/>
      <c r="CG795" s="98"/>
      <c r="CH795" s="98"/>
      <c r="CI795" s="98"/>
      <c r="CJ795" s="98"/>
      <c r="CK795" s="98"/>
      <c r="CL795" s="98"/>
      <c r="CM795" s="98"/>
      <c r="CN795" s="163">
        <f t="shared" si="202"/>
        <v>-52.337797220029181</v>
      </c>
      <c r="CO795" s="161">
        <v>152</v>
      </c>
      <c r="CP795" s="98"/>
      <c r="CQ795" s="98"/>
      <c r="CR795" s="98"/>
      <c r="CS795" s="98"/>
      <c r="CT795" s="98"/>
      <c r="CU795" s="98"/>
      <c r="CV795" s="142"/>
    </row>
    <row r="796" spans="55:100" x14ac:dyDescent="0.3">
      <c r="BC796" s="141"/>
      <c r="BD796" s="255">
        <v>354</v>
      </c>
      <c r="BE796" s="258">
        <f t="shared" si="199"/>
        <v>-10.572724182992335</v>
      </c>
      <c r="BF796" s="257">
        <f t="shared" si="200"/>
        <v>-99.928804300673633</v>
      </c>
      <c r="BG796" s="98"/>
      <c r="BH796" s="98"/>
      <c r="BI796" s="98"/>
      <c r="BJ796" s="98"/>
      <c r="BK796" s="98"/>
      <c r="BL796" s="98"/>
      <c r="BM796" s="98"/>
      <c r="BN796" s="98"/>
      <c r="BO796" s="98"/>
      <c r="BP796" s="98"/>
      <c r="BQ796" s="98"/>
      <c r="BR796" s="98"/>
      <c r="BS796" s="163">
        <f t="shared" si="201"/>
        <v>-52.682124833318845</v>
      </c>
      <c r="BT796" s="161">
        <v>153</v>
      </c>
      <c r="BU796" s="98"/>
      <c r="BV796" s="98"/>
      <c r="BW796" s="98"/>
      <c r="BX796" s="98"/>
      <c r="BY796" s="98"/>
      <c r="BZ796" s="98"/>
      <c r="CA796" s="142"/>
      <c r="CB796" s="141"/>
      <c r="CC796" s="98"/>
      <c r="CD796" s="98"/>
      <c r="CE796" s="98"/>
      <c r="CF796" s="98"/>
      <c r="CG796" s="98"/>
      <c r="CH796" s="98"/>
      <c r="CI796" s="98"/>
      <c r="CJ796" s="98"/>
      <c r="CK796" s="98"/>
      <c r="CL796" s="98"/>
      <c r="CM796" s="98"/>
      <c r="CN796" s="163">
        <f t="shared" si="202"/>
        <v>-52.682124833318845</v>
      </c>
      <c r="CO796" s="161">
        <v>153</v>
      </c>
      <c r="CP796" s="98"/>
      <c r="CQ796" s="98"/>
      <c r="CR796" s="98"/>
      <c r="CS796" s="98"/>
      <c r="CT796" s="98"/>
      <c r="CU796" s="98"/>
      <c r="CV796" s="142"/>
    </row>
    <row r="797" spans="55:100" x14ac:dyDescent="0.3">
      <c r="BC797" s="141"/>
      <c r="BD797" s="255">
        <v>355</v>
      </c>
      <c r="BE797" s="258">
        <f t="shared" si="199"/>
        <v>-10.534032685740137</v>
      </c>
      <c r="BF797" s="257">
        <f t="shared" si="200"/>
        <v>-99.526977738084497</v>
      </c>
      <c r="BG797" s="98"/>
      <c r="BH797" s="98"/>
      <c r="BI797" s="98"/>
      <c r="BJ797" s="98"/>
      <c r="BK797" s="98"/>
      <c r="BL797" s="98"/>
      <c r="BM797" s="98"/>
      <c r="BN797" s="98"/>
      <c r="BO797" s="98"/>
      <c r="BP797" s="98"/>
      <c r="BQ797" s="98"/>
      <c r="BR797" s="98"/>
      <c r="BS797" s="163">
        <f t="shared" si="201"/>
        <v>-53.026452446608509</v>
      </c>
      <c r="BT797" s="161">
        <v>154</v>
      </c>
      <c r="BU797" s="98"/>
      <c r="BV797" s="98"/>
      <c r="BW797" s="98"/>
      <c r="BX797" s="98"/>
      <c r="BY797" s="98"/>
      <c r="BZ797" s="98"/>
      <c r="CA797" s="142"/>
      <c r="CB797" s="141"/>
      <c r="CC797" s="98"/>
      <c r="CD797" s="98"/>
      <c r="CE797" s="98"/>
      <c r="CF797" s="98"/>
      <c r="CG797" s="98"/>
      <c r="CH797" s="98"/>
      <c r="CI797" s="98"/>
      <c r="CJ797" s="98"/>
      <c r="CK797" s="98"/>
      <c r="CL797" s="98"/>
      <c r="CM797" s="98"/>
      <c r="CN797" s="163">
        <f t="shared" si="202"/>
        <v>-53.026452446608509</v>
      </c>
      <c r="CO797" s="161">
        <v>154</v>
      </c>
      <c r="CP797" s="98"/>
      <c r="CQ797" s="98"/>
      <c r="CR797" s="98"/>
      <c r="CS797" s="98"/>
      <c r="CT797" s="98"/>
      <c r="CU797" s="98"/>
      <c r="CV797" s="142"/>
    </row>
    <row r="798" spans="55:100" x14ac:dyDescent="0.3">
      <c r="BC798" s="141"/>
      <c r="BD798" s="255">
        <v>356</v>
      </c>
      <c r="BE798" s="258">
        <f t="shared" si="199"/>
        <v>-10.502359921877979</v>
      </c>
      <c r="BF798" s="257">
        <f t="shared" si="200"/>
        <v>-99.124537115891385</v>
      </c>
      <c r="BG798" s="98"/>
      <c r="BH798" s="98"/>
      <c r="BI798" s="98"/>
      <c r="BJ798" s="98"/>
      <c r="BK798" s="98"/>
      <c r="BL798" s="98"/>
      <c r="BM798" s="98"/>
      <c r="BN798" s="98"/>
      <c r="BO798" s="98"/>
      <c r="BP798" s="98"/>
      <c r="BQ798" s="98"/>
      <c r="BR798" s="98"/>
      <c r="BS798" s="163">
        <f t="shared" si="201"/>
        <v>-53.370780059898173</v>
      </c>
      <c r="BT798" s="161">
        <v>155</v>
      </c>
      <c r="BU798" s="98"/>
      <c r="BV798" s="98"/>
      <c r="BW798" s="98"/>
      <c r="BX798" s="98"/>
      <c r="BY798" s="98"/>
      <c r="BZ798" s="98"/>
      <c r="CA798" s="142"/>
      <c r="CB798" s="141"/>
      <c r="CC798" s="98"/>
      <c r="CD798" s="98"/>
      <c r="CE798" s="98"/>
      <c r="CF798" s="98"/>
      <c r="CG798" s="98"/>
      <c r="CH798" s="98"/>
      <c r="CI798" s="98"/>
      <c r="CJ798" s="98"/>
      <c r="CK798" s="98"/>
      <c r="CL798" s="98"/>
      <c r="CM798" s="98"/>
      <c r="CN798" s="163">
        <f t="shared" si="202"/>
        <v>-53.370780059898173</v>
      </c>
      <c r="CO798" s="161">
        <v>155</v>
      </c>
      <c r="CP798" s="98"/>
      <c r="CQ798" s="98"/>
      <c r="CR798" s="98"/>
      <c r="CS798" s="98"/>
      <c r="CT798" s="98"/>
      <c r="CU798" s="98"/>
      <c r="CV798" s="142"/>
    </row>
    <row r="799" spans="55:100" x14ac:dyDescent="0.3">
      <c r="BC799" s="141"/>
      <c r="BD799" s="255">
        <v>357</v>
      </c>
      <c r="BE799" s="258">
        <f t="shared" si="199"/>
        <v>-10.477715539236559</v>
      </c>
      <c r="BF799" s="257">
        <f t="shared" si="200"/>
        <v>-98.721605021406432</v>
      </c>
      <c r="BG799" s="98"/>
      <c r="BH799" s="98"/>
      <c r="BI799" s="98"/>
      <c r="BJ799" s="98"/>
      <c r="BK799" s="98"/>
      <c r="BL799" s="98"/>
      <c r="BM799" s="98"/>
      <c r="BN799" s="98"/>
      <c r="BO799" s="98"/>
      <c r="BP799" s="98"/>
      <c r="BQ799" s="98"/>
      <c r="BR799" s="98"/>
      <c r="BS799" s="163">
        <f t="shared" si="201"/>
        <v>-53.715107673187845</v>
      </c>
      <c r="BT799" s="161">
        <v>156</v>
      </c>
      <c r="BU799" s="98"/>
      <c r="BV799" s="98"/>
      <c r="BW799" s="98"/>
      <c r="BX799" s="98"/>
      <c r="BY799" s="98"/>
      <c r="BZ799" s="98"/>
      <c r="CA799" s="142"/>
      <c r="CB799" s="141"/>
      <c r="CC799" s="98"/>
      <c r="CD799" s="98"/>
      <c r="CE799" s="98"/>
      <c r="CF799" s="98"/>
      <c r="CG799" s="98"/>
      <c r="CH799" s="98"/>
      <c r="CI799" s="98"/>
      <c r="CJ799" s="98"/>
      <c r="CK799" s="98"/>
      <c r="CL799" s="98"/>
      <c r="CM799" s="98"/>
      <c r="CN799" s="163">
        <f t="shared" si="202"/>
        <v>-53.715107673187845</v>
      </c>
      <c r="CO799" s="161">
        <v>156</v>
      </c>
      <c r="CP799" s="98"/>
      <c r="CQ799" s="98"/>
      <c r="CR799" s="98"/>
      <c r="CS799" s="98"/>
      <c r="CT799" s="98"/>
      <c r="CU799" s="98"/>
      <c r="CV799" s="142"/>
    </row>
    <row r="800" spans="55:100" x14ac:dyDescent="0.3">
      <c r="BC800" s="141"/>
      <c r="BD800" s="255">
        <v>358</v>
      </c>
      <c r="BE800" s="258">
        <f t="shared" si="199"/>
        <v>-10.460107044733554</v>
      </c>
      <c r="BF800" s="257">
        <f t="shared" si="200"/>
        <v>-98.318304191648821</v>
      </c>
      <c r="BG800" s="98"/>
      <c r="BH800" s="98"/>
      <c r="BI800" s="98"/>
      <c r="BJ800" s="98"/>
      <c r="BK800" s="98"/>
      <c r="BL800" s="98"/>
      <c r="BM800" s="98"/>
      <c r="BN800" s="98"/>
      <c r="BO800" s="98"/>
      <c r="BP800" s="98"/>
      <c r="BQ800" s="98"/>
      <c r="BR800" s="98"/>
      <c r="BS800" s="163">
        <f t="shared" si="201"/>
        <v>-54.059435286477509</v>
      </c>
      <c r="BT800" s="161">
        <v>157</v>
      </c>
      <c r="BU800" s="98"/>
      <c r="BV800" s="98"/>
      <c r="BW800" s="98"/>
      <c r="BX800" s="98"/>
      <c r="BY800" s="98"/>
      <c r="BZ800" s="98"/>
      <c r="CA800" s="142"/>
      <c r="CB800" s="141"/>
      <c r="CC800" s="98"/>
      <c r="CD800" s="98"/>
      <c r="CE800" s="98"/>
      <c r="CF800" s="98"/>
      <c r="CG800" s="98"/>
      <c r="CH800" s="98"/>
      <c r="CI800" s="98"/>
      <c r="CJ800" s="98"/>
      <c r="CK800" s="98"/>
      <c r="CL800" s="98"/>
      <c r="CM800" s="98"/>
      <c r="CN800" s="163">
        <f t="shared" si="202"/>
        <v>-54.059435286477509</v>
      </c>
      <c r="CO800" s="161">
        <v>157</v>
      </c>
      <c r="CP800" s="98"/>
      <c r="CQ800" s="98"/>
      <c r="CR800" s="98"/>
      <c r="CS800" s="98"/>
      <c r="CT800" s="98"/>
      <c r="CU800" s="98"/>
      <c r="CV800" s="142"/>
    </row>
    <row r="801" spans="55:100" x14ac:dyDescent="0.3">
      <c r="BC801" s="141"/>
      <c r="BD801" s="255">
        <v>359</v>
      </c>
      <c r="BE801" s="258">
        <f t="shared" si="199"/>
        <v>-10.449539802086978</v>
      </c>
      <c r="BF801" s="257">
        <f t="shared" si="200"/>
        <v>-97.91475747595824</v>
      </c>
      <c r="BG801" s="98"/>
      <c r="BH801" s="98"/>
      <c r="BI801" s="98"/>
      <c r="BJ801" s="98"/>
      <c r="BK801" s="98"/>
      <c r="BL801" s="98"/>
      <c r="BM801" s="98"/>
      <c r="BN801" s="98"/>
      <c r="BO801" s="98"/>
      <c r="BP801" s="98"/>
      <c r="BQ801" s="98"/>
      <c r="BR801" s="98"/>
      <c r="BS801" s="163">
        <f t="shared" si="201"/>
        <v>-54.403762899767173</v>
      </c>
      <c r="BT801" s="161">
        <v>158</v>
      </c>
      <c r="BU801" s="98"/>
      <c r="BV801" s="98"/>
      <c r="BW801" s="98"/>
      <c r="BX801" s="98"/>
      <c r="BY801" s="98"/>
      <c r="BZ801" s="98"/>
      <c r="CA801" s="142"/>
      <c r="CB801" s="141"/>
      <c r="CC801" s="98"/>
      <c r="CD801" s="98"/>
      <c r="CE801" s="98"/>
      <c r="CF801" s="98"/>
      <c r="CG801" s="98"/>
      <c r="CH801" s="98"/>
      <c r="CI801" s="98"/>
      <c r="CJ801" s="98"/>
      <c r="CK801" s="98"/>
      <c r="CL801" s="98"/>
      <c r="CM801" s="98"/>
      <c r="CN801" s="163">
        <f t="shared" si="202"/>
        <v>-54.403762899767173</v>
      </c>
      <c r="CO801" s="161">
        <v>158</v>
      </c>
      <c r="CP801" s="98"/>
      <c r="CQ801" s="98"/>
      <c r="CR801" s="98"/>
      <c r="CS801" s="98"/>
      <c r="CT801" s="98"/>
      <c r="CU801" s="98"/>
      <c r="CV801" s="142"/>
    </row>
    <row r="802" spans="55:100" ht="15" thickBot="1" x14ac:dyDescent="0.35">
      <c r="BC802" s="141"/>
      <c r="BD802" s="261">
        <v>360</v>
      </c>
      <c r="BE802" s="258">
        <f t="shared" si="199"/>
        <v>-10.446017030181302</v>
      </c>
      <c r="BF802" s="257">
        <f t="shared" si="200"/>
        <v>-97.511087798573442</v>
      </c>
      <c r="BG802" s="98"/>
      <c r="BH802" s="98"/>
      <c r="BI802" s="98"/>
      <c r="BJ802" s="98"/>
      <c r="BK802" s="98"/>
      <c r="BL802" s="98"/>
      <c r="BM802" s="98"/>
      <c r="BN802" s="98"/>
      <c r="BO802" s="98"/>
      <c r="BP802" s="98"/>
      <c r="BQ802" s="98"/>
      <c r="BR802" s="98"/>
      <c r="BS802" s="163">
        <f t="shared" si="201"/>
        <v>-54.748090513056837</v>
      </c>
      <c r="BT802" s="161">
        <v>159</v>
      </c>
      <c r="BU802" s="98"/>
      <c r="BV802" s="98"/>
      <c r="BW802" s="98"/>
      <c r="BX802" s="98"/>
      <c r="BY802" s="98"/>
      <c r="BZ802" s="98"/>
      <c r="CA802" s="142"/>
      <c r="CB802" s="141"/>
      <c r="CC802" s="98"/>
      <c r="CD802" s="98"/>
      <c r="CE802" s="98"/>
      <c r="CF802" s="98"/>
      <c r="CG802" s="98"/>
      <c r="CH802" s="98"/>
      <c r="CI802" s="98"/>
      <c r="CJ802" s="98"/>
      <c r="CK802" s="98"/>
      <c r="CL802" s="98"/>
      <c r="CM802" s="98"/>
      <c r="CN802" s="163">
        <f t="shared" si="202"/>
        <v>-54.748090513056837</v>
      </c>
      <c r="CO802" s="161">
        <v>159</v>
      </c>
      <c r="CP802" s="98"/>
      <c r="CQ802" s="98"/>
      <c r="CR802" s="98"/>
      <c r="CS802" s="98"/>
      <c r="CT802" s="98"/>
      <c r="CU802" s="98"/>
      <c r="CV802" s="142"/>
    </row>
    <row r="803" spans="55:100" x14ac:dyDescent="0.3">
      <c r="BC803" s="141"/>
      <c r="BD803" s="98"/>
      <c r="BE803" s="98"/>
      <c r="BF803" s="98"/>
      <c r="BG803" s="98"/>
      <c r="BH803" s="98"/>
      <c r="BI803" s="98"/>
      <c r="BJ803" s="98"/>
      <c r="BK803" s="98"/>
      <c r="BL803" s="98"/>
      <c r="BM803" s="98"/>
      <c r="BN803" s="98"/>
      <c r="BO803" s="98"/>
      <c r="BP803" s="98"/>
      <c r="BQ803" s="98"/>
      <c r="BR803" s="98"/>
      <c r="BS803" s="163">
        <f t="shared" si="201"/>
        <v>-55.092418126346502</v>
      </c>
      <c r="BT803" s="161">
        <v>160</v>
      </c>
      <c r="BU803" s="98"/>
      <c r="BV803" s="98"/>
      <c r="BW803" s="98"/>
      <c r="BX803" s="98"/>
      <c r="BY803" s="98"/>
      <c r="BZ803" s="98"/>
      <c r="CA803" s="142"/>
      <c r="CB803" s="141"/>
      <c r="CC803" s="98"/>
      <c r="CD803" s="98"/>
      <c r="CE803" s="98"/>
      <c r="CF803" s="98"/>
      <c r="CG803" s="98"/>
      <c r="CH803" s="98"/>
      <c r="CI803" s="98"/>
      <c r="CJ803" s="98"/>
      <c r="CK803" s="98"/>
      <c r="CL803" s="98"/>
      <c r="CM803" s="98"/>
      <c r="CN803" s="163">
        <f t="shared" si="202"/>
        <v>-55.092418126346502</v>
      </c>
      <c r="CO803" s="161">
        <v>160</v>
      </c>
      <c r="CP803" s="98"/>
      <c r="CQ803" s="98"/>
      <c r="CR803" s="98"/>
      <c r="CS803" s="98"/>
      <c r="CT803" s="98"/>
      <c r="CU803" s="98"/>
      <c r="CV803" s="142"/>
    </row>
    <row r="804" spans="55:100" x14ac:dyDescent="0.3">
      <c r="BC804" s="141"/>
      <c r="BD804" s="98"/>
      <c r="BE804" s="98"/>
      <c r="BF804" s="98"/>
      <c r="BG804" s="98"/>
      <c r="BH804" s="98"/>
      <c r="BI804" s="98"/>
      <c r="BJ804" s="98"/>
      <c r="BK804" s="98"/>
      <c r="BL804" s="98"/>
      <c r="BM804" s="98"/>
      <c r="BN804" s="98"/>
      <c r="BO804" s="98"/>
      <c r="BP804" s="98"/>
      <c r="BQ804" s="98"/>
      <c r="BR804" s="98"/>
      <c r="BS804" s="163">
        <f t="shared" si="201"/>
        <v>-55.436745739636173</v>
      </c>
      <c r="BT804" s="161">
        <v>161</v>
      </c>
      <c r="BU804" s="98"/>
      <c r="BV804" s="98"/>
      <c r="BW804" s="98"/>
      <c r="BX804" s="98"/>
      <c r="BY804" s="98"/>
      <c r="BZ804" s="98"/>
      <c r="CA804" s="142"/>
      <c r="CB804" s="141"/>
      <c r="CC804" s="98"/>
      <c r="CD804" s="98"/>
      <c r="CE804" s="98"/>
      <c r="CF804" s="98"/>
      <c r="CG804" s="98"/>
      <c r="CH804" s="98"/>
      <c r="CI804" s="98"/>
      <c r="CJ804" s="98"/>
      <c r="CK804" s="98"/>
      <c r="CL804" s="98"/>
      <c r="CM804" s="98"/>
      <c r="CN804" s="163">
        <f t="shared" si="202"/>
        <v>-55.436745739636173</v>
      </c>
      <c r="CO804" s="161">
        <v>161</v>
      </c>
      <c r="CP804" s="98"/>
      <c r="CQ804" s="98"/>
      <c r="CR804" s="98"/>
      <c r="CS804" s="98"/>
      <c r="CT804" s="98"/>
      <c r="CU804" s="98"/>
      <c r="CV804" s="142"/>
    </row>
    <row r="805" spans="55:100" x14ac:dyDescent="0.3">
      <c r="BC805" s="141"/>
      <c r="BD805" s="98"/>
      <c r="BE805" s="98"/>
      <c r="BF805" s="98"/>
      <c r="BG805" s="98"/>
      <c r="BH805" s="98"/>
      <c r="BI805" s="98"/>
      <c r="BJ805" s="98"/>
      <c r="BK805" s="98"/>
      <c r="BL805" s="98"/>
      <c r="BM805" s="98"/>
      <c r="BN805" s="98"/>
      <c r="BO805" s="98"/>
      <c r="BP805" s="98"/>
      <c r="BQ805" s="98"/>
      <c r="BR805" s="98"/>
      <c r="BS805" s="163">
        <f t="shared" si="201"/>
        <v>-55.781073352925837</v>
      </c>
      <c r="BT805" s="161">
        <v>162</v>
      </c>
      <c r="BU805" s="98"/>
      <c r="BV805" s="98"/>
      <c r="BW805" s="98"/>
      <c r="BX805" s="98"/>
      <c r="BY805" s="98"/>
      <c r="BZ805" s="98"/>
      <c r="CA805" s="142"/>
      <c r="CB805" s="141"/>
      <c r="CC805" s="98"/>
      <c r="CD805" s="98"/>
      <c r="CE805" s="98"/>
      <c r="CF805" s="98"/>
      <c r="CG805" s="98"/>
      <c r="CH805" s="98"/>
      <c r="CI805" s="98"/>
      <c r="CJ805" s="98"/>
      <c r="CK805" s="98"/>
      <c r="CL805" s="98"/>
      <c r="CM805" s="98"/>
      <c r="CN805" s="163">
        <f t="shared" si="202"/>
        <v>-55.781073352925837</v>
      </c>
      <c r="CO805" s="161">
        <v>162</v>
      </c>
      <c r="CP805" s="98"/>
      <c r="CQ805" s="98"/>
      <c r="CR805" s="98"/>
      <c r="CS805" s="98"/>
      <c r="CT805" s="98"/>
      <c r="CU805" s="98"/>
      <c r="CV805" s="142"/>
    </row>
    <row r="806" spans="55:100" x14ac:dyDescent="0.3">
      <c r="BC806" s="141"/>
      <c r="BD806" s="98"/>
      <c r="BE806" s="98"/>
      <c r="BF806" s="98"/>
      <c r="BG806" s="98"/>
      <c r="BH806" s="98"/>
      <c r="BI806" s="98"/>
      <c r="BJ806" s="98"/>
      <c r="BK806" s="98"/>
      <c r="BL806" s="98"/>
      <c r="BM806" s="98"/>
      <c r="BN806" s="98"/>
      <c r="BO806" s="98"/>
      <c r="BP806" s="98"/>
      <c r="BQ806" s="98"/>
      <c r="BR806" s="98"/>
      <c r="BS806" s="163">
        <f t="shared" si="201"/>
        <v>-56.125400966215501</v>
      </c>
      <c r="BT806" s="161">
        <v>163</v>
      </c>
      <c r="BU806" s="98"/>
      <c r="BV806" s="98"/>
      <c r="BW806" s="98"/>
      <c r="BX806" s="98"/>
      <c r="BY806" s="98"/>
      <c r="BZ806" s="98"/>
      <c r="CA806" s="142"/>
      <c r="CB806" s="141"/>
      <c r="CC806" s="98"/>
      <c r="CD806" s="98"/>
      <c r="CE806" s="98"/>
      <c r="CF806" s="98"/>
      <c r="CG806" s="98"/>
      <c r="CH806" s="98"/>
      <c r="CI806" s="98"/>
      <c r="CJ806" s="98"/>
      <c r="CK806" s="98"/>
      <c r="CL806" s="98"/>
      <c r="CM806" s="98"/>
      <c r="CN806" s="163">
        <f t="shared" si="202"/>
        <v>-56.125400966215501</v>
      </c>
      <c r="CO806" s="161">
        <v>163</v>
      </c>
      <c r="CP806" s="98"/>
      <c r="CQ806" s="98"/>
      <c r="CR806" s="98"/>
      <c r="CS806" s="98"/>
      <c r="CT806" s="98"/>
      <c r="CU806" s="98"/>
      <c r="CV806" s="142"/>
    </row>
    <row r="807" spans="55:100" x14ac:dyDescent="0.3">
      <c r="BC807" s="141"/>
      <c r="BD807" s="98"/>
      <c r="BE807" s="98"/>
      <c r="BF807" s="98"/>
      <c r="BG807" s="98"/>
      <c r="BH807" s="98"/>
      <c r="BI807" s="98"/>
      <c r="BJ807" s="98"/>
      <c r="BK807" s="98"/>
      <c r="BL807" s="98"/>
      <c r="BM807" s="98"/>
      <c r="BN807" s="98"/>
      <c r="BO807" s="98"/>
      <c r="BP807" s="98"/>
      <c r="BQ807" s="98"/>
      <c r="BR807" s="98"/>
      <c r="BS807" s="163">
        <f t="shared" si="201"/>
        <v>-56.469728579505166</v>
      </c>
      <c r="BT807" s="161">
        <v>164</v>
      </c>
      <c r="BU807" s="98"/>
      <c r="BV807" s="98"/>
      <c r="BW807" s="98"/>
      <c r="BX807" s="98"/>
      <c r="BY807" s="98"/>
      <c r="BZ807" s="98"/>
      <c r="CA807" s="142"/>
      <c r="CB807" s="141"/>
      <c r="CC807" s="98"/>
      <c r="CD807" s="98"/>
      <c r="CE807" s="98"/>
      <c r="CF807" s="98"/>
      <c r="CG807" s="98"/>
      <c r="CH807" s="98"/>
      <c r="CI807" s="98"/>
      <c r="CJ807" s="98"/>
      <c r="CK807" s="98"/>
      <c r="CL807" s="98"/>
      <c r="CM807" s="98"/>
      <c r="CN807" s="163">
        <f t="shared" si="202"/>
        <v>-56.469728579505166</v>
      </c>
      <c r="CO807" s="161">
        <v>164</v>
      </c>
      <c r="CP807" s="98"/>
      <c r="CQ807" s="98"/>
      <c r="CR807" s="98"/>
      <c r="CS807" s="98"/>
      <c r="CT807" s="98"/>
      <c r="CU807" s="98"/>
      <c r="CV807" s="142"/>
    </row>
    <row r="808" spans="55:100" x14ac:dyDescent="0.3">
      <c r="BC808" s="141"/>
      <c r="BD808" s="98"/>
      <c r="BE808" s="98"/>
      <c r="BF808" s="98"/>
      <c r="BG808" s="98"/>
      <c r="BH808" s="98"/>
      <c r="BI808" s="98"/>
      <c r="BJ808" s="98"/>
      <c r="BK808" s="98"/>
      <c r="BL808" s="98"/>
      <c r="BM808" s="98"/>
      <c r="BN808" s="98"/>
      <c r="BO808" s="98"/>
      <c r="BP808" s="98"/>
      <c r="BQ808" s="98"/>
      <c r="BR808" s="98"/>
      <c r="BS808" s="163">
        <f t="shared" si="201"/>
        <v>-56.814056192794837</v>
      </c>
      <c r="BT808" s="161">
        <v>165</v>
      </c>
      <c r="BU808" s="98"/>
      <c r="BV808" s="98"/>
      <c r="BW808" s="98"/>
      <c r="BX808" s="98"/>
      <c r="BY808" s="98"/>
      <c r="BZ808" s="98"/>
      <c r="CA808" s="142"/>
      <c r="CB808" s="141"/>
      <c r="CC808" s="98"/>
      <c r="CD808" s="98"/>
      <c r="CE808" s="98"/>
      <c r="CF808" s="98"/>
      <c r="CG808" s="98"/>
      <c r="CH808" s="98"/>
      <c r="CI808" s="98"/>
      <c r="CJ808" s="98"/>
      <c r="CK808" s="98"/>
      <c r="CL808" s="98"/>
      <c r="CM808" s="98"/>
      <c r="CN808" s="163">
        <f t="shared" si="202"/>
        <v>-56.814056192794837</v>
      </c>
      <c r="CO808" s="161">
        <v>165</v>
      </c>
      <c r="CP808" s="98"/>
      <c r="CQ808" s="98"/>
      <c r="CR808" s="98"/>
      <c r="CS808" s="98"/>
      <c r="CT808" s="98"/>
      <c r="CU808" s="98"/>
      <c r="CV808" s="142"/>
    </row>
    <row r="809" spans="55:100" x14ac:dyDescent="0.3">
      <c r="BC809" s="141"/>
      <c r="BD809" s="98"/>
      <c r="BE809" s="98"/>
      <c r="BF809" s="98"/>
      <c r="BG809" s="98"/>
      <c r="BH809" s="98"/>
      <c r="BI809" s="98"/>
      <c r="BJ809" s="98"/>
      <c r="BK809" s="98"/>
      <c r="BL809" s="98"/>
      <c r="BM809" s="98"/>
      <c r="BN809" s="98"/>
      <c r="BO809" s="98"/>
      <c r="BP809" s="98"/>
      <c r="BQ809" s="98"/>
      <c r="BR809" s="98"/>
      <c r="BS809" s="163">
        <f t="shared" si="201"/>
        <v>-57.158383806084501</v>
      </c>
      <c r="BT809" s="161">
        <v>166</v>
      </c>
      <c r="BU809" s="98"/>
      <c r="BV809" s="98"/>
      <c r="BW809" s="98"/>
      <c r="BX809" s="98"/>
      <c r="BY809" s="98"/>
      <c r="BZ809" s="98"/>
      <c r="CA809" s="142"/>
      <c r="CB809" s="141"/>
      <c r="CC809" s="98"/>
      <c r="CD809" s="98"/>
      <c r="CE809" s="98"/>
      <c r="CF809" s="98"/>
      <c r="CG809" s="98"/>
      <c r="CH809" s="98"/>
      <c r="CI809" s="98"/>
      <c r="CJ809" s="98"/>
      <c r="CK809" s="98"/>
      <c r="CL809" s="98"/>
      <c r="CM809" s="98"/>
      <c r="CN809" s="163">
        <f t="shared" si="202"/>
        <v>-57.158383806084501</v>
      </c>
      <c r="CO809" s="161">
        <v>166</v>
      </c>
      <c r="CP809" s="98"/>
      <c r="CQ809" s="98"/>
      <c r="CR809" s="98"/>
      <c r="CS809" s="98"/>
      <c r="CT809" s="98"/>
      <c r="CU809" s="98"/>
      <c r="CV809" s="142"/>
    </row>
    <row r="810" spans="55:100" x14ac:dyDescent="0.3">
      <c r="BC810" s="141"/>
      <c r="BD810" s="98"/>
      <c r="BE810" s="98"/>
      <c r="BF810" s="98"/>
      <c r="BG810" s="98"/>
      <c r="BH810" s="98"/>
      <c r="BI810" s="98"/>
      <c r="BJ810" s="98"/>
      <c r="BK810" s="98"/>
      <c r="BL810" s="98"/>
      <c r="BM810" s="98"/>
      <c r="BN810" s="98"/>
      <c r="BO810" s="98"/>
      <c r="BP810" s="98"/>
      <c r="BQ810" s="98"/>
      <c r="BR810" s="98"/>
      <c r="BS810" s="163">
        <f t="shared" si="201"/>
        <v>-57.502711419374165</v>
      </c>
      <c r="BT810" s="161">
        <v>167</v>
      </c>
      <c r="BU810" s="98"/>
      <c r="BV810" s="98"/>
      <c r="BW810" s="98"/>
      <c r="BX810" s="98"/>
      <c r="BY810" s="98"/>
      <c r="BZ810" s="98"/>
      <c r="CA810" s="142"/>
      <c r="CB810" s="141"/>
      <c r="CC810" s="98"/>
      <c r="CD810" s="98"/>
      <c r="CE810" s="98"/>
      <c r="CF810" s="98"/>
      <c r="CG810" s="98"/>
      <c r="CH810" s="98"/>
      <c r="CI810" s="98"/>
      <c r="CJ810" s="98"/>
      <c r="CK810" s="98"/>
      <c r="CL810" s="98"/>
      <c r="CM810" s="98"/>
      <c r="CN810" s="163">
        <f t="shared" si="202"/>
        <v>-57.502711419374165</v>
      </c>
      <c r="CO810" s="161">
        <v>167</v>
      </c>
      <c r="CP810" s="98"/>
      <c r="CQ810" s="98"/>
      <c r="CR810" s="98"/>
      <c r="CS810" s="98"/>
      <c r="CT810" s="98"/>
      <c r="CU810" s="98"/>
      <c r="CV810" s="142"/>
    </row>
    <row r="811" spans="55:100" x14ac:dyDescent="0.3">
      <c r="BC811" s="141"/>
      <c r="BD811" s="98"/>
      <c r="BE811" s="98"/>
      <c r="BF811" s="98"/>
      <c r="BG811" s="98"/>
      <c r="BH811" s="98"/>
      <c r="BI811" s="98"/>
      <c r="BJ811" s="98"/>
      <c r="BK811" s="98"/>
      <c r="BL811" s="98"/>
      <c r="BM811" s="98"/>
      <c r="BN811" s="98"/>
      <c r="BO811" s="98"/>
      <c r="BP811" s="98"/>
      <c r="BQ811" s="98"/>
      <c r="BR811" s="98"/>
      <c r="BS811" s="163">
        <f t="shared" si="201"/>
        <v>-57.84703903266383</v>
      </c>
      <c r="BT811" s="161">
        <v>168</v>
      </c>
      <c r="BU811" s="98"/>
      <c r="BV811" s="98"/>
      <c r="BW811" s="98"/>
      <c r="BX811" s="98"/>
      <c r="BY811" s="98"/>
      <c r="BZ811" s="98"/>
      <c r="CA811" s="142"/>
      <c r="CB811" s="141"/>
      <c r="CC811" s="98"/>
      <c r="CD811" s="98"/>
      <c r="CE811" s="98"/>
      <c r="CF811" s="98"/>
      <c r="CG811" s="98"/>
      <c r="CH811" s="98"/>
      <c r="CI811" s="98"/>
      <c r="CJ811" s="98"/>
      <c r="CK811" s="98"/>
      <c r="CL811" s="98"/>
      <c r="CM811" s="98"/>
      <c r="CN811" s="163">
        <f t="shared" si="202"/>
        <v>-57.84703903266383</v>
      </c>
      <c r="CO811" s="161">
        <v>168</v>
      </c>
      <c r="CP811" s="98"/>
      <c r="CQ811" s="98"/>
      <c r="CR811" s="98"/>
      <c r="CS811" s="98"/>
      <c r="CT811" s="98"/>
      <c r="CU811" s="98"/>
      <c r="CV811" s="142"/>
    </row>
    <row r="812" spans="55:100" x14ac:dyDescent="0.3">
      <c r="BC812" s="141"/>
      <c r="BD812" s="98"/>
      <c r="BE812" s="98"/>
      <c r="BF812" s="98"/>
      <c r="BG812" s="98"/>
      <c r="BH812" s="98"/>
      <c r="BI812" s="98"/>
      <c r="BJ812" s="98"/>
      <c r="BK812" s="98"/>
      <c r="BL812" s="98"/>
      <c r="BM812" s="98"/>
      <c r="BN812" s="98"/>
      <c r="BO812" s="98"/>
      <c r="BP812" s="98"/>
      <c r="BQ812" s="98"/>
      <c r="BR812" s="98"/>
      <c r="BS812" s="163">
        <f t="shared" si="201"/>
        <v>-58.191366645953494</v>
      </c>
      <c r="BT812" s="161">
        <v>169</v>
      </c>
      <c r="BU812" s="98"/>
      <c r="BV812" s="98"/>
      <c r="BW812" s="98"/>
      <c r="BX812" s="98"/>
      <c r="BY812" s="98"/>
      <c r="BZ812" s="98"/>
      <c r="CA812" s="142"/>
      <c r="CB812" s="141"/>
      <c r="CC812" s="98"/>
      <c r="CD812" s="98"/>
      <c r="CE812" s="98"/>
      <c r="CF812" s="98"/>
      <c r="CG812" s="98"/>
      <c r="CH812" s="98"/>
      <c r="CI812" s="98"/>
      <c r="CJ812" s="98"/>
      <c r="CK812" s="98"/>
      <c r="CL812" s="98"/>
      <c r="CM812" s="98"/>
      <c r="CN812" s="163">
        <f t="shared" si="202"/>
        <v>-58.191366645953494</v>
      </c>
      <c r="CO812" s="161">
        <v>169</v>
      </c>
      <c r="CP812" s="98"/>
      <c r="CQ812" s="98"/>
      <c r="CR812" s="98"/>
      <c r="CS812" s="98"/>
      <c r="CT812" s="98"/>
      <c r="CU812" s="98"/>
      <c r="CV812" s="142"/>
    </row>
    <row r="813" spans="55:100" x14ac:dyDescent="0.3">
      <c r="BC813" s="141"/>
      <c r="BD813" s="98"/>
      <c r="BE813" s="98"/>
      <c r="BF813" s="98"/>
      <c r="BG813" s="98"/>
      <c r="BH813" s="98"/>
      <c r="BI813" s="98"/>
      <c r="BJ813" s="98"/>
      <c r="BK813" s="98"/>
      <c r="BL813" s="98"/>
      <c r="BM813" s="98"/>
      <c r="BN813" s="98"/>
      <c r="BO813" s="98"/>
      <c r="BP813" s="98"/>
      <c r="BQ813" s="98"/>
      <c r="BR813" s="98"/>
      <c r="BS813" s="163">
        <f t="shared" si="201"/>
        <v>-58.535694259243165</v>
      </c>
      <c r="BT813" s="161">
        <v>170</v>
      </c>
      <c r="BU813" s="98"/>
      <c r="BV813" s="98"/>
      <c r="BW813" s="98"/>
      <c r="BX813" s="98"/>
      <c r="BY813" s="98"/>
      <c r="BZ813" s="98"/>
      <c r="CA813" s="142"/>
      <c r="CB813" s="141"/>
      <c r="CC813" s="98"/>
      <c r="CD813" s="98"/>
      <c r="CE813" s="98"/>
      <c r="CF813" s="98"/>
      <c r="CG813" s="98"/>
      <c r="CH813" s="98"/>
      <c r="CI813" s="98"/>
      <c r="CJ813" s="98"/>
      <c r="CK813" s="98"/>
      <c r="CL813" s="98"/>
      <c r="CM813" s="98"/>
      <c r="CN813" s="163">
        <f t="shared" si="202"/>
        <v>-58.535694259243165</v>
      </c>
      <c r="CO813" s="161">
        <v>170</v>
      </c>
      <c r="CP813" s="98"/>
      <c r="CQ813" s="98"/>
      <c r="CR813" s="98"/>
      <c r="CS813" s="98"/>
      <c r="CT813" s="98"/>
      <c r="CU813" s="98"/>
      <c r="CV813" s="142"/>
    </row>
    <row r="814" spans="55:100" x14ac:dyDescent="0.3">
      <c r="BC814" s="141"/>
      <c r="BD814" s="98"/>
      <c r="BE814" s="98"/>
      <c r="BF814" s="98"/>
      <c r="BG814" s="98"/>
      <c r="BH814" s="98"/>
      <c r="BI814" s="98"/>
      <c r="BJ814" s="98"/>
      <c r="BK814" s="98"/>
      <c r="BL814" s="98"/>
      <c r="BM814" s="98"/>
      <c r="BN814" s="98"/>
      <c r="BO814" s="98"/>
      <c r="BP814" s="98"/>
      <c r="BQ814" s="98"/>
      <c r="BR814" s="98"/>
      <c r="BS814" s="163">
        <f t="shared" si="201"/>
        <v>-58.880021872532829</v>
      </c>
      <c r="BT814" s="161">
        <v>171</v>
      </c>
      <c r="BU814" s="98"/>
      <c r="BV814" s="98"/>
      <c r="BW814" s="98"/>
      <c r="BX814" s="98"/>
      <c r="BY814" s="98"/>
      <c r="BZ814" s="98"/>
      <c r="CA814" s="142"/>
      <c r="CB814" s="141"/>
      <c r="CC814" s="98"/>
      <c r="CD814" s="98"/>
      <c r="CE814" s="98"/>
      <c r="CF814" s="98"/>
      <c r="CG814" s="98"/>
      <c r="CH814" s="98"/>
      <c r="CI814" s="98"/>
      <c r="CJ814" s="98"/>
      <c r="CK814" s="98"/>
      <c r="CL814" s="98"/>
      <c r="CM814" s="98"/>
      <c r="CN814" s="163">
        <f t="shared" si="202"/>
        <v>-58.880021872532829</v>
      </c>
      <c r="CO814" s="161">
        <v>171</v>
      </c>
      <c r="CP814" s="98"/>
      <c r="CQ814" s="98"/>
      <c r="CR814" s="98"/>
      <c r="CS814" s="98"/>
      <c r="CT814" s="98"/>
      <c r="CU814" s="98"/>
      <c r="CV814" s="142"/>
    </row>
    <row r="815" spans="55:100" x14ac:dyDescent="0.3">
      <c r="BC815" s="141"/>
      <c r="BD815" s="98"/>
      <c r="BE815" s="98"/>
      <c r="BF815" s="98"/>
      <c r="BG815" s="98"/>
      <c r="BH815" s="98"/>
      <c r="BI815" s="98"/>
      <c r="BJ815" s="98"/>
      <c r="BK815" s="98"/>
      <c r="BL815" s="98"/>
      <c r="BM815" s="98"/>
      <c r="BN815" s="98"/>
      <c r="BO815" s="98"/>
      <c r="BP815" s="98"/>
      <c r="BQ815" s="98"/>
      <c r="BR815" s="98"/>
      <c r="BS815" s="163">
        <f t="shared" si="201"/>
        <v>-59.224349485822493</v>
      </c>
      <c r="BT815" s="161">
        <v>172</v>
      </c>
      <c r="BU815" s="98"/>
      <c r="BV815" s="98"/>
      <c r="BW815" s="98"/>
      <c r="BX815" s="98"/>
      <c r="BY815" s="98"/>
      <c r="BZ815" s="98"/>
      <c r="CA815" s="142"/>
      <c r="CB815" s="141"/>
      <c r="CC815" s="98"/>
      <c r="CD815" s="98"/>
      <c r="CE815" s="98"/>
      <c r="CF815" s="98"/>
      <c r="CG815" s="98"/>
      <c r="CH815" s="98"/>
      <c r="CI815" s="98"/>
      <c r="CJ815" s="98"/>
      <c r="CK815" s="98"/>
      <c r="CL815" s="98"/>
      <c r="CM815" s="98"/>
      <c r="CN815" s="163">
        <f t="shared" si="202"/>
        <v>-59.224349485822493</v>
      </c>
      <c r="CO815" s="161">
        <v>172</v>
      </c>
      <c r="CP815" s="98"/>
      <c r="CQ815" s="98"/>
      <c r="CR815" s="98"/>
      <c r="CS815" s="98"/>
      <c r="CT815" s="98"/>
      <c r="CU815" s="98"/>
      <c r="CV815" s="142"/>
    </row>
    <row r="816" spans="55:100" x14ac:dyDescent="0.3">
      <c r="BC816" s="141"/>
      <c r="BD816" s="98"/>
      <c r="BE816" s="98"/>
      <c r="BF816" s="98"/>
      <c r="BG816" s="98"/>
      <c r="BH816" s="98"/>
      <c r="BI816" s="98"/>
      <c r="BJ816" s="98"/>
      <c r="BK816" s="98"/>
      <c r="BL816" s="98"/>
      <c r="BM816" s="98"/>
      <c r="BN816" s="98"/>
      <c r="BO816" s="98"/>
      <c r="BP816" s="98"/>
      <c r="BQ816" s="98"/>
      <c r="BR816" s="98"/>
      <c r="BS816" s="163">
        <f t="shared" si="201"/>
        <v>-59.568677099112158</v>
      </c>
      <c r="BT816" s="161">
        <v>173</v>
      </c>
      <c r="BU816" s="98"/>
      <c r="BV816" s="98"/>
      <c r="BW816" s="98"/>
      <c r="BX816" s="98"/>
      <c r="BY816" s="98"/>
      <c r="BZ816" s="98"/>
      <c r="CA816" s="142"/>
      <c r="CB816" s="141"/>
      <c r="CC816" s="98"/>
      <c r="CD816" s="98"/>
      <c r="CE816" s="98"/>
      <c r="CF816" s="98"/>
      <c r="CG816" s="98"/>
      <c r="CH816" s="98"/>
      <c r="CI816" s="98"/>
      <c r="CJ816" s="98"/>
      <c r="CK816" s="98"/>
      <c r="CL816" s="98"/>
      <c r="CM816" s="98"/>
      <c r="CN816" s="163">
        <f t="shared" si="202"/>
        <v>-59.568677099112158</v>
      </c>
      <c r="CO816" s="161">
        <v>173</v>
      </c>
      <c r="CP816" s="98"/>
      <c r="CQ816" s="98"/>
      <c r="CR816" s="98"/>
      <c r="CS816" s="98"/>
      <c r="CT816" s="98"/>
      <c r="CU816" s="98"/>
      <c r="CV816" s="142"/>
    </row>
    <row r="817" spans="55:100" x14ac:dyDescent="0.3">
      <c r="BC817" s="141"/>
      <c r="BD817" s="98"/>
      <c r="BE817" s="98"/>
      <c r="BF817" s="98"/>
      <c r="BG817" s="98"/>
      <c r="BH817" s="98"/>
      <c r="BI817" s="98"/>
      <c r="BJ817" s="98"/>
      <c r="BK817" s="98"/>
      <c r="BL817" s="98"/>
      <c r="BM817" s="98"/>
      <c r="BN817" s="98"/>
      <c r="BO817" s="98"/>
      <c r="BP817" s="98"/>
      <c r="BQ817" s="98"/>
      <c r="BR817" s="98"/>
      <c r="BS817" s="163">
        <f t="shared" si="201"/>
        <v>-59.913004712401822</v>
      </c>
      <c r="BT817" s="161">
        <v>174</v>
      </c>
      <c r="BU817" s="98"/>
      <c r="BV817" s="98"/>
      <c r="BW817" s="98"/>
      <c r="BX817" s="98"/>
      <c r="BY817" s="98"/>
      <c r="BZ817" s="98"/>
      <c r="CA817" s="142"/>
      <c r="CB817" s="141"/>
      <c r="CC817" s="98"/>
      <c r="CD817" s="98"/>
      <c r="CE817" s="98"/>
      <c r="CF817" s="98"/>
      <c r="CG817" s="98"/>
      <c r="CH817" s="98"/>
      <c r="CI817" s="98"/>
      <c r="CJ817" s="98"/>
      <c r="CK817" s="98"/>
      <c r="CL817" s="98"/>
      <c r="CM817" s="98"/>
      <c r="CN817" s="163">
        <f t="shared" si="202"/>
        <v>-59.913004712401822</v>
      </c>
      <c r="CO817" s="161">
        <v>174</v>
      </c>
      <c r="CP817" s="98"/>
      <c r="CQ817" s="98"/>
      <c r="CR817" s="98"/>
      <c r="CS817" s="98"/>
      <c r="CT817" s="98"/>
      <c r="CU817" s="98"/>
      <c r="CV817" s="142"/>
    </row>
    <row r="818" spans="55:100" x14ac:dyDescent="0.3">
      <c r="BC818" s="141"/>
      <c r="BD818" s="98"/>
      <c r="BE818" s="98"/>
      <c r="BF818" s="98"/>
      <c r="BG818" s="98"/>
      <c r="BH818" s="98"/>
      <c r="BI818" s="98"/>
      <c r="BJ818" s="98"/>
      <c r="BK818" s="98"/>
      <c r="BL818" s="98"/>
      <c r="BM818" s="98"/>
      <c r="BN818" s="98"/>
      <c r="BO818" s="98"/>
      <c r="BP818" s="98"/>
      <c r="BQ818" s="98"/>
      <c r="BR818" s="98"/>
      <c r="BS818" s="163">
        <f t="shared" si="201"/>
        <v>-60.257332325691493</v>
      </c>
      <c r="BT818" s="161">
        <v>175</v>
      </c>
      <c r="BU818" s="98"/>
      <c r="BV818" s="98"/>
      <c r="BW818" s="98"/>
      <c r="BX818" s="98"/>
      <c r="BY818" s="98"/>
      <c r="BZ818" s="98"/>
      <c r="CA818" s="142"/>
      <c r="CB818" s="141"/>
      <c r="CC818" s="98"/>
      <c r="CD818" s="98"/>
      <c r="CE818" s="98"/>
      <c r="CF818" s="98"/>
      <c r="CG818" s="98"/>
      <c r="CH818" s="98"/>
      <c r="CI818" s="98"/>
      <c r="CJ818" s="98"/>
      <c r="CK818" s="98"/>
      <c r="CL818" s="98"/>
      <c r="CM818" s="98"/>
      <c r="CN818" s="163">
        <f t="shared" si="202"/>
        <v>-60.257332325691493</v>
      </c>
      <c r="CO818" s="161">
        <v>175</v>
      </c>
      <c r="CP818" s="98"/>
      <c r="CQ818" s="98"/>
      <c r="CR818" s="98"/>
      <c r="CS818" s="98"/>
      <c r="CT818" s="98"/>
      <c r="CU818" s="98"/>
      <c r="CV818" s="142"/>
    </row>
    <row r="819" spans="55:100" x14ac:dyDescent="0.3">
      <c r="BC819" s="141"/>
      <c r="BD819" s="98"/>
      <c r="BE819" s="98"/>
      <c r="BF819" s="98"/>
      <c r="BG819" s="98"/>
      <c r="BH819" s="98"/>
      <c r="BI819" s="98"/>
      <c r="BJ819" s="98"/>
      <c r="BK819" s="98"/>
      <c r="BL819" s="98"/>
      <c r="BM819" s="98"/>
      <c r="BN819" s="98"/>
      <c r="BO819" s="98"/>
      <c r="BP819" s="98"/>
      <c r="BQ819" s="98"/>
      <c r="BR819" s="98"/>
      <c r="BS819" s="163">
        <f t="shared" si="201"/>
        <v>-60.601659938981157</v>
      </c>
      <c r="BT819" s="161">
        <v>176</v>
      </c>
      <c r="BU819" s="98"/>
      <c r="BV819" s="98"/>
      <c r="BW819" s="98"/>
      <c r="BX819" s="98"/>
      <c r="BY819" s="98"/>
      <c r="BZ819" s="98"/>
      <c r="CA819" s="142"/>
      <c r="CB819" s="141"/>
      <c r="CC819" s="98"/>
      <c r="CD819" s="98"/>
      <c r="CE819" s="98"/>
      <c r="CF819" s="98"/>
      <c r="CG819" s="98"/>
      <c r="CH819" s="98"/>
      <c r="CI819" s="98"/>
      <c r="CJ819" s="98"/>
      <c r="CK819" s="98"/>
      <c r="CL819" s="98"/>
      <c r="CM819" s="98"/>
      <c r="CN819" s="163">
        <f t="shared" si="202"/>
        <v>-60.601659938981157</v>
      </c>
      <c r="CO819" s="161">
        <v>176</v>
      </c>
      <c r="CP819" s="98"/>
      <c r="CQ819" s="98"/>
      <c r="CR819" s="98"/>
      <c r="CS819" s="98"/>
      <c r="CT819" s="98"/>
      <c r="CU819" s="98"/>
      <c r="CV819" s="142"/>
    </row>
    <row r="820" spans="55:100" x14ac:dyDescent="0.3">
      <c r="BC820" s="141"/>
      <c r="BD820" s="98"/>
      <c r="BE820" s="98"/>
      <c r="BF820" s="98"/>
      <c r="BG820" s="98"/>
      <c r="BH820" s="98"/>
      <c r="BI820" s="98"/>
      <c r="BJ820" s="98"/>
      <c r="BK820" s="98"/>
      <c r="BL820" s="98"/>
      <c r="BM820" s="98"/>
      <c r="BN820" s="98"/>
      <c r="BO820" s="98"/>
      <c r="BP820" s="98"/>
      <c r="BQ820" s="98"/>
      <c r="BR820" s="98"/>
      <c r="BS820" s="163">
        <f t="shared" si="201"/>
        <v>-60.945987552270822</v>
      </c>
      <c r="BT820" s="161">
        <v>177</v>
      </c>
      <c r="BU820" s="98"/>
      <c r="BV820" s="98"/>
      <c r="BW820" s="98"/>
      <c r="BX820" s="98"/>
      <c r="BY820" s="98"/>
      <c r="BZ820" s="98"/>
      <c r="CA820" s="142"/>
      <c r="CB820" s="141"/>
      <c r="CC820" s="98"/>
      <c r="CD820" s="98"/>
      <c r="CE820" s="98"/>
      <c r="CF820" s="98"/>
      <c r="CG820" s="98"/>
      <c r="CH820" s="98"/>
      <c r="CI820" s="98"/>
      <c r="CJ820" s="98"/>
      <c r="CK820" s="98"/>
      <c r="CL820" s="98"/>
      <c r="CM820" s="98"/>
      <c r="CN820" s="163">
        <f t="shared" si="202"/>
        <v>-60.945987552270822</v>
      </c>
      <c r="CO820" s="161">
        <v>177</v>
      </c>
      <c r="CP820" s="98"/>
      <c r="CQ820" s="98"/>
      <c r="CR820" s="98"/>
      <c r="CS820" s="98"/>
      <c r="CT820" s="98"/>
      <c r="CU820" s="98"/>
      <c r="CV820" s="142"/>
    </row>
    <row r="821" spans="55:100" x14ac:dyDescent="0.3">
      <c r="BC821" s="141"/>
      <c r="BD821" s="98"/>
      <c r="BE821" s="98"/>
      <c r="BF821" s="98"/>
      <c r="BG821" s="98"/>
      <c r="BH821" s="98"/>
      <c r="BI821" s="98"/>
      <c r="BJ821" s="98"/>
      <c r="BK821" s="98"/>
      <c r="BL821" s="98"/>
      <c r="BM821" s="98"/>
      <c r="BN821" s="98"/>
      <c r="BO821" s="98"/>
      <c r="BP821" s="98"/>
      <c r="BQ821" s="98"/>
      <c r="BR821" s="98"/>
      <c r="BS821" s="163">
        <f t="shared" si="201"/>
        <v>-61.290315165560486</v>
      </c>
      <c r="BT821" s="161">
        <v>178</v>
      </c>
      <c r="BU821" s="98"/>
      <c r="BV821" s="98"/>
      <c r="BW821" s="98"/>
      <c r="BX821" s="98"/>
      <c r="BY821" s="98"/>
      <c r="BZ821" s="98"/>
      <c r="CA821" s="142"/>
      <c r="CB821" s="141"/>
      <c r="CC821" s="98"/>
      <c r="CD821" s="98"/>
      <c r="CE821" s="98"/>
      <c r="CF821" s="98"/>
      <c r="CG821" s="98"/>
      <c r="CH821" s="98"/>
      <c r="CI821" s="98"/>
      <c r="CJ821" s="98"/>
      <c r="CK821" s="98"/>
      <c r="CL821" s="98"/>
      <c r="CM821" s="98"/>
      <c r="CN821" s="163">
        <f t="shared" si="202"/>
        <v>-61.290315165560486</v>
      </c>
      <c r="CO821" s="161">
        <v>178</v>
      </c>
      <c r="CP821" s="98"/>
      <c r="CQ821" s="98"/>
      <c r="CR821" s="98"/>
      <c r="CS821" s="98"/>
      <c r="CT821" s="98"/>
      <c r="CU821" s="98"/>
      <c r="CV821" s="142"/>
    </row>
    <row r="822" spans="55:100" x14ac:dyDescent="0.3">
      <c r="BC822" s="141"/>
      <c r="BD822" s="98"/>
      <c r="BE822" s="98"/>
      <c r="BF822" s="98"/>
      <c r="BG822" s="98"/>
      <c r="BH822" s="98"/>
      <c r="BI822" s="98"/>
      <c r="BJ822" s="98"/>
      <c r="BK822" s="98"/>
      <c r="BL822" s="98"/>
      <c r="BM822" s="98"/>
      <c r="BN822" s="98"/>
      <c r="BO822" s="98"/>
      <c r="BP822" s="98"/>
      <c r="BQ822" s="98"/>
      <c r="BR822" s="98"/>
      <c r="BS822" s="163">
        <f t="shared" si="201"/>
        <v>-61.63464277885015</v>
      </c>
      <c r="BT822" s="161">
        <v>179</v>
      </c>
      <c r="BU822" s="98"/>
      <c r="BV822" s="98"/>
      <c r="BW822" s="98"/>
      <c r="BX822" s="98"/>
      <c r="BY822" s="98"/>
      <c r="BZ822" s="98"/>
      <c r="CA822" s="142"/>
      <c r="CB822" s="141"/>
      <c r="CC822" s="98"/>
      <c r="CD822" s="98"/>
      <c r="CE822" s="98"/>
      <c r="CF822" s="98"/>
      <c r="CG822" s="98"/>
      <c r="CH822" s="98"/>
      <c r="CI822" s="98"/>
      <c r="CJ822" s="98"/>
      <c r="CK822" s="98"/>
      <c r="CL822" s="98"/>
      <c r="CM822" s="98"/>
      <c r="CN822" s="163">
        <f t="shared" si="202"/>
        <v>-61.63464277885015</v>
      </c>
      <c r="CO822" s="161">
        <v>179</v>
      </c>
      <c r="CP822" s="98"/>
      <c r="CQ822" s="98"/>
      <c r="CR822" s="98"/>
      <c r="CS822" s="98"/>
      <c r="CT822" s="98"/>
      <c r="CU822" s="98"/>
      <c r="CV822" s="142"/>
    </row>
    <row r="823" spans="55:100" x14ac:dyDescent="0.3">
      <c r="BC823" s="141"/>
      <c r="BD823" s="98"/>
      <c r="BE823" s="98"/>
      <c r="BF823" s="98"/>
      <c r="BG823" s="98"/>
      <c r="BH823" s="98"/>
      <c r="BI823" s="98"/>
      <c r="BJ823" s="98"/>
      <c r="BK823" s="98"/>
      <c r="BL823" s="98"/>
      <c r="BM823" s="98"/>
      <c r="BN823" s="98"/>
      <c r="BO823" s="98"/>
      <c r="BP823" s="98"/>
      <c r="BQ823" s="98"/>
      <c r="BR823" s="98"/>
      <c r="BS823" s="163">
        <f t="shared" si="201"/>
        <v>-61.978970392139821</v>
      </c>
      <c r="BT823" s="161">
        <v>180</v>
      </c>
      <c r="BU823" s="98"/>
      <c r="BV823" s="98"/>
      <c r="BW823" s="98"/>
      <c r="BX823" s="98"/>
      <c r="BY823" s="98"/>
      <c r="BZ823" s="98"/>
      <c r="CA823" s="142"/>
      <c r="CB823" s="141"/>
      <c r="CC823" s="98"/>
      <c r="CD823" s="98"/>
      <c r="CE823" s="98"/>
      <c r="CF823" s="98"/>
      <c r="CG823" s="98"/>
      <c r="CH823" s="98"/>
      <c r="CI823" s="98"/>
      <c r="CJ823" s="98"/>
      <c r="CK823" s="98"/>
      <c r="CL823" s="98"/>
      <c r="CM823" s="98"/>
      <c r="CN823" s="163">
        <f t="shared" si="202"/>
        <v>-61.978970392139821</v>
      </c>
      <c r="CO823" s="161">
        <v>180</v>
      </c>
      <c r="CP823" s="98"/>
      <c r="CQ823" s="98"/>
      <c r="CR823" s="98"/>
      <c r="CS823" s="98"/>
      <c r="CT823" s="98"/>
      <c r="CU823" s="98"/>
      <c r="CV823" s="142"/>
    </row>
    <row r="824" spans="55:100" x14ac:dyDescent="0.3">
      <c r="BC824" s="141"/>
      <c r="BD824" s="98"/>
      <c r="BE824" s="98"/>
      <c r="BF824" s="98"/>
      <c r="BG824" s="98"/>
      <c r="BH824" s="98"/>
      <c r="BI824" s="98"/>
      <c r="BJ824" s="98"/>
      <c r="BK824" s="98"/>
      <c r="BL824" s="98"/>
      <c r="BM824" s="98"/>
      <c r="BN824" s="98"/>
      <c r="BO824" s="98"/>
      <c r="BP824" s="98"/>
      <c r="BQ824" s="98"/>
      <c r="BR824" s="98"/>
      <c r="BS824" s="163">
        <f t="shared" si="201"/>
        <v>-62.323298005429486</v>
      </c>
      <c r="BT824" s="161">
        <v>181</v>
      </c>
      <c r="BU824" s="98"/>
      <c r="BV824" s="98"/>
      <c r="BW824" s="98"/>
      <c r="BX824" s="98"/>
      <c r="BY824" s="98"/>
      <c r="BZ824" s="98"/>
      <c r="CA824" s="142"/>
      <c r="CB824" s="141"/>
      <c r="CC824" s="98"/>
      <c r="CD824" s="98"/>
      <c r="CE824" s="98"/>
      <c r="CF824" s="98"/>
      <c r="CG824" s="98"/>
      <c r="CH824" s="98"/>
      <c r="CI824" s="98"/>
      <c r="CJ824" s="98"/>
      <c r="CK824" s="98"/>
      <c r="CL824" s="98"/>
      <c r="CM824" s="98"/>
      <c r="CN824" s="163">
        <f t="shared" si="202"/>
        <v>-62.323298005429486</v>
      </c>
      <c r="CO824" s="161">
        <v>181</v>
      </c>
      <c r="CP824" s="98"/>
      <c r="CQ824" s="98"/>
      <c r="CR824" s="98"/>
      <c r="CS824" s="98"/>
      <c r="CT824" s="98"/>
      <c r="CU824" s="98"/>
      <c r="CV824" s="142"/>
    </row>
    <row r="825" spans="55:100" x14ac:dyDescent="0.3">
      <c r="BC825" s="141"/>
      <c r="BD825" s="98"/>
      <c r="BE825" s="98"/>
      <c r="BF825" s="98"/>
      <c r="BG825" s="98"/>
      <c r="BH825" s="98"/>
      <c r="BI825" s="98"/>
      <c r="BJ825" s="98"/>
      <c r="BK825" s="98"/>
      <c r="BL825" s="98"/>
      <c r="BM825" s="98"/>
      <c r="BN825" s="98"/>
      <c r="BO825" s="98"/>
      <c r="BP825" s="98"/>
      <c r="BQ825" s="98"/>
      <c r="BR825" s="98"/>
      <c r="BS825" s="163">
        <f t="shared" si="201"/>
        <v>-62.66762561871915</v>
      </c>
      <c r="BT825" s="161">
        <v>182</v>
      </c>
      <c r="BU825" s="98"/>
      <c r="BV825" s="98"/>
      <c r="BW825" s="98"/>
      <c r="BX825" s="98"/>
      <c r="BY825" s="98"/>
      <c r="BZ825" s="98"/>
      <c r="CA825" s="142"/>
      <c r="CB825" s="141"/>
      <c r="CC825" s="98"/>
      <c r="CD825" s="98"/>
      <c r="CE825" s="98"/>
      <c r="CF825" s="98"/>
      <c r="CG825" s="98"/>
      <c r="CH825" s="98"/>
      <c r="CI825" s="98"/>
      <c r="CJ825" s="98"/>
      <c r="CK825" s="98"/>
      <c r="CL825" s="98"/>
      <c r="CM825" s="98"/>
      <c r="CN825" s="163">
        <f t="shared" si="202"/>
        <v>-62.66762561871915</v>
      </c>
      <c r="CO825" s="161">
        <v>182</v>
      </c>
      <c r="CP825" s="98"/>
      <c r="CQ825" s="98"/>
      <c r="CR825" s="98"/>
      <c r="CS825" s="98"/>
      <c r="CT825" s="98"/>
      <c r="CU825" s="98"/>
      <c r="CV825" s="142"/>
    </row>
    <row r="826" spans="55:100" x14ac:dyDescent="0.3">
      <c r="BC826" s="141"/>
      <c r="BD826" s="98"/>
      <c r="BE826" s="98"/>
      <c r="BF826" s="98"/>
      <c r="BG826" s="98"/>
      <c r="BH826" s="98"/>
      <c r="BI826" s="98"/>
      <c r="BJ826" s="98"/>
      <c r="BK826" s="98"/>
      <c r="BL826" s="98"/>
      <c r="BM826" s="98"/>
      <c r="BN826" s="98"/>
      <c r="BO826" s="98"/>
      <c r="BP826" s="98"/>
      <c r="BQ826" s="98"/>
      <c r="BR826" s="98"/>
      <c r="BS826" s="163">
        <f t="shared" si="201"/>
        <v>-63.011953232008814</v>
      </c>
      <c r="BT826" s="161">
        <v>183</v>
      </c>
      <c r="BU826" s="98"/>
      <c r="BV826" s="98"/>
      <c r="BW826" s="98"/>
      <c r="BX826" s="98"/>
      <c r="BY826" s="98"/>
      <c r="BZ826" s="98"/>
      <c r="CA826" s="142"/>
      <c r="CB826" s="141"/>
      <c r="CC826" s="98"/>
      <c r="CD826" s="98"/>
      <c r="CE826" s="98"/>
      <c r="CF826" s="98"/>
      <c r="CG826" s="98"/>
      <c r="CH826" s="98"/>
      <c r="CI826" s="98"/>
      <c r="CJ826" s="98"/>
      <c r="CK826" s="98"/>
      <c r="CL826" s="98"/>
      <c r="CM826" s="98"/>
      <c r="CN826" s="163">
        <f t="shared" si="202"/>
        <v>-63.011953232008814</v>
      </c>
      <c r="CO826" s="161">
        <v>183</v>
      </c>
      <c r="CP826" s="98"/>
      <c r="CQ826" s="98"/>
      <c r="CR826" s="98"/>
      <c r="CS826" s="98"/>
      <c r="CT826" s="98"/>
      <c r="CU826" s="98"/>
      <c r="CV826" s="142"/>
    </row>
    <row r="827" spans="55:100" x14ac:dyDescent="0.3">
      <c r="BC827" s="141"/>
      <c r="BD827" s="98"/>
      <c r="BE827" s="98"/>
      <c r="BF827" s="98"/>
      <c r="BG827" s="98"/>
      <c r="BH827" s="98"/>
      <c r="BI827" s="98"/>
      <c r="BJ827" s="98"/>
      <c r="BK827" s="98"/>
      <c r="BL827" s="98"/>
      <c r="BM827" s="98"/>
      <c r="BN827" s="98"/>
      <c r="BO827" s="98"/>
      <c r="BP827" s="98"/>
      <c r="BQ827" s="98"/>
      <c r="BR827" s="98"/>
      <c r="BS827" s="163">
        <f t="shared" si="201"/>
        <v>-63.356280845298478</v>
      </c>
      <c r="BT827" s="161">
        <v>184</v>
      </c>
      <c r="BU827" s="98"/>
      <c r="BV827" s="98"/>
      <c r="BW827" s="98"/>
      <c r="BX827" s="98"/>
      <c r="BY827" s="98"/>
      <c r="BZ827" s="98"/>
      <c r="CA827" s="142"/>
      <c r="CB827" s="141"/>
      <c r="CC827" s="98"/>
      <c r="CD827" s="98"/>
      <c r="CE827" s="98"/>
      <c r="CF827" s="98"/>
      <c r="CG827" s="98"/>
      <c r="CH827" s="98"/>
      <c r="CI827" s="98"/>
      <c r="CJ827" s="98"/>
      <c r="CK827" s="98"/>
      <c r="CL827" s="98"/>
      <c r="CM827" s="98"/>
      <c r="CN827" s="163">
        <f t="shared" si="202"/>
        <v>-63.356280845298478</v>
      </c>
      <c r="CO827" s="161">
        <v>184</v>
      </c>
      <c r="CP827" s="98"/>
      <c r="CQ827" s="98"/>
      <c r="CR827" s="98"/>
      <c r="CS827" s="98"/>
      <c r="CT827" s="98"/>
      <c r="CU827" s="98"/>
      <c r="CV827" s="142"/>
    </row>
    <row r="828" spans="55:100" x14ac:dyDescent="0.3">
      <c r="BC828" s="141"/>
      <c r="BD828" s="98"/>
      <c r="BE828" s="98"/>
      <c r="BF828" s="98"/>
      <c r="BG828" s="98"/>
      <c r="BH828" s="98"/>
      <c r="BI828" s="98"/>
      <c r="BJ828" s="98"/>
      <c r="BK828" s="98"/>
      <c r="BL828" s="98"/>
      <c r="BM828" s="98"/>
      <c r="BN828" s="98"/>
      <c r="BO828" s="98"/>
      <c r="BP828" s="98"/>
      <c r="BQ828" s="98"/>
      <c r="BR828" s="98"/>
      <c r="BS828" s="163">
        <f t="shared" si="201"/>
        <v>-63.70060845858815</v>
      </c>
      <c r="BT828" s="161">
        <v>185</v>
      </c>
      <c r="BU828" s="98"/>
      <c r="BV828" s="98"/>
      <c r="BW828" s="98"/>
      <c r="BX828" s="98"/>
      <c r="BY828" s="98"/>
      <c r="BZ828" s="98"/>
      <c r="CA828" s="142"/>
      <c r="CB828" s="141"/>
      <c r="CC828" s="98"/>
      <c r="CD828" s="98"/>
      <c r="CE828" s="98"/>
      <c r="CF828" s="98"/>
      <c r="CG828" s="98"/>
      <c r="CH828" s="98"/>
      <c r="CI828" s="98"/>
      <c r="CJ828" s="98"/>
      <c r="CK828" s="98"/>
      <c r="CL828" s="98"/>
      <c r="CM828" s="98"/>
      <c r="CN828" s="163">
        <f t="shared" si="202"/>
        <v>-63.70060845858815</v>
      </c>
      <c r="CO828" s="161">
        <v>185</v>
      </c>
      <c r="CP828" s="98"/>
      <c r="CQ828" s="98"/>
      <c r="CR828" s="98"/>
      <c r="CS828" s="98"/>
      <c r="CT828" s="98"/>
      <c r="CU828" s="98"/>
      <c r="CV828" s="142"/>
    </row>
    <row r="829" spans="55:100" x14ac:dyDescent="0.3">
      <c r="BC829" s="141"/>
      <c r="BD829" s="98"/>
      <c r="BE829" s="98"/>
      <c r="BF829" s="98"/>
      <c r="BG829" s="98"/>
      <c r="BH829" s="98"/>
      <c r="BI829" s="98"/>
      <c r="BJ829" s="98"/>
      <c r="BK829" s="98"/>
      <c r="BL829" s="98"/>
      <c r="BM829" s="98"/>
      <c r="BN829" s="98"/>
      <c r="BO829" s="98"/>
      <c r="BP829" s="98"/>
      <c r="BQ829" s="98"/>
      <c r="BR829" s="98"/>
      <c r="BS829" s="163">
        <f t="shared" ref="BS829:BS842" si="203">$BT$436*$BT829+$BV$436</f>
        <v>-64.044936071877814</v>
      </c>
      <c r="BT829" s="161">
        <v>186</v>
      </c>
      <c r="BU829" s="98"/>
      <c r="BV829" s="98"/>
      <c r="BW829" s="98"/>
      <c r="BX829" s="98"/>
      <c r="BY829" s="98"/>
      <c r="BZ829" s="98"/>
      <c r="CA829" s="142"/>
      <c r="CB829" s="141"/>
      <c r="CC829" s="98"/>
      <c r="CD829" s="98"/>
      <c r="CE829" s="98"/>
      <c r="CF829" s="98"/>
      <c r="CG829" s="98"/>
      <c r="CH829" s="98"/>
      <c r="CI829" s="98"/>
      <c r="CJ829" s="98"/>
      <c r="CK829" s="98"/>
      <c r="CL829" s="98"/>
      <c r="CM829" s="98"/>
      <c r="CN829" s="163">
        <f t="shared" si="202"/>
        <v>-64.044936071877814</v>
      </c>
      <c r="CO829" s="161">
        <v>186</v>
      </c>
      <c r="CP829" s="98"/>
      <c r="CQ829" s="98"/>
      <c r="CR829" s="98"/>
      <c r="CS829" s="98"/>
      <c r="CT829" s="98"/>
      <c r="CU829" s="98"/>
      <c r="CV829" s="142"/>
    </row>
    <row r="830" spans="55:100" x14ac:dyDescent="0.3">
      <c r="BC830" s="141"/>
      <c r="BD830" s="98"/>
      <c r="BE830" s="98"/>
      <c r="BF830" s="98"/>
      <c r="BG830" s="98"/>
      <c r="BH830" s="98"/>
      <c r="BI830" s="98"/>
      <c r="BJ830" s="98"/>
      <c r="BK830" s="98"/>
      <c r="BL830" s="98"/>
      <c r="BM830" s="98"/>
      <c r="BN830" s="98"/>
      <c r="BO830" s="98"/>
      <c r="BP830" s="98"/>
      <c r="BQ830" s="98"/>
      <c r="BR830" s="98"/>
      <c r="BS830" s="163">
        <f t="shared" si="203"/>
        <v>-64.389263685167478</v>
      </c>
      <c r="BT830" s="161">
        <v>187</v>
      </c>
      <c r="BU830" s="98"/>
      <c r="BV830" s="98"/>
      <c r="BW830" s="98"/>
      <c r="BX830" s="98"/>
      <c r="BY830" s="98"/>
      <c r="BZ830" s="98"/>
      <c r="CA830" s="142"/>
      <c r="CB830" s="141"/>
      <c r="CC830" s="98"/>
      <c r="CD830" s="98"/>
      <c r="CE830" s="98"/>
      <c r="CF830" s="98"/>
      <c r="CG830" s="98"/>
      <c r="CH830" s="98"/>
      <c r="CI830" s="98"/>
      <c r="CJ830" s="98"/>
      <c r="CK830" s="98"/>
      <c r="CL830" s="98"/>
      <c r="CM830" s="98"/>
      <c r="CN830" s="163">
        <f t="shared" ref="CN830:CN843" si="204">$CO$436*$CO830+$CQ$436</f>
        <v>-64.389263685167478</v>
      </c>
      <c r="CO830" s="161">
        <v>187</v>
      </c>
      <c r="CP830" s="98"/>
      <c r="CQ830" s="98"/>
      <c r="CR830" s="98"/>
      <c r="CS830" s="98"/>
      <c r="CT830" s="98"/>
      <c r="CU830" s="98"/>
      <c r="CV830" s="142"/>
    </row>
    <row r="831" spans="55:100" x14ac:dyDescent="0.3">
      <c r="BC831" s="141"/>
      <c r="BD831" s="98"/>
      <c r="BE831" s="98"/>
      <c r="BF831" s="98"/>
      <c r="BG831" s="98"/>
      <c r="BH831" s="98"/>
      <c r="BI831" s="98"/>
      <c r="BJ831" s="98"/>
      <c r="BK831" s="98"/>
      <c r="BL831" s="98"/>
      <c r="BM831" s="98"/>
      <c r="BN831" s="98"/>
      <c r="BO831" s="98"/>
      <c r="BP831" s="98"/>
      <c r="BQ831" s="98"/>
      <c r="BR831" s="98"/>
      <c r="BS831" s="163">
        <f t="shared" si="203"/>
        <v>-64.733591298457142</v>
      </c>
      <c r="BT831" s="161">
        <v>188</v>
      </c>
      <c r="BU831" s="98"/>
      <c r="BV831" s="98"/>
      <c r="BW831" s="98"/>
      <c r="BX831" s="98"/>
      <c r="BY831" s="98"/>
      <c r="BZ831" s="98"/>
      <c r="CA831" s="142"/>
      <c r="CB831" s="141"/>
      <c r="CC831" s="98"/>
      <c r="CD831" s="98"/>
      <c r="CE831" s="98"/>
      <c r="CF831" s="98"/>
      <c r="CG831" s="98"/>
      <c r="CH831" s="98"/>
      <c r="CI831" s="98"/>
      <c r="CJ831" s="98"/>
      <c r="CK831" s="98"/>
      <c r="CL831" s="98"/>
      <c r="CM831" s="98"/>
      <c r="CN831" s="163">
        <f t="shared" si="204"/>
        <v>-64.733591298457142</v>
      </c>
      <c r="CO831" s="161">
        <v>188</v>
      </c>
      <c r="CP831" s="98"/>
      <c r="CQ831" s="98"/>
      <c r="CR831" s="98"/>
      <c r="CS831" s="98"/>
      <c r="CT831" s="98"/>
      <c r="CU831" s="98"/>
      <c r="CV831" s="142"/>
    </row>
    <row r="832" spans="55:100" x14ac:dyDescent="0.3">
      <c r="BC832" s="141"/>
      <c r="BD832" s="98"/>
      <c r="BE832" s="98"/>
      <c r="BF832" s="98"/>
      <c r="BG832" s="98"/>
      <c r="BH832" s="98"/>
      <c r="BI832" s="98"/>
      <c r="BJ832" s="98"/>
      <c r="BK832" s="98"/>
      <c r="BL832" s="98"/>
      <c r="BM832" s="98"/>
      <c r="BN832" s="98"/>
      <c r="BO832" s="98"/>
      <c r="BP832" s="98"/>
      <c r="BQ832" s="98"/>
      <c r="BR832" s="98"/>
      <c r="BS832" s="163">
        <f t="shared" si="203"/>
        <v>-65.077918911746806</v>
      </c>
      <c r="BT832" s="161">
        <v>189</v>
      </c>
      <c r="BU832" s="98"/>
      <c r="BV832" s="98"/>
      <c r="BW832" s="98"/>
      <c r="BX832" s="98"/>
      <c r="BY832" s="98"/>
      <c r="BZ832" s="98"/>
      <c r="CA832" s="142"/>
      <c r="CB832" s="141"/>
      <c r="CC832" s="98"/>
      <c r="CD832" s="98"/>
      <c r="CE832" s="98"/>
      <c r="CF832" s="98"/>
      <c r="CG832" s="98"/>
      <c r="CH832" s="98"/>
      <c r="CI832" s="98"/>
      <c r="CJ832" s="98"/>
      <c r="CK832" s="98"/>
      <c r="CL832" s="98"/>
      <c r="CM832" s="98"/>
      <c r="CN832" s="163">
        <f t="shared" si="204"/>
        <v>-65.077918911746806</v>
      </c>
      <c r="CO832" s="161">
        <v>189</v>
      </c>
      <c r="CP832" s="98"/>
      <c r="CQ832" s="98"/>
      <c r="CR832" s="98"/>
      <c r="CS832" s="98"/>
      <c r="CT832" s="98"/>
      <c r="CU832" s="98"/>
      <c r="CV832" s="142"/>
    </row>
    <row r="833" spans="55:100" x14ac:dyDescent="0.3">
      <c r="BC833" s="141"/>
      <c r="BD833" s="98"/>
      <c r="BE833" s="98"/>
      <c r="BF833" s="98"/>
      <c r="BG833" s="98"/>
      <c r="BH833" s="98"/>
      <c r="BI833" s="98"/>
      <c r="BJ833" s="98"/>
      <c r="BK833" s="98"/>
      <c r="BL833" s="98"/>
      <c r="BM833" s="98"/>
      <c r="BN833" s="98"/>
      <c r="BO833" s="98"/>
      <c r="BP833" s="98"/>
      <c r="BQ833" s="98"/>
      <c r="BR833" s="98"/>
      <c r="BS833" s="163">
        <f t="shared" si="203"/>
        <v>-65.422246525036471</v>
      </c>
      <c r="BT833" s="161">
        <v>190</v>
      </c>
      <c r="BU833" s="98"/>
      <c r="BV833" s="98"/>
      <c r="BW833" s="98"/>
      <c r="BX833" s="98"/>
      <c r="BY833" s="98"/>
      <c r="BZ833" s="98"/>
      <c r="CA833" s="142"/>
      <c r="CB833" s="141"/>
      <c r="CC833" s="98"/>
      <c r="CD833" s="98"/>
      <c r="CE833" s="98"/>
      <c r="CF833" s="98"/>
      <c r="CG833" s="98"/>
      <c r="CH833" s="98"/>
      <c r="CI833" s="98"/>
      <c r="CJ833" s="98"/>
      <c r="CK833" s="98"/>
      <c r="CL833" s="98"/>
      <c r="CM833" s="98"/>
      <c r="CN833" s="163">
        <f t="shared" si="204"/>
        <v>-65.422246525036471</v>
      </c>
      <c r="CO833" s="161">
        <v>190</v>
      </c>
      <c r="CP833" s="98"/>
      <c r="CQ833" s="98"/>
      <c r="CR833" s="98"/>
      <c r="CS833" s="98"/>
      <c r="CT833" s="98"/>
      <c r="CU833" s="98"/>
      <c r="CV833" s="142"/>
    </row>
    <row r="834" spans="55:100" x14ac:dyDescent="0.3">
      <c r="BC834" s="141"/>
      <c r="BD834" s="98"/>
      <c r="BE834" s="98"/>
      <c r="BF834" s="98"/>
      <c r="BG834" s="98"/>
      <c r="BH834" s="98"/>
      <c r="BI834" s="98"/>
      <c r="BJ834" s="98"/>
      <c r="BK834" s="98"/>
      <c r="BL834" s="98"/>
      <c r="BM834" s="98"/>
      <c r="BN834" s="98"/>
      <c r="BO834" s="98"/>
      <c r="BP834" s="98"/>
      <c r="BQ834" s="98"/>
      <c r="BR834" s="98"/>
      <c r="BS834" s="163">
        <f t="shared" si="203"/>
        <v>-65.766574138326135</v>
      </c>
      <c r="BT834" s="161">
        <v>191</v>
      </c>
      <c r="BU834" s="98"/>
      <c r="BV834" s="98"/>
      <c r="BW834" s="98"/>
      <c r="BX834" s="98"/>
      <c r="BY834" s="98"/>
      <c r="BZ834" s="98"/>
      <c r="CA834" s="142"/>
      <c r="CB834" s="141"/>
      <c r="CC834" s="98"/>
      <c r="CD834" s="98"/>
      <c r="CE834" s="98"/>
      <c r="CF834" s="98"/>
      <c r="CG834" s="98"/>
      <c r="CH834" s="98"/>
      <c r="CI834" s="98"/>
      <c r="CJ834" s="98"/>
      <c r="CK834" s="98"/>
      <c r="CL834" s="98"/>
      <c r="CM834" s="98"/>
      <c r="CN834" s="163">
        <f t="shared" si="204"/>
        <v>-65.766574138326135</v>
      </c>
      <c r="CO834" s="161">
        <v>191</v>
      </c>
      <c r="CP834" s="98"/>
      <c r="CQ834" s="98"/>
      <c r="CR834" s="98"/>
      <c r="CS834" s="98"/>
      <c r="CT834" s="98"/>
      <c r="CU834" s="98"/>
      <c r="CV834" s="142"/>
    </row>
    <row r="835" spans="55:100" x14ac:dyDescent="0.3">
      <c r="BC835" s="141"/>
      <c r="BD835" s="98"/>
      <c r="BE835" s="98"/>
      <c r="BF835" s="98"/>
      <c r="BG835" s="98"/>
      <c r="BH835" s="98"/>
      <c r="BI835" s="98"/>
      <c r="BJ835" s="98"/>
      <c r="BK835" s="98"/>
      <c r="BL835" s="98"/>
      <c r="BM835" s="98"/>
      <c r="BN835" s="98"/>
      <c r="BO835" s="98"/>
      <c r="BP835" s="98"/>
      <c r="BQ835" s="98"/>
      <c r="BR835" s="98"/>
      <c r="BS835" s="163">
        <f t="shared" si="203"/>
        <v>-66.110901751615813</v>
      </c>
      <c r="BT835" s="161">
        <v>192</v>
      </c>
      <c r="BU835" s="98"/>
      <c r="BV835" s="98"/>
      <c r="BW835" s="98"/>
      <c r="BX835" s="98"/>
      <c r="BY835" s="98"/>
      <c r="BZ835" s="98"/>
      <c r="CA835" s="142"/>
      <c r="CB835" s="141"/>
      <c r="CC835" s="98"/>
      <c r="CD835" s="98"/>
      <c r="CE835" s="98"/>
      <c r="CF835" s="98"/>
      <c r="CG835" s="98"/>
      <c r="CH835" s="98"/>
      <c r="CI835" s="98"/>
      <c r="CJ835" s="98"/>
      <c r="CK835" s="98"/>
      <c r="CL835" s="98"/>
      <c r="CM835" s="98"/>
      <c r="CN835" s="163">
        <f t="shared" si="204"/>
        <v>-66.110901751615813</v>
      </c>
      <c r="CO835" s="161">
        <v>192</v>
      </c>
      <c r="CP835" s="98"/>
      <c r="CQ835" s="98"/>
      <c r="CR835" s="98"/>
      <c r="CS835" s="98"/>
      <c r="CT835" s="98"/>
      <c r="CU835" s="98"/>
      <c r="CV835" s="142"/>
    </row>
    <row r="836" spans="55:100" x14ac:dyDescent="0.3">
      <c r="BC836" s="141"/>
      <c r="BD836" s="98"/>
      <c r="BE836" s="98"/>
      <c r="BF836" s="98"/>
      <c r="BG836" s="98"/>
      <c r="BH836" s="98"/>
      <c r="BI836" s="98"/>
      <c r="BJ836" s="98"/>
      <c r="BK836" s="98"/>
      <c r="BL836" s="98"/>
      <c r="BM836" s="98"/>
      <c r="BN836" s="98"/>
      <c r="BO836" s="98"/>
      <c r="BP836" s="98"/>
      <c r="BQ836" s="98"/>
      <c r="BR836" s="98"/>
      <c r="BS836" s="163">
        <f t="shared" si="203"/>
        <v>-66.455229364905477</v>
      </c>
      <c r="BT836" s="161">
        <v>193</v>
      </c>
      <c r="BU836" s="98"/>
      <c r="BV836" s="98"/>
      <c r="BW836" s="98"/>
      <c r="BX836" s="98"/>
      <c r="BY836" s="98"/>
      <c r="BZ836" s="98"/>
      <c r="CA836" s="142"/>
      <c r="CB836" s="141"/>
      <c r="CC836" s="98"/>
      <c r="CD836" s="98"/>
      <c r="CE836" s="98"/>
      <c r="CF836" s="98"/>
      <c r="CG836" s="98"/>
      <c r="CH836" s="98"/>
      <c r="CI836" s="98"/>
      <c r="CJ836" s="98"/>
      <c r="CK836" s="98"/>
      <c r="CL836" s="98"/>
      <c r="CM836" s="98"/>
      <c r="CN836" s="163">
        <f t="shared" si="204"/>
        <v>-66.455229364905477</v>
      </c>
      <c r="CO836" s="161">
        <v>193</v>
      </c>
      <c r="CP836" s="98"/>
      <c r="CQ836" s="98"/>
      <c r="CR836" s="98"/>
      <c r="CS836" s="98"/>
      <c r="CT836" s="98"/>
      <c r="CU836" s="98"/>
      <c r="CV836" s="142"/>
    </row>
    <row r="837" spans="55:100" x14ac:dyDescent="0.3">
      <c r="BC837" s="141"/>
      <c r="BD837" s="98"/>
      <c r="BE837" s="98"/>
      <c r="BF837" s="98"/>
      <c r="BG837" s="98"/>
      <c r="BH837" s="98"/>
      <c r="BI837" s="98"/>
      <c r="BJ837" s="98"/>
      <c r="BK837" s="98"/>
      <c r="BL837" s="98"/>
      <c r="BM837" s="98"/>
      <c r="BN837" s="98"/>
      <c r="BO837" s="98"/>
      <c r="BP837" s="98"/>
      <c r="BQ837" s="98"/>
      <c r="BR837" s="98"/>
      <c r="BS837" s="163">
        <f t="shared" si="203"/>
        <v>-66.799556978195142</v>
      </c>
      <c r="BT837" s="161">
        <v>194</v>
      </c>
      <c r="BU837" s="98"/>
      <c r="BV837" s="98"/>
      <c r="BW837" s="98"/>
      <c r="BX837" s="98"/>
      <c r="BY837" s="98"/>
      <c r="BZ837" s="98"/>
      <c r="CA837" s="142"/>
      <c r="CB837" s="141"/>
      <c r="CC837" s="98"/>
      <c r="CD837" s="98"/>
      <c r="CE837" s="98"/>
      <c r="CF837" s="98"/>
      <c r="CG837" s="98"/>
      <c r="CH837" s="98"/>
      <c r="CI837" s="98"/>
      <c r="CJ837" s="98"/>
      <c r="CK837" s="98"/>
      <c r="CL837" s="98"/>
      <c r="CM837" s="98"/>
      <c r="CN837" s="163">
        <f t="shared" si="204"/>
        <v>-66.799556978195142</v>
      </c>
      <c r="CO837" s="161">
        <v>194</v>
      </c>
      <c r="CP837" s="98"/>
      <c r="CQ837" s="98"/>
      <c r="CR837" s="98"/>
      <c r="CS837" s="98"/>
      <c r="CT837" s="98"/>
      <c r="CU837" s="98"/>
      <c r="CV837" s="142"/>
    </row>
    <row r="838" spans="55:100" x14ac:dyDescent="0.3">
      <c r="BC838" s="141"/>
      <c r="BD838" s="98"/>
      <c r="BE838" s="98"/>
      <c r="BF838" s="98"/>
      <c r="BG838" s="98"/>
      <c r="BH838" s="98"/>
      <c r="BI838" s="98"/>
      <c r="BJ838" s="98"/>
      <c r="BK838" s="98"/>
      <c r="BL838" s="98"/>
      <c r="BM838" s="98"/>
      <c r="BN838" s="98"/>
      <c r="BO838" s="98"/>
      <c r="BP838" s="98"/>
      <c r="BQ838" s="98"/>
      <c r="BR838" s="98"/>
      <c r="BS838" s="163">
        <f t="shared" si="203"/>
        <v>-67.143884591484806</v>
      </c>
      <c r="BT838" s="161">
        <v>195</v>
      </c>
      <c r="BU838" s="98"/>
      <c r="BV838" s="98"/>
      <c r="BW838" s="98"/>
      <c r="BX838" s="98"/>
      <c r="BY838" s="98"/>
      <c r="BZ838" s="98"/>
      <c r="CA838" s="142"/>
      <c r="CB838" s="141"/>
      <c r="CC838" s="98"/>
      <c r="CD838" s="98"/>
      <c r="CE838" s="98"/>
      <c r="CF838" s="98"/>
      <c r="CG838" s="98"/>
      <c r="CH838" s="98"/>
      <c r="CI838" s="98"/>
      <c r="CJ838" s="98"/>
      <c r="CK838" s="98"/>
      <c r="CL838" s="98"/>
      <c r="CM838" s="98"/>
      <c r="CN838" s="163">
        <f t="shared" si="204"/>
        <v>-67.143884591484806</v>
      </c>
      <c r="CO838" s="161">
        <v>195</v>
      </c>
      <c r="CP838" s="98"/>
      <c r="CQ838" s="98"/>
      <c r="CR838" s="98"/>
      <c r="CS838" s="98"/>
      <c r="CT838" s="98"/>
      <c r="CU838" s="98"/>
      <c r="CV838" s="142"/>
    </row>
    <row r="839" spans="55:100" x14ac:dyDescent="0.3">
      <c r="BC839" s="141"/>
      <c r="BD839" s="98"/>
      <c r="BE839" s="98"/>
      <c r="BF839" s="98"/>
      <c r="BG839" s="98"/>
      <c r="BH839" s="98"/>
      <c r="BI839" s="98"/>
      <c r="BJ839" s="98"/>
      <c r="BK839" s="98"/>
      <c r="BL839" s="98"/>
      <c r="BM839" s="98"/>
      <c r="BN839" s="98"/>
      <c r="BO839" s="98"/>
      <c r="BP839" s="98"/>
      <c r="BQ839" s="98"/>
      <c r="BR839" s="98"/>
      <c r="BS839" s="163">
        <f t="shared" si="203"/>
        <v>-67.48821220477447</v>
      </c>
      <c r="BT839" s="161">
        <v>196</v>
      </c>
      <c r="BU839" s="98"/>
      <c r="BV839" s="98"/>
      <c r="BW839" s="98"/>
      <c r="BX839" s="98"/>
      <c r="BY839" s="98"/>
      <c r="BZ839" s="98"/>
      <c r="CA839" s="142"/>
      <c r="CB839" s="141"/>
      <c r="CC839" s="98"/>
      <c r="CD839" s="98"/>
      <c r="CE839" s="98"/>
      <c r="CF839" s="98"/>
      <c r="CG839" s="98"/>
      <c r="CH839" s="98"/>
      <c r="CI839" s="98"/>
      <c r="CJ839" s="98"/>
      <c r="CK839" s="98"/>
      <c r="CL839" s="98"/>
      <c r="CM839" s="98"/>
      <c r="CN839" s="163">
        <f t="shared" si="204"/>
        <v>-67.48821220477447</v>
      </c>
      <c r="CO839" s="161">
        <v>196</v>
      </c>
      <c r="CP839" s="98"/>
      <c r="CQ839" s="98"/>
      <c r="CR839" s="98"/>
      <c r="CS839" s="98"/>
      <c r="CT839" s="98"/>
      <c r="CU839" s="98"/>
      <c r="CV839" s="142"/>
    </row>
    <row r="840" spans="55:100" x14ac:dyDescent="0.3">
      <c r="BC840" s="141"/>
      <c r="BD840" s="98"/>
      <c r="BE840" s="98"/>
      <c r="BF840" s="98"/>
      <c r="BG840" s="98"/>
      <c r="BH840" s="98"/>
      <c r="BI840" s="98"/>
      <c r="BJ840" s="98"/>
      <c r="BK840" s="98"/>
      <c r="BL840" s="98"/>
      <c r="BM840" s="98"/>
      <c r="BN840" s="98"/>
      <c r="BO840" s="98"/>
      <c r="BP840" s="98"/>
      <c r="BQ840" s="98"/>
      <c r="BR840" s="98"/>
      <c r="BS840" s="163">
        <f t="shared" si="203"/>
        <v>-67.832539818064134</v>
      </c>
      <c r="BT840" s="161">
        <v>197</v>
      </c>
      <c r="BU840" s="98"/>
      <c r="BV840" s="98"/>
      <c r="BW840" s="98"/>
      <c r="BX840" s="98"/>
      <c r="BY840" s="98"/>
      <c r="BZ840" s="98"/>
      <c r="CA840" s="142"/>
      <c r="CB840" s="141"/>
      <c r="CC840" s="98"/>
      <c r="CD840" s="98"/>
      <c r="CE840" s="98"/>
      <c r="CF840" s="98"/>
      <c r="CG840" s="98"/>
      <c r="CH840" s="98"/>
      <c r="CI840" s="98"/>
      <c r="CJ840" s="98"/>
      <c r="CK840" s="98"/>
      <c r="CL840" s="98"/>
      <c r="CM840" s="98"/>
      <c r="CN840" s="163">
        <f t="shared" si="204"/>
        <v>-67.832539818064134</v>
      </c>
      <c r="CO840" s="161">
        <v>197</v>
      </c>
      <c r="CP840" s="98"/>
      <c r="CQ840" s="98"/>
      <c r="CR840" s="98"/>
      <c r="CS840" s="98"/>
      <c r="CT840" s="98"/>
      <c r="CU840" s="98"/>
      <c r="CV840" s="142"/>
    </row>
    <row r="841" spans="55:100" x14ac:dyDescent="0.3">
      <c r="BC841" s="141"/>
      <c r="BD841" s="98"/>
      <c r="BE841" s="98"/>
      <c r="BF841" s="98"/>
      <c r="BG841" s="98"/>
      <c r="BH841" s="98"/>
      <c r="BI841" s="98"/>
      <c r="BJ841" s="98"/>
      <c r="BK841" s="98"/>
      <c r="BL841" s="98"/>
      <c r="BM841" s="98"/>
      <c r="BN841" s="98"/>
      <c r="BO841" s="98"/>
      <c r="BP841" s="98"/>
      <c r="BQ841" s="98"/>
      <c r="BR841" s="98"/>
      <c r="BS841" s="163">
        <f t="shared" si="203"/>
        <v>-68.176867431353799</v>
      </c>
      <c r="BT841" s="161">
        <v>198</v>
      </c>
      <c r="BU841" s="98"/>
      <c r="BV841" s="98"/>
      <c r="BW841" s="98"/>
      <c r="BX841" s="98"/>
      <c r="BY841" s="98"/>
      <c r="BZ841" s="98"/>
      <c r="CA841" s="142"/>
      <c r="CB841" s="141"/>
      <c r="CC841" s="98"/>
      <c r="CD841" s="98"/>
      <c r="CE841" s="98"/>
      <c r="CF841" s="98"/>
      <c r="CG841" s="98"/>
      <c r="CH841" s="98"/>
      <c r="CI841" s="98"/>
      <c r="CJ841" s="98"/>
      <c r="CK841" s="98"/>
      <c r="CL841" s="98"/>
      <c r="CM841" s="98"/>
      <c r="CN841" s="163">
        <f t="shared" si="204"/>
        <v>-68.176867431353799</v>
      </c>
      <c r="CO841" s="161">
        <v>198</v>
      </c>
      <c r="CP841" s="98"/>
      <c r="CQ841" s="98"/>
      <c r="CR841" s="98"/>
      <c r="CS841" s="98"/>
      <c r="CT841" s="98"/>
      <c r="CU841" s="98"/>
      <c r="CV841" s="142"/>
    </row>
    <row r="842" spans="55:100" x14ac:dyDescent="0.3">
      <c r="BC842" s="141"/>
      <c r="BD842" s="98"/>
      <c r="BE842" s="98"/>
      <c r="BF842" s="98"/>
      <c r="BG842" s="98"/>
      <c r="BH842" s="98"/>
      <c r="BI842" s="98"/>
      <c r="BJ842" s="98"/>
      <c r="BK842" s="98"/>
      <c r="BL842" s="98"/>
      <c r="BM842" s="98"/>
      <c r="BN842" s="98"/>
      <c r="BO842" s="98"/>
      <c r="BP842" s="98"/>
      <c r="BQ842" s="98"/>
      <c r="BR842" s="98"/>
      <c r="BS842" s="163">
        <f t="shared" si="203"/>
        <v>-68.521195044643463</v>
      </c>
      <c r="BT842" s="161">
        <v>199</v>
      </c>
      <c r="BU842" s="98"/>
      <c r="BV842" s="98"/>
      <c r="BW842" s="98"/>
      <c r="BX842" s="98"/>
      <c r="BY842" s="98"/>
      <c r="BZ842" s="98"/>
      <c r="CA842" s="142"/>
      <c r="CB842" s="141"/>
      <c r="CC842" s="98"/>
      <c r="CD842" s="98"/>
      <c r="CE842" s="98"/>
      <c r="CF842" s="98"/>
      <c r="CG842" s="98"/>
      <c r="CH842" s="98"/>
      <c r="CI842" s="98"/>
      <c r="CJ842" s="98"/>
      <c r="CK842" s="98"/>
      <c r="CL842" s="98"/>
      <c r="CM842" s="98"/>
      <c r="CN842" s="163">
        <f t="shared" si="204"/>
        <v>-68.521195044643463</v>
      </c>
      <c r="CO842" s="161">
        <v>199</v>
      </c>
      <c r="CP842" s="98"/>
      <c r="CQ842" s="98"/>
      <c r="CR842" s="98"/>
      <c r="CS842" s="98"/>
      <c r="CT842" s="98"/>
      <c r="CU842" s="98"/>
      <c r="CV842" s="142"/>
    </row>
    <row r="843" spans="55:100" x14ac:dyDescent="0.3">
      <c r="BC843" s="141"/>
      <c r="BD843" s="98"/>
      <c r="BE843" s="98"/>
      <c r="BF843" s="98"/>
      <c r="BG843" s="98"/>
      <c r="BH843" s="98"/>
      <c r="BI843" s="98"/>
      <c r="BJ843" s="98"/>
      <c r="BK843" s="98"/>
      <c r="BL843" s="98"/>
      <c r="BM843" s="98"/>
      <c r="BN843" s="98"/>
      <c r="BO843" s="98"/>
      <c r="BP843" s="98"/>
      <c r="BQ843" s="98"/>
      <c r="BR843" s="98"/>
      <c r="BS843" s="163">
        <f>$BT$436*$BT843+$BV$436</f>
        <v>-68.865522657933127</v>
      </c>
      <c r="BT843" s="161">
        <v>200</v>
      </c>
      <c r="BU843" s="98"/>
      <c r="BV843" s="98"/>
      <c r="BW843" s="98"/>
      <c r="BX843" s="98"/>
      <c r="BY843" s="98"/>
      <c r="BZ843" s="98"/>
      <c r="CA843" s="142"/>
      <c r="CB843" s="141"/>
      <c r="CC843" s="98"/>
      <c r="CD843" s="98"/>
      <c r="CE843" s="98"/>
      <c r="CF843" s="98"/>
      <c r="CG843" s="98"/>
      <c r="CH843" s="98"/>
      <c r="CI843" s="98"/>
      <c r="CJ843" s="98"/>
      <c r="CK843" s="98"/>
      <c r="CL843" s="98"/>
      <c r="CM843" s="98"/>
      <c r="CN843" s="163">
        <f t="shared" si="204"/>
        <v>-68.865522657933127</v>
      </c>
      <c r="CO843" s="161">
        <v>200</v>
      </c>
      <c r="CP843" s="98"/>
      <c r="CQ843" s="98"/>
      <c r="CR843" s="98"/>
      <c r="CS843" s="98"/>
      <c r="CT843" s="98"/>
      <c r="CU843" s="98"/>
      <c r="CV843" s="142"/>
    </row>
    <row r="844" spans="55:100" x14ac:dyDescent="0.3">
      <c r="BC844" s="141"/>
      <c r="BD844" s="98"/>
      <c r="BE844" s="98"/>
      <c r="BF844" s="98"/>
      <c r="BG844" s="98"/>
      <c r="BH844" s="98"/>
      <c r="BI844" s="98"/>
      <c r="BJ844" s="98"/>
      <c r="BK844" s="98"/>
      <c r="BL844" s="98"/>
      <c r="BM844" s="98"/>
      <c r="BN844" s="98"/>
      <c r="BO844" s="98"/>
      <c r="BP844" s="98"/>
      <c r="BQ844" s="98"/>
      <c r="BR844" s="98"/>
      <c r="BS844" s="98"/>
      <c r="BT844" s="98"/>
      <c r="BU844" s="98"/>
      <c r="BV844" s="98"/>
      <c r="BW844" s="98"/>
      <c r="BX844" s="98"/>
      <c r="BY844" s="98"/>
      <c r="BZ844" s="98"/>
      <c r="CA844" s="142"/>
      <c r="CB844" s="141"/>
      <c r="CC844" s="98"/>
      <c r="CD844" s="98"/>
      <c r="CE844" s="98"/>
      <c r="CF844" s="98"/>
      <c r="CG844" s="98"/>
      <c r="CH844" s="98"/>
      <c r="CI844" s="98"/>
      <c r="CJ844" s="98"/>
      <c r="CK844" s="98"/>
      <c r="CL844" s="98"/>
      <c r="CM844" s="98"/>
      <c r="CN844" s="98"/>
      <c r="CO844" s="98"/>
      <c r="CP844" s="98"/>
      <c r="CQ844" s="98"/>
      <c r="CR844" s="98"/>
      <c r="CS844" s="98"/>
      <c r="CT844" s="98"/>
      <c r="CU844" s="98"/>
      <c r="CV844" s="142"/>
    </row>
    <row r="845" spans="55:100" ht="15" thickBot="1" x14ac:dyDescent="0.35">
      <c r="BC845" s="143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44"/>
      <c r="CB845" s="143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44"/>
    </row>
  </sheetData>
  <sheetProtection algorithmName="SHA-512" hashValue="m2oeV/wUlh+zrMsAE05cg4ZHhBXLPhnsMviCxWfsB+El9ZDqKN6Tu5/cOQlPOx0uogf77ZnTYJIHppdFLS2RlA==" saltValue="lN/q16es+fwlcMK6Vvvc7A==" spinCount="100000" sheet="1" formatCells="0" formatColumns="0" formatRows="0" insertColumns="0" insertRows="0" insertHyperlinks="0" deleteColumns="0" deleteRows="0" sort="0" autoFilter="0" pivotTables="0"/>
  <mergeCells count="140">
    <mergeCell ref="C1:F1"/>
    <mergeCell ref="G1:J1"/>
    <mergeCell ref="M1:P1"/>
    <mergeCell ref="Z1:AA1"/>
    <mergeCell ref="AB1:AC1"/>
    <mergeCell ref="AD1:AF1"/>
    <mergeCell ref="U3:Y3"/>
    <mergeCell ref="Z3:AA3"/>
    <mergeCell ref="AB3:AC3"/>
    <mergeCell ref="AS3:AT3"/>
    <mergeCell ref="AX3:AY3"/>
    <mergeCell ref="AZ3:BA3"/>
    <mergeCell ref="AH1:AM3"/>
    <mergeCell ref="AS1:AT1"/>
    <mergeCell ref="AX1:AY1"/>
    <mergeCell ref="AZ1:BA1"/>
    <mergeCell ref="Z2:AA2"/>
    <mergeCell ref="AB2:AC2"/>
    <mergeCell ref="AS2:AT2"/>
    <mergeCell ref="AX2:AY2"/>
    <mergeCell ref="AZ2:BA2"/>
    <mergeCell ref="AZ6:BA6"/>
    <mergeCell ref="U4:Y4"/>
    <mergeCell ref="Z4:AA4"/>
    <mergeCell ref="AS4:AT4"/>
    <mergeCell ref="AX4:AY4"/>
    <mergeCell ref="AZ4:BA4"/>
    <mergeCell ref="W5:Y5"/>
    <mergeCell ref="AS5:AT5"/>
    <mergeCell ref="AX5:AY5"/>
    <mergeCell ref="AZ5:BA5"/>
    <mergeCell ref="AT7:AV7"/>
    <mergeCell ref="AX7:AY7"/>
    <mergeCell ref="W8:X10"/>
    <mergeCell ref="Y8:Y10"/>
    <mergeCell ref="AQ8:AS8"/>
    <mergeCell ref="AT8:AV9"/>
    <mergeCell ref="AX8:AY8"/>
    <mergeCell ref="W6:Y6"/>
    <mergeCell ref="Z6:AC6"/>
    <mergeCell ref="AQ6:AS6"/>
    <mergeCell ref="AT6:AV6"/>
    <mergeCell ref="AX6:AY6"/>
    <mergeCell ref="U9:V9"/>
    <mergeCell ref="AQ9:AS9"/>
    <mergeCell ref="Z10:AB10"/>
    <mergeCell ref="AL10:AM10"/>
    <mergeCell ref="W11:X12"/>
    <mergeCell ref="Y11:Y12"/>
    <mergeCell ref="AH12:AJ12"/>
    <mergeCell ref="W7:Y7"/>
    <mergeCell ref="AQ7:AS7"/>
    <mergeCell ref="AX12:AY12"/>
    <mergeCell ref="AZ12:BA12"/>
    <mergeCell ref="W13:X14"/>
    <mergeCell ref="Y13:Y14"/>
    <mergeCell ref="AC14:AC31"/>
    <mergeCell ref="W15:Y16"/>
    <mergeCell ref="W25:Y27"/>
    <mergeCell ref="W28:Y30"/>
    <mergeCell ref="W31:Y33"/>
    <mergeCell ref="BH15:CA16"/>
    <mergeCell ref="CC15:CV16"/>
    <mergeCell ref="W17:Y17"/>
    <mergeCell ref="AQ17:AT17"/>
    <mergeCell ref="AV17:AZ17"/>
    <mergeCell ref="BD17:BF18"/>
    <mergeCell ref="BH17:BK17"/>
    <mergeCell ref="BM17:BQ17"/>
    <mergeCell ref="BS17:BV17"/>
    <mergeCell ref="BX17:BZ17"/>
    <mergeCell ref="CV18:CV19"/>
    <mergeCell ref="CW18:CW19"/>
    <mergeCell ref="W20:Y20"/>
    <mergeCell ref="BX21:BZ22"/>
    <mergeCell ref="CS21:CU22"/>
    <mergeCell ref="W22:Y24"/>
    <mergeCell ref="BX23:BZ23"/>
    <mergeCell ref="CS23:CU23"/>
    <mergeCell ref="CC17:CF17"/>
    <mergeCell ref="CH17:CL17"/>
    <mergeCell ref="CN17:CQ17"/>
    <mergeCell ref="CS17:CU17"/>
    <mergeCell ref="W18:Y19"/>
    <mergeCell ref="AL18:AM18"/>
    <mergeCell ref="BX18:BZ19"/>
    <mergeCell ref="CA18:CA19"/>
    <mergeCell ref="CS18:CU19"/>
    <mergeCell ref="X41:X42"/>
    <mergeCell ref="Y41:Y44"/>
    <mergeCell ref="X43:X44"/>
    <mergeCell ref="W45:Y46"/>
    <mergeCell ref="W47:Y47"/>
    <mergeCell ref="W48:Y49"/>
    <mergeCell ref="W35:Y36"/>
    <mergeCell ref="BX35:BY35"/>
    <mergeCell ref="CS35:CT35"/>
    <mergeCell ref="W37:Y39"/>
    <mergeCell ref="BX37:BZ38"/>
    <mergeCell ref="CS37:CU38"/>
    <mergeCell ref="BX39:BZ40"/>
    <mergeCell ref="CS39:CU40"/>
    <mergeCell ref="W60:Y60"/>
    <mergeCell ref="W62:Y62"/>
    <mergeCell ref="W63:Y63"/>
    <mergeCell ref="W64:Y64"/>
    <mergeCell ref="W65:Y65"/>
    <mergeCell ref="W66:Y66"/>
    <mergeCell ref="W50:Y50"/>
    <mergeCell ref="W51:Y51"/>
    <mergeCell ref="W52:Y53"/>
    <mergeCell ref="W54:Y55"/>
    <mergeCell ref="W56:Y57"/>
    <mergeCell ref="W58:Y59"/>
    <mergeCell ref="CN434:CQ434"/>
    <mergeCell ref="CS434:CU434"/>
    <mergeCell ref="BX435:BZ436"/>
    <mergeCell ref="CA435:CA436"/>
    <mergeCell ref="CS435:CU436"/>
    <mergeCell ref="CV435:CV436"/>
    <mergeCell ref="W67:Y67"/>
    <mergeCell ref="BH430:CA433"/>
    <mergeCell ref="CC430:CV433"/>
    <mergeCell ref="BD434:BF435"/>
    <mergeCell ref="BH434:BK434"/>
    <mergeCell ref="BM434:BQ434"/>
    <mergeCell ref="BS434:BV434"/>
    <mergeCell ref="BX434:BZ434"/>
    <mergeCell ref="CC434:CF434"/>
    <mergeCell ref="CH434:CL434"/>
    <mergeCell ref="BX454:BZ455"/>
    <mergeCell ref="CS454:CU455"/>
    <mergeCell ref="BX456:BZ457"/>
    <mergeCell ref="CS456:CU457"/>
    <mergeCell ref="BX438:BZ439"/>
    <mergeCell ref="CS438:CU439"/>
    <mergeCell ref="BX440:BZ440"/>
    <mergeCell ref="CS440:CU440"/>
    <mergeCell ref="BX452:BY452"/>
    <mergeCell ref="CS452:CT45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Data!$H$5:$H$183</xm:f>
          </x14:formula1>
          <xm:sqref>W43</xm:sqref>
        </x14:dataValidation>
        <x14:dataValidation type="list" allowBlank="1" showInputMessage="1" showErrorMessage="1">
          <x14:formula1>
            <xm:f>Data!$H$5:$H$93</xm:f>
          </x14:formula1>
          <xm:sqref>AX14</xm:sqref>
        </x14:dataValidation>
        <x14:dataValidation type="list" allowBlank="1" showInputMessage="1" showErrorMessage="1">
          <x14:formula1>
            <xm:f>Data!$AK$4:$AN$4</xm:f>
          </x14:formula1>
          <xm:sqref>X2 Z4 AX15 W44</xm:sqref>
        </x14:dataValidation>
        <x14:dataValidation type="list" allowBlank="1" showInputMessage="1" showErrorMessage="1">
          <x14:formula1>
            <xm:f>Data!$H$94:$H$183</xm:f>
          </x14:formula1>
          <xm:sqref>Z3:AA3</xm:sqref>
        </x14:dataValidation>
        <x14:dataValidation type="list" operator="equal" allowBlank="1" showInputMessage="1" showErrorMessage="1">
          <x14:formula1>
            <xm:f>Data!H5:H93</xm:f>
          </x14:formula1>
          <xm:sqref>W2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zoomScale="50" zoomScaleNormal="5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T68"/>
  <sheetViews>
    <sheetView topLeftCell="A28" zoomScale="70" zoomScaleNormal="70" workbookViewId="0"/>
  </sheetViews>
  <sheetFormatPr defaultRowHeight="14.4" x14ac:dyDescent="0.3"/>
  <sheetData>
    <row r="1" spans="4:72" x14ac:dyDescent="0.3">
      <c r="D1" s="309"/>
      <c r="E1" s="214" t="s">
        <v>148</v>
      </c>
      <c r="F1" s="215">
        <v>50</v>
      </c>
      <c r="G1" s="309"/>
      <c r="H1" s="214" t="s">
        <v>148</v>
      </c>
      <c r="I1" s="215">
        <v>55</v>
      </c>
      <c r="J1" s="139"/>
      <c r="K1" s="10" t="s">
        <v>148</v>
      </c>
      <c r="L1" s="140">
        <v>60</v>
      </c>
      <c r="M1" s="139"/>
      <c r="N1" s="10" t="s">
        <v>148</v>
      </c>
      <c r="O1" s="140">
        <v>65</v>
      </c>
      <c r="P1" s="139"/>
      <c r="Q1" s="10" t="s">
        <v>148</v>
      </c>
      <c r="R1" s="140">
        <v>70</v>
      </c>
      <c r="S1" s="139"/>
      <c r="T1" s="10" t="s">
        <v>148</v>
      </c>
      <c r="U1" s="140">
        <v>75</v>
      </c>
      <c r="V1" s="139"/>
      <c r="W1" s="10" t="s">
        <v>148</v>
      </c>
      <c r="X1" s="140">
        <v>80</v>
      </c>
      <c r="Y1" s="139"/>
      <c r="Z1" s="10" t="s">
        <v>148</v>
      </c>
      <c r="AA1" s="10">
        <v>85</v>
      </c>
      <c r="AB1" s="139"/>
      <c r="AC1" s="10" t="s">
        <v>148</v>
      </c>
      <c r="AD1" s="140">
        <v>90</v>
      </c>
      <c r="AE1" s="139"/>
      <c r="AF1" s="10" t="s">
        <v>148</v>
      </c>
      <c r="AG1" s="140">
        <v>95</v>
      </c>
      <c r="AH1" s="139"/>
      <c r="AI1" s="10" t="s">
        <v>148</v>
      </c>
      <c r="AJ1" s="140">
        <v>100</v>
      </c>
      <c r="AK1" s="139"/>
      <c r="AL1" s="10" t="s">
        <v>148</v>
      </c>
      <c r="AM1" s="140">
        <v>105</v>
      </c>
      <c r="AN1" s="139"/>
      <c r="AO1" s="10" t="s">
        <v>148</v>
      </c>
      <c r="AP1" s="140">
        <v>110</v>
      </c>
      <c r="AQ1" s="139"/>
      <c r="AR1" s="10" t="s">
        <v>148</v>
      </c>
      <c r="AS1" s="140">
        <v>115</v>
      </c>
      <c r="AT1" s="139"/>
      <c r="AU1" s="10" t="s">
        <v>148</v>
      </c>
      <c r="AV1" s="140">
        <v>120</v>
      </c>
      <c r="AW1" s="139"/>
      <c r="AX1" s="10" t="s">
        <v>148</v>
      </c>
      <c r="AY1" s="140">
        <v>125</v>
      </c>
      <c r="AZ1" s="139"/>
      <c r="BA1" s="10" t="s">
        <v>148</v>
      </c>
      <c r="BB1" s="140">
        <v>130</v>
      </c>
      <c r="BC1" s="139"/>
      <c r="BD1" s="10" t="s">
        <v>148</v>
      </c>
      <c r="BE1" s="140">
        <v>135</v>
      </c>
      <c r="BF1" s="139"/>
      <c r="BG1" s="10" t="s">
        <v>148</v>
      </c>
      <c r="BH1" s="140">
        <v>140</v>
      </c>
      <c r="BI1" s="139"/>
      <c r="BJ1" s="10" t="s">
        <v>148</v>
      </c>
      <c r="BK1" s="140">
        <v>145</v>
      </c>
      <c r="BL1" s="139"/>
      <c r="BM1" s="10" t="s">
        <v>148</v>
      </c>
      <c r="BN1" s="140">
        <v>150</v>
      </c>
      <c r="BO1" s="139"/>
      <c r="BP1" s="10" t="s">
        <v>148</v>
      </c>
      <c r="BQ1" s="140">
        <v>155</v>
      </c>
      <c r="BR1" s="139"/>
      <c r="BS1" s="10" t="s">
        <v>148</v>
      </c>
      <c r="BT1" s="140">
        <v>159</v>
      </c>
    </row>
    <row r="2" spans="4:72" x14ac:dyDescent="0.3">
      <c r="D2" s="310"/>
      <c r="E2" s="168" t="s">
        <v>147</v>
      </c>
      <c r="F2" s="311" t="s">
        <v>0</v>
      </c>
      <c r="G2" s="310"/>
      <c r="H2" s="168" t="s">
        <v>147</v>
      </c>
      <c r="I2" s="311" t="s">
        <v>0</v>
      </c>
      <c r="J2" s="141"/>
      <c r="K2" s="98" t="s">
        <v>147</v>
      </c>
      <c r="L2" s="302" t="s">
        <v>0</v>
      </c>
      <c r="M2" s="303"/>
      <c r="N2" s="98" t="s">
        <v>147</v>
      </c>
      <c r="O2" s="302" t="s">
        <v>0</v>
      </c>
      <c r="P2" s="303"/>
      <c r="Q2" s="98" t="s">
        <v>147</v>
      </c>
      <c r="R2" s="302" t="s">
        <v>0</v>
      </c>
      <c r="S2" s="141"/>
      <c r="T2" s="98" t="s">
        <v>147</v>
      </c>
      <c r="U2" s="302" t="s">
        <v>0</v>
      </c>
      <c r="V2" s="141"/>
      <c r="W2" s="98" t="s">
        <v>147</v>
      </c>
      <c r="X2" s="302" t="s">
        <v>0</v>
      </c>
      <c r="Y2" s="141"/>
      <c r="Z2" s="98" t="s">
        <v>147</v>
      </c>
      <c r="AA2" s="304" t="s">
        <v>0</v>
      </c>
      <c r="AB2" s="141"/>
      <c r="AC2" s="98" t="s">
        <v>147</v>
      </c>
      <c r="AD2" s="302" t="s">
        <v>0</v>
      </c>
      <c r="AE2" s="141"/>
      <c r="AF2" s="98" t="s">
        <v>147</v>
      </c>
      <c r="AG2" s="302" t="s">
        <v>0</v>
      </c>
      <c r="AH2" s="141"/>
      <c r="AI2" s="98" t="s">
        <v>147</v>
      </c>
      <c r="AJ2" s="302" t="s">
        <v>0</v>
      </c>
      <c r="AK2" s="141"/>
      <c r="AL2" s="98" t="s">
        <v>147</v>
      </c>
      <c r="AM2" s="302" t="s">
        <v>0</v>
      </c>
      <c r="AN2" s="141"/>
      <c r="AO2" s="98" t="s">
        <v>147</v>
      </c>
      <c r="AP2" s="302" t="s">
        <v>0</v>
      </c>
      <c r="AQ2" s="141"/>
      <c r="AR2" s="98" t="s">
        <v>147</v>
      </c>
      <c r="AS2" s="302" t="s">
        <v>0</v>
      </c>
      <c r="AT2" s="141"/>
      <c r="AU2" s="98" t="s">
        <v>147</v>
      </c>
      <c r="AV2" s="302" t="s">
        <v>0</v>
      </c>
      <c r="AW2" s="141"/>
      <c r="AX2" s="98" t="s">
        <v>147</v>
      </c>
      <c r="AY2" s="302" t="s">
        <v>0</v>
      </c>
      <c r="AZ2" s="141"/>
      <c r="BA2" s="98" t="s">
        <v>147</v>
      </c>
      <c r="BB2" s="302" t="s">
        <v>0</v>
      </c>
      <c r="BC2" s="141"/>
      <c r="BD2" s="98" t="s">
        <v>147</v>
      </c>
      <c r="BE2" s="302" t="s">
        <v>0</v>
      </c>
      <c r="BF2" s="141"/>
      <c r="BG2" s="98" t="s">
        <v>147</v>
      </c>
      <c r="BH2" s="302" t="s">
        <v>0</v>
      </c>
      <c r="BI2" s="141"/>
      <c r="BJ2" s="98" t="s">
        <v>147</v>
      </c>
      <c r="BK2" s="302" t="s">
        <v>0</v>
      </c>
      <c r="BL2" s="141"/>
      <c r="BM2" s="98" t="s">
        <v>147</v>
      </c>
      <c r="BN2" s="302" t="s">
        <v>0</v>
      </c>
      <c r="BO2" s="141"/>
      <c r="BP2" s="98" t="s">
        <v>147</v>
      </c>
      <c r="BQ2" s="302" t="s">
        <v>0</v>
      </c>
      <c r="BR2" s="141"/>
      <c r="BS2" s="98" t="s">
        <v>147</v>
      </c>
      <c r="BT2" s="302" t="s">
        <v>0</v>
      </c>
    </row>
    <row r="3" spans="4:72" x14ac:dyDescent="0.3">
      <c r="D3" s="310">
        <v>25</v>
      </c>
      <c r="E3" s="168">
        <f>D3-20</f>
        <v>5</v>
      </c>
      <c r="F3" s="216">
        <v>96</v>
      </c>
      <c r="G3" s="310">
        <v>25</v>
      </c>
      <c r="H3" s="168">
        <f>G3-20</f>
        <v>5</v>
      </c>
      <c r="I3" s="216">
        <v>96</v>
      </c>
      <c r="J3" s="141">
        <v>25</v>
      </c>
      <c r="K3" s="98">
        <f>J3-20</f>
        <v>5</v>
      </c>
      <c r="L3" s="142"/>
      <c r="M3" s="141">
        <v>25</v>
      </c>
      <c r="N3" s="98">
        <f>M3-20</f>
        <v>5</v>
      </c>
      <c r="O3" s="142"/>
      <c r="P3" s="141">
        <v>25</v>
      </c>
      <c r="Q3" s="98">
        <f>P3-20</f>
        <v>5</v>
      </c>
      <c r="R3" s="142"/>
      <c r="S3" s="141">
        <v>25</v>
      </c>
      <c r="T3" s="98">
        <f>S3-20</f>
        <v>5</v>
      </c>
      <c r="U3" s="142"/>
      <c r="V3" s="141">
        <v>25</v>
      </c>
      <c r="W3" s="98">
        <f>V3-20</f>
        <v>5</v>
      </c>
      <c r="X3" s="142"/>
      <c r="Y3" s="141">
        <v>25</v>
      </c>
      <c r="Z3" s="98">
        <f>Y3-20</f>
        <v>5</v>
      </c>
      <c r="AA3" s="98"/>
      <c r="AB3" s="141">
        <v>25</v>
      </c>
      <c r="AC3" s="98">
        <f>AB3-20</f>
        <v>5</v>
      </c>
      <c r="AD3" s="142"/>
      <c r="AE3" s="141">
        <v>25</v>
      </c>
      <c r="AF3" s="98">
        <f>AE3-20</f>
        <v>5</v>
      </c>
      <c r="AG3" s="142"/>
      <c r="AH3" s="141">
        <v>25</v>
      </c>
      <c r="AI3" s="98">
        <f>AH3-20</f>
        <v>5</v>
      </c>
      <c r="AJ3" s="142"/>
      <c r="AK3" s="141">
        <v>25</v>
      </c>
      <c r="AL3" s="98">
        <f>AK3-20</f>
        <v>5</v>
      </c>
      <c r="AM3" s="142"/>
      <c r="AN3" s="141">
        <v>25</v>
      </c>
      <c r="AO3" s="98">
        <f>AN3-20</f>
        <v>5</v>
      </c>
      <c r="AP3" s="142"/>
      <c r="AQ3" s="141">
        <v>25</v>
      </c>
      <c r="AR3" s="98">
        <f>AQ3-20</f>
        <v>5</v>
      </c>
      <c r="AS3" s="142"/>
      <c r="AT3" s="141">
        <v>25</v>
      </c>
      <c r="AU3" s="98">
        <f>AT3-20</f>
        <v>5</v>
      </c>
      <c r="AV3" s="142"/>
      <c r="AW3" s="141">
        <v>25</v>
      </c>
      <c r="AX3" s="98">
        <f>AW3-20</f>
        <v>5</v>
      </c>
      <c r="AY3" s="142"/>
      <c r="AZ3" s="141">
        <v>25</v>
      </c>
      <c r="BA3" s="98">
        <f>AZ3-20</f>
        <v>5</v>
      </c>
      <c r="BB3" s="142"/>
      <c r="BC3" s="141">
        <v>25</v>
      </c>
      <c r="BD3" s="98">
        <f>BC3-20</f>
        <v>5</v>
      </c>
      <c r="BE3" s="142"/>
      <c r="BF3" s="141">
        <v>25</v>
      </c>
      <c r="BG3" s="98">
        <f>BF3-20</f>
        <v>5</v>
      </c>
      <c r="BH3" s="142"/>
      <c r="BI3" s="141">
        <v>25</v>
      </c>
      <c r="BJ3" s="98">
        <f>BI3-20</f>
        <v>5</v>
      </c>
      <c r="BK3" s="142"/>
      <c r="BL3" s="141">
        <v>25</v>
      </c>
      <c r="BM3" s="98">
        <f>BL3-20</f>
        <v>5</v>
      </c>
      <c r="BN3" s="142"/>
      <c r="BO3" s="141">
        <v>25</v>
      </c>
      <c r="BP3" s="98">
        <f>BO3-20</f>
        <v>5</v>
      </c>
      <c r="BQ3" s="142"/>
      <c r="BR3" s="141">
        <v>25</v>
      </c>
      <c r="BS3" s="98">
        <f>BR3-20</f>
        <v>5</v>
      </c>
      <c r="BT3" s="142"/>
    </row>
    <row r="4" spans="4:72" x14ac:dyDescent="0.3">
      <c r="D4" s="310">
        <v>30</v>
      </c>
      <c r="E4" s="168">
        <f t="shared" ref="E4:E32" si="0">D4-20</f>
        <v>10</v>
      </c>
      <c r="F4" s="216">
        <v>96</v>
      </c>
      <c r="G4" s="310">
        <v>30</v>
      </c>
      <c r="H4" s="168">
        <f t="shared" ref="H4:H32" si="1">G4-20</f>
        <v>10</v>
      </c>
      <c r="I4" s="216">
        <v>96</v>
      </c>
      <c r="J4" s="141">
        <v>30</v>
      </c>
      <c r="K4" s="98">
        <f t="shared" ref="K4:K32" si="2">J4-20</f>
        <v>10</v>
      </c>
      <c r="L4" s="142"/>
      <c r="M4" s="141">
        <v>30</v>
      </c>
      <c r="N4" s="98">
        <f t="shared" ref="N4:N32" si="3">M4-20</f>
        <v>10</v>
      </c>
      <c r="O4" s="142"/>
      <c r="P4" s="141">
        <v>30</v>
      </c>
      <c r="Q4" s="98">
        <f t="shared" ref="Q4:Q32" si="4">P4-20</f>
        <v>10</v>
      </c>
      <c r="R4" s="142"/>
      <c r="S4" s="141">
        <v>30</v>
      </c>
      <c r="T4" s="98">
        <f t="shared" ref="T4:T32" si="5">S4-20</f>
        <v>10</v>
      </c>
      <c r="U4" s="142"/>
      <c r="V4" s="141">
        <v>30</v>
      </c>
      <c r="W4" s="98">
        <f t="shared" ref="W4:W32" si="6">V4-20</f>
        <v>10</v>
      </c>
      <c r="X4" s="142"/>
      <c r="Y4" s="141">
        <v>30</v>
      </c>
      <c r="Z4" s="98">
        <f t="shared" ref="Z4:Z32" si="7">Y4-20</f>
        <v>10</v>
      </c>
      <c r="AA4" s="98"/>
      <c r="AB4" s="141">
        <v>30</v>
      </c>
      <c r="AC4" s="98">
        <f t="shared" ref="AC4:AC32" si="8">AB4-20</f>
        <v>10</v>
      </c>
      <c r="AD4" s="142"/>
      <c r="AE4" s="141">
        <v>30</v>
      </c>
      <c r="AF4" s="98">
        <f t="shared" ref="AF4:AF32" si="9">AE4-20</f>
        <v>10</v>
      </c>
      <c r="AG4" s="142"/>
      <c r="AH4" s="141">
        <v>30</v>
      </c>
      <c r="AI4" s="98">
        <f t="shared" ref="AI4:AI32" si="10">AH4-20</f>
        <v>10</v>
      </c>
      <c r="AJ4" s="142"/>
      <c r="AK4" s="141">
        <v>30</v>
      </c>
      <c r="AL4" s="98">
        <f t="shared" ref="AL4:AL32" si="11">AK4-20</f>
        <v>10</v>
      </c>
      <c r="AM4" s="142"/>
      <c r="AN4" s="141">
        <v>30</v>
      </c>
      <c r="AO4" s="98">
        <f t="shared" ref="AO4:AO32" si="12">AN4-20</f>
        <v>10</v>
      </c>
      <c r="AP4" s="142"/>
      <c r="AQ4" s="141">
        <v>30</v>
      </c>
      <c r="AR4" s="98">
        <f t="shared" ref="AR4:AR32" si="13">AQ4-20</f>
        <v>10</v>
      </c>
      <c r="AS4" s="142"/>
      <c r="AT4" s="141">
        <v>30</v>
      </c>
      <c r="AU4" s="98">
        <f t="shared" ref="AU4:AU32" si="14">AT4-20</f>
        <v>10</v>
      </c>
      <c r="AV4" s="142"/>
      <c r="AW4" s="141">
        <v>30</v>
      </c>
      <c r="AX4" s="98">
        <f t="shared" ref="AX4:AX32" si="15">AW4-20</f>
        <v>10</v>
      </c>
      <c r="AY4" s="142"/>
      <c r="AZ4" s="141">
        <v>30</v>
      </c>
      <c r="BA4" s="98">
        <f t="shared" ref="BA4:BA32" si="16">AZ4-20</f>
        <v>10</v>
      </c>
      <c r="BB4" s="142"/>
      <c r="BC4" s="141">
        <v>30</v>
      </c>
      <c r="BD4" s="98">
        <f t="shared" ref="BD4:BD32" si="17">BC4-20</f>
        <v>10</v>
      </c>
      <c r="BE4" s="142"/>
      <c r="BF4" s="141">
        <v>30</v>
      </c>
      <c r="BG4" s="98">
        <f t="shared" ref="BG4:BG32" si="18">BF4-20</f>
        <v>10</v>
      </c>
      <c r="BH4" s="142"/>
      <c r="BI4" s="141">
        <v>30</v>
      </c>
      <c r="BJ4" s="98">
        <f t="shared" ref="BJ4:BJ32" si="19">BI4-20</f>
        <v>10</v>
      </c>
      <c r="BK4" s="142"/>
      <c r="BL4" s="141">
        <v>30</v>
      </c>
      <c r="BM4" s="98">
        <f t="shared" ref="BM4:BM32" si="20">BL4-20</f>
        <v>10</v>
      </c>
      <c r="BN4" s="142"/>
      <c r="BO4" s="141">
        <v>30</v>
      </c>
      <c r="BP4" s="98">
        <f t="shared" ref="BP4:BP32" si="21">BO4-20</f>
        <v>10</v>
      </c>
      <c r="BQ4" s="142"/>
      <c r="BR4" s="141">
        <v>30</v>
      </c>
      <c r="BS4" s="98">
        <f t="shared" ref="BS4:BS32" si="22">BR4-20</f>
        <v>10</v>
      </c>
      <c r="BT4" s="142"/>
    </row>
    <row r="5" spans="4:72" x14ac:dyDescent="0.3">
      <c r="D5" s="310">
        <v>35</v>
      </c>
      <c r="E5" s="168">
        <f t="shared" si="0"/>
        <v>15</v>
      </c>
      <c r="F5" s="216">
        <v>96</v>
      </c>
      <c r="G5" s="310">
        <v>35</v>
      </c>
      <c r="H5" s="168">
        <f t="shared" si="1"/>
        <v>15</v>
      </c>
      <c r="I5" s="216">
        <v>96</v>
      </c>
      <c r="J5" s="141">
        <v>35</v>
      </c>
      <c r="K5" s="98">
        <f t="shared" si="2"/>
        <v>15</v>
      </c>
      <c r="L5" s="142"/>
      <c r="M5" s="141">
        <v>35</v>
      </c>
      <c r="N5" s="98">
        <f t="shared" si="3"/>
        <v>15</v>
      </c>
      <c r="O5" s="142"/>
      <c r="P5" s="141">
        <v>35</v>
      </c>
      <c r="Q5" s="98">
        <f t="shared" si="4"/>
        <v>15</v>
      </c>
      <c r="R5" s="142"/>
      <c r="S5" s="141">
        <v>35</v>
      </c>
      <c r="T5" s="98">
        <f t="shared" si="5"/>
        <v>15</v>
      </c>
      <c r="U5" s="142"/>
      <c r="V5" s="141">
        <v>35</v>
      </c>
      <c r="W5" s="98">
        <f t="shared" si="6"/>
        <v>15</v>
      </c>
      <c r="X5" s="142"/>
      <c r="Y5" s="141">
        <v>35</v>
      </c>
      <c r="Z5" s="98">
        <f t="shared" si="7"/>
        <v>15</v>
      </c>
      <c r="AA5" s="98"/>
      <c r="AB5" s="141">
        <v>35</v>
      </c>
      <c r="AC5" s="98">
        <f t="shared" si="8"/>
        <v>15</v>
      </c>
      <c r="AD5" s="142"/>
      <c r="AE5" s="141">
        <v>35</v>
      </c>
      <c r="AF5" s="98">
        <f t="shared" si="9"/>
        <v>15</v>
      </c>
      <c r="AG5" s="142"/>
      <c r="AH5" s="141">
        <v>35</v>
      </c>
      <c r="AI5" s="98">
        <f t="shared" si="10"/>
        <v>15</v>
      </c>
      <c r="AJ5" s="142"/>
      <c r="AK5" s="141">
        <v>35</v>
      </c>
      <c r="AL5" s="98">
        <f t="shared" si="11"/>
        <v>15</v>
      </c>
      <c r="AM5" s="142"/>
      <c r="AN5" s="141">
        <v>35</v>
      </c>
      <c r="AO5" s="98">
        <f t="shared" si="12"/>
        <v>15</v>
      </c>
      <c r="AP5" s="142"/>
      <c r="AQ5" s="141">
        <v>35</v>
      </c>
      <c r="AR5" s="98">
        <f t="shared" si="13"/>
        <v>15</v>
      </c>
      <c r="AS5" s="142"/>
      <c r="AT5" s="141">
        <v>35</v>
      </c>
      <c r="AU5" s="98">
        <f t="shared" si="14"/>
        <v>15</v>
      </c>
      <c r="AV5" s="142"/>
      <c r="AW5" s="141">
        <v>35</v>
      </c>
      <c r="AX5" s="98">
        <f t="shared" si="15"/>
        <v>15</v>
      </c>
      <c r="AY5" s="142"/>
      <c r="AZ5" s="141">
        <v>35</v>
      </c>
      <c r="BA5" s="98">
        <f t="shared" si="16"/>
        <v>15</v>
      </c>
      <c r="BB5" s="142"/>
      <c r="BC5" s="141">
        <v>35</v>
      </c>
      <c r="BD5" s="98">
        <f t="shared" si="17"/>
        <v>15</v>
      </c>
      <c r="BE5" s="142"/>
      <c r="BF5" s="141">
        <v>35</v>
      </c>
      <c r="BG5" s="98">
        <f t="shared" si="18"/>
        <v>15</v>
      </c>
      <c r="BH5" s="142"/>
      <c r="BI5" s="141">
        <v>35</v>
      </c>
      <c r="BJ5" s="98">
        <f t="shared" si="19"/>
        <v>15</v>
      </c>
      <c r="BK5" s="142"/>
      <c r="BL5" s="141">
        <v>35</v>
      </c>
      <c r="BM5" s="98">
        <f t="shared" si="20"/>
        <v>15</v>
      </c>
      <c r="BN5" s="142"/>
      <c r="BO5" s="141">
        <v>35</v>
      </c>
      <c r="BP5" s="98">
        <f t="shared" si="21"/>
        <v>15</v>
      </c>
      <c r="BQ5" s="142"/>
      <c r="BR5" s="141">
        <v>35</v>
      </c>
      <c r="BS5" s="98">
        <f t="shared" si="22"/>
        <v>15</v>
      </c>
      <c r="BT5" s="142"/>
    </row>
    <row r="6" spans="4:72" x14ac:dyDescent="0.3">
      <c r="D6" s="310">
        <v>40</v>
      </c>
      <c r="E6" s="168">
        <f t="shared" si="0"/>
        <v>20</v>
      </c>
      <c r="F6" s="216">
        <v>96</v>
      </c>
      <c r="G6" s="310">
        <v>40</v>
      </c>
      <c r="H6" s="168">
        <f t="shared" si="1"/>
        <v>20</v>
      </c>
      <c r="I6" s="216">
        <v>96</v>
      </c>
      <c r="J6" s="141">
        <v>40</v>
      </c>
      <c r="K6" s="98">
        <f t="shared" si="2"/>
        <v>20</v>
      </c>
      <c r="L6" s="142"/>
      <c r="M6" s="141">
        <v>40</v>
      </c>
      <c r="N6" s="98">
        <f t="shared" si="3"/>
        <v>20</v>
      </c>
      <c r="O6" s="142"/>
      <c r="P6" s="141">
        <v>40</v>
      </c>
      <c r="Q6" s="98">
        <f t="shared" si="4"/>
        <v>20</v>
      </c>
      <c r="R6" s="142"/>
      <c r="S6" s="141">
        <v>40</v>
      </c>
      <c r="T6" s="98">
        <f t="shared" si="5"/>
        <v>20</v>
      </c>
      <c r="U6" s="142"/>
      <c r="V6" s="141">
        <v>40</v>
      </c>
      <c r="W6" s="98">
        <f t="shared" si="6"/>
        <v>20</v>
      </c>
      <c r="X6" s="142"/>
      <c r="Y6" s="141">
        <v>40</v>
      </c>
      <c r="Z6" s="98">
        <f t="shared" si="7"/>
        <v>20</v>
      </c>
      <c r="AA6" s="98"/>
      <c r="AB6" s="141">
        <v>40</v>
      </c>
      <c r="AC6" s="98">
        <f t="shared" si="8"/>
        <v>20</v>
      </c>
      <c r="AD6" s="142"/>
      <c r="AE6" s="141">
        <v>40</v>
      </c>
      <c r="AF6" s="98">
        <f t="shared" si="9"/>
        <v>20</v>
      </c>
      <c r="AG6" s="142"/>
      <c r="AH6" s="141">
        <v>40</v>
      </c>
      <c r="AI6" s="98">
        <f t="shared" si="10"/>
        <v>20</v>
      </c>
      <c r="AJ6" s="142"/>
      <c r="AK6" s="141">
        <v>40</v>
      </c>
      <c r="AL6" s="98">
        <f t="shared" si="11"/>
        <v>20</v>
      </c>
      <c r="AM6" s="142"/>
      <c r="AN6" s="141">
        <v>40</v>
      </c>
      <c r="AO6" s="98">
        <f t="shared" si="12"/>
        <v>20</v>
      </c>
      <c r="AP6" s="142"/>
      <c r="AQ6" s="141">
        <v>40</v>
      </c>
      <c r="AR6" s="98">
        <f t="shared" si="13"/>
        <v>20</v>
      </c>
      <c r="AS6" s="142"/>
      <c r="AT6" s="141">
        <v>40</v>
      </c>
      <c r="AU6" s="98">
        <f t="shared" si="14"/>
        <v>20</v>
      </c>
      <c r="AV6" s="142"/>
      <c r="AW6" s="141">
        <v>40</v>
      </c>
      <c r="AX6" s="98">
        <f t="shared" si="15"/>
        <v>20</v>
      </c>
      <c r="AY6" s="142"/>
      <c r="AZ6" s="141">
        <v>40</v>
      </c>
      <c r="BA6" s="98">
        <f t="shared" si="16"/>
        <v>20</v>
      </c>
      <c r="BB6" s="142"/>
      <c r="BC6" s="141">
        <v>40</v>
      </c>
      <c r="BD6" s="98">
        <f t="shared" si="17"/>
        <v>20</v>
      </c>
      <c r="BE6" s="142"/>
      <c r="BF6" s="141">
        <v>40</v>
      </c>
      <c r="BG6" s="98">
        <f t="shared" si="18"/>
        <v>20</v>
      </c>
      <c r="BH6" s="142"/>
      <c r="BI6" s="141">
        <v>40</v>
      </c>
      <c r="BJ6" s="98">
        <f t="shared" si="19"/>
        <v>20</v>
      </c>
      <c r="BK6" s="142"/>
      <c r="BL6" s="141">
        <v>40</v>
      </c>
      <c r="BM6" s="98">
        <f t="shared" si="20"/>
        <v>20</v>
      </c>
      <c r="BN6" s="142"/>
      <c r="BO6" s="141">
        <v>40</v>
      </c>
      <c r="BP6" s="98">
        <f t="shared" si="21"/>
        <v>20</v>
      </c>
      <c r="BQ6" s="142"/>
      <c r="BR6" s="141">
        <v>40</v>
      </c>
      <c r="BS6" s="98">
        <f t="shared" si="22"/>
        <v>20</v>
      </c>
      <c r="BT6" s="142"/>
    </row>
    <row r="7" spans="4:72" x14ac:dyDescent="0.3">
      <c r="D7" s="310">
        <v>45</v>
      </c>
      <c r="E7" s="168">
        <f t="shared" si="0"/>
        <v>25</v>
      </c>
      <c r="F7" s="216">
        <v>96</v>
      </c>
      <c r="G7" s="310">
        <v>45</v>
      </c>
      <c r="H7" s="168">
        <f t="shared" si="1"/>
        <v>25</v>
      </c>
      <c r="I7" s="216">
        <v>96</v>
      </c>
      <c r="J7" s="141">
        <v>45</v>
      </c>
      <c r="K7" s="98">
        <f t="shared" si="2"/>
        <v>25</v>
      </c>
      <c r="L7" s="142"/>
      <c r="M7" s="141">
        <v>45</v>
      </c>
      <c r="N7" s="98">
        <f t="shared" si="3"/>
        <v>25</v>
      </c>
      <c r="O7" s="142"/>
      <c r="P7" s="141">
        <v>45</v>
      </c>
      <c r="Q7" s="98">
        <f t="shared" si="4"/>
        <v>25</v>
      </c>
      <c r="R7" s="142"/>
      <c r="S7" s="141">
        <v>45</v>
      </c>
      <c r="T7" s="98">
        <f t="shared" si="5"/>
        <v>25</v>
      </c>
      <c r="U7" s="142"/>
      <c r="V7" s="141">
        <v>45</v>
      </c>
      <c r="W7" s="98">
        <f t="shared" si="6"/>
        <v>25</v>
      </c>
      <c r="X7" s="142"/>
      <c r="Y7" s="141">
        <v>45</v>
      </c>
      <c r="Z7" s="98">
        <f t="shared" si="7"/>
        <v>25</v>
      </c>
      <c r="AA7" s="98"/>
      <c r="AB7" s="141">
        <v>45</v>
      </c>
      <c r="AC7" s="98">
        <f t="shared" si="8"/>
        <v>25</v>
      </c>
      <c r="AD7" s="142"/>
      <c r="AE7" s="141">
        <v>45</v>
      </c>
      <c r="AF7" s="98">
        <f t="shared" si="9"/>
        <v>25</v>
      </c>
      <c r="AG7" s="142"/>
      <c r="AH7" s="141">
        <v>45</v>
      </c>
      <c r="AI7" s="98">
        <f t="shared" si="10"/>
        <v>25</v>
      </c>
      <c r="AJ7" s="142"/>
      <c r="AK7" s="141">
        <v>45</v>
      </c>
      <c r="AL7" s="98">
        <f t="shared" si="11"/>
        <v>25</v>
      </c>
      <c r="AM7" s="142"/>
      <c r="AN7" s="141">
        <v>45</v>
      </c>
      <c r="AO7" s="98">
        <f t="shared" si="12"/>
        <v>25</v>
      </c>
      <c r="AP7" s="142"/>
      <c r="AQ7" s="141">
        <v>45</v>
      </c>
      <c r="AR7" s="98">
        <f t="shared" si="13"/>
        <v>25</v>
      </c>
      <c r="AS7" s="142"/>
      <c r="AT7" s="141">
        <v>45</v>
      </c>
      <c r="AU7" s="98">
        <f t="shared" si="14"/>
        <v>25</v>
      </c>
      <c r="AV7" s="142"/>
      <c r="AW7" s="141">
        <v>45</v>
      </c>
      <c r="AX7" s="98">
        <f t="shared" si="15"/>
        <v>25</v>
      </c>
      <c r="AY7" s="142"/>
      <c r="AZ7" s="141">
        <v>45</v>
      </c>
      <c r="BA7" s="98">
        <f t="shared" si="16"/>
        <v>25</v>
      </c>
      <c r="BB7" s="142"/>
      <c r="BC7" s="141">
        <v>45</v>
      </c>
      <c r="BD7" s="98">
        <f t="shared" si="17"/>
        <v>25</v>
      </c>
      <c r="BE7" s="142"/>
      <c r="BF7" s="141">
        <v>45</v>
      </c>
      <c r="BG7" s="98">
        <f t="shared" si="18"/>
        <v>25</v>
      </c>
      <c r="BH7" s="142"/>
      <c r="BI7" s="141">
        <v>45</v>
      </c>
      <c r="BJ7" s="98">
        <f t="shared" si="19"/>
        <v>25</v>
      </c>
      <c r="BK7" s="142"/>
      <c r="BL7" s="141">
        <v>45</v>
      </c>
      <c r="BM7" s="98">
        <f t="shared" si="20"/>
        <v>25</v>
      </c>
      <c r="BN7" s="142"/>
      <c r="BO7" s="141">
        <v>45</v>
      </c>
      <c r="BP7" s="98">
        <f t="shared" si="21"/>
        <v>25</v>
      </c>
      <c r="BQ7" s="142"/>
      <c r="BR7" s="141">
        <v>45</v>
      </c>
      <c r="BS7" s="98">
        <f t="shared" si="22"/>
        <v>25</v>
      </c>
      <c r="BT7" s="142"/>
    </row>
    <row r="8" spans="4:72" x14ac:dyDescent="0.3">
      <c r="D8" s="310">
        <v>50</v>
      </c>
      <c r="E8" s="168">
        <f t="shared" si="0"/>
        <v>30</v>
      </c>
      <c r="F8" s="216">
        <v>93</v>
      </c>
      <c r="G8" s="310">
        <v>50</v>
      </c>
      <c r="H8" s="168">
        <f t="shared" si="1"/>
        <v>30</v>
      </c>
      <c r="I8" s="216">
        <v>93</v>
      </c>
      <c r="J8" s="141">
        <v>50</v>
      </c>
      <c r="K8" s="98">
        <f t="shared" si="2"/>
        <v>30</v>
      </c>
      <c r="L8" s="142"/>
      <c r="M8" s="141">
        <v>50</v>
      </c>
      <c r="N8" s="98">
        <f t="shared" si="3"/>
        <v>30</v>
      </c>
      <c r="O8" s="142"/>
      <c r="P8" s="141">
        <v>50</v>
      </c>
      <c r="Q8" s="98">
        <f t="shared" si="4"/>
        <v>30</v>
      </c>
      <c r="R8" s="142"/>
      <c r="S8" s="141">
        <v>50</v>
      </c>
      <c r="T8" s="98">
        <f t="shared" si="5"/>
        <v>30</v>
      </c>
      <c r="U8" s="142"/>
      <c r="V8" s="141">
        <v>50</v>
      </c>
      <c r="W8" s="98">
        <f t="shared" si="6"/>
        <v>30</v>
      </c>
      <c r="X8" s="142"/>
      <c r="Y8" s="141">
        <v>50</v>
      </c>
      <c r="Z8" s="98">
        <f t="shared" si="7"/>
        <v>30</v>
      </c>
      <c r="AA8" s="98"/>
      <c r="AB8" s="141">
        <v>50</v>
      </c>
      <c r="AC8" s="98">
        <f t="shared" si="8"/>
        <v>30</v>
      </c>
      <c r="AD8" s="142"/>
      <c r="AE8" s="141">
        <v>50</v>
      </c>
      <c r="AF8" s="98">
        <f t="shared" si="9"/>
        <v>30</v>
      </c>
      <c r="AG8" s="142"/>
      <c r="AH8" s="141">
        <v>50</v>
      </c>
      <c r="AI8" s="98">
        <f t="shared" si="10"/>
        <v>30</v>
      </c>
      <c r="AJ8" s="142"/>
      <c r="AK8" s="141">
        <v>50</v>
      </c>
      <c r="AL8" s="98">
        <f t="shared" si="11"/>
        <v>30</v>
      </c>
      <c r="AM8" s="142"/>
      <c r="AN8" s="141">
        <v>50</v>
      </c>
      <c r="AO8" s="98">
        <f t="shared" si="12"/>
        <v>30</v>
      </c>
      <c r="AP8" s="142"/>
      <c r="AQ8" s="141">
        <v>50</v>
      </c>
      <c r="AR8" s="98">
        <f t="shared" si="13"/>
        <v>30</v>
      </c>
      <c r="AS8" s="142"/>
      <c r="AT8" s="141">
        <v>50</v>
      </c>
      <c r="AU8" s="98">
        <f t="shared" si="14"/>
        <v>30</v>
      </c>
      <c r="AV8" s="142"/>
      <c r="AW8" s="141">
        <v>50</v>
      </c>
      <c r="AX8" s="98">
        <f t="shared" si="15"/>
        <v>30</v>
      </c>
      <c r="AY8" s="142"/>
      <c r="AZ8" s="141">
        <v>50</v>
      </c>
      <c r="BA8" s="98">
        <f t="shared" si="16"/>
        <v>30</v>
      </c>
      <c r="BB8" s="142"/>
      <c r="BC8" s="141">
        <v>50</v>
      </c>
      <c r="BD8" s="98">
        <f t="shared" si="17"/>
        <v>30</v>
      </c>
      <c r="BE8" s="142"/>
      <c r="BF8" s="141">
        <v>50</v>
      </c>
      <c r="BG8" s="98">
        <f t="shared" si="18"/>
        <v>30</v>
      </c>
      <c r="BH8" s="142"/>
      <c r="BI8" s="141">
        <v>50</v>
      </c>
      <c r="BJ8" s="98">
        <f t="shared" si="19"/>
        <v>30</v>
      </c>
      <c r="BK8" s="142"/>
      <c r="BL8" s="141">
        <v>50</v>
      </c>
      <c r="BM8" s="98">
        <f t="shared" si="20"/>
        <v>30</v>
      </c>
      <c r="BN8" s="142"/>
      <c r="BO8" s="141">
        <v>50</v>
      </c>
      <c r="BP8" s="98">
        <f t="shared" si="21"/>
        <v>30</v>
      </c>
      <c r="BQ8" s="142"/>
      <c r="BR8" s="141">
        <v>50</v>
      </c>
      <c r="BS8" s="98">
        <f t="shared" si="22"/>
        <v>30</v>
      </c>
      <c r="BT8" s="142"/>
    </row>
    <row r="9" spans="4:72" x14ac:dyDescent="0.3">
      <c r="D9" s="310">
        <v>55</v>
      </c>
      <c r="E9" s="168">
        <f t="shared" si="0"/>
        <v>35</v>
      </c>
      <c r="F9" s="216">
        <v>90</v>
      </c>
      <c r="G9" s="310">
        <v>55</v>
      </c>
      <c r="H9" s="168">
        <f t="shared" si="1"/>
        <v>35</v>
      </c>
      <c r="I9" s="216">
        <v>90</v>
      </c>
      <c r="J9" s="141">
        <v>55</v>
      </c>
      <c r="K9" s="98">
        <f t="shared" si="2"/>
        <v>35</v>
      </c>
      <c r="L9" s="142"/>
      <c r="M9" s="141">
        <v>55</v>
      </c>
      <c r="N9" s="98">
        <f t="shared" si="3"/>
        <v>35</v>
      </c>
      <c r="O9" s="142"/>
      <c r="P9" s="141">
        <v>55</v>
      </c>
      <c r="Q9" s="98">
        <f t="shared" si="4"/>
        <v>35</v>
      </c>
      <c r="R9" s="142"/>
      <c r="S9" s="141">
        <v>55</v>
      </c>
      <c r="T9" s="98">
        <f t="shared" si="5"/>
        <v>35</v>
      </c>
      <c r="U9" s="142"/>
      <c r="V9" s="141">
        <v>55</v>
      </c>
      <c r="W9" s="98">
        <f t="shared" si="6"/>
        <v>35</v>
      </c>
      <c r="X9" s="142"/>
      <c r="Y9" s="141">
        <v>55</v>
      </c>
      <c r="Z9" s="98">
        <f t="shared" si="7"/>
        <v>35</v>
      </c>
      <c r="AA9" s="98"/>
      <c r="AB9" s="141">
        <v>55</v>
      </c>
      <c r="AC9" s="98">
        <f t="shared" si="8"/>
        <v>35</v>
      </c>
      <c r="AD9" s="142"/>
      <c r="AE9" s="141">
        <v>55</v>
      </c>
      <c r="AF9" s="98">
        <f t="shared" si="9"/>
        <v>35</v>
      </c>
      <c r="AG9" s="142"/>
      <c r="AH9" s="141">
        <v>55</v>
      </c>
      <c r="AI9" s="98">
        <f t="shared" si="10"/>
        <v>35</v>
      </c>
      <c r="AJ9" s="142"/>
      <c r="AK9" s="141">
        <v>55</v>
      </c>
      <c r="AL9" s="98">
        <f t="shared" si="11"/>
        <v>35</v>
      </c>
      <c r="AM9" s="142"/>
      <c r="AN9" s="141">
        <v>55</v>
      </c>
      <c r="AO9" s="98">
        <f t="shared" si="12"/>
        <v>35</v>
      </c>
      <c r="AP9" s="142"/>
      <c r="AQ9" s="141">
        <v>55</v>
      </c>
      <c r="AR9" s="98">
        <f t="shared" si="13"/>
        <v>35</v>
      </c>
      <c r="AS9" s="142"/>
      <c r="AT9" s="141">
        <v>55</v>
      </c>
      <c r="AU9" s="98">
        <f t="shared" si="14"/>
        <v>35</v>
      </c>
      <c r="AV9" s="142"/>
      <c r="AW9" s="141">
        <v>55</v>
      </c>
      <c r="AX9" s="98">
        <f t="shared" si="15"/>
        <v>35</v>
      </c>
      <c r="AY9" s="142"/>
      <c r="AZ9" s="141">
        <v>55</v>
      </c>
      <c r="BA9" s="98">
        <f t="shared" si="16"/>
        <v>35</v>
      </c>
      <c r="BB9" s="142"/>
      <c r="BC9" s="141">
        <v>55</v>
      </c>
      <c r="BD9" s="98">
        <f t="shared" si="17"/>
        <v>35</v>
      </c>
      <c r="BE9" s="142"/>
      <c r="BF9" s="141">
        <v>55</v>
      </c>
      <c r="BG9" s="98">
        <f t="shared" si="18"/>
        <v>35</v>
      </c>
      <c r="BH9" s="142"/>
      <c r="BI9" s="141">
        <v>55</v>
      </c>
      <c r="BJ9" s="98">
        <f t="shared" si="19"/>
        <v>35</v>
      </c>
      <c r="BK9" s="142"/>
      <c r="BL9" s="141">
        <v>55</v>
      </c>
      <c r="BM9" s="98">
        <f t="shared" si="20"/>
        <v>35</v>
      </c>
      <c r="BN9" s="142"/>
      <c r="BO9" s="141">
        <v>55</v>
      </c>
      <c r="BP9" s="98">
        <f t="shared" si="21"/>
        <v>35</v>
      </c>
      <c r="BQ9" s="142"/>
      <c r="BR9" s="141">
        <v>55</v>
      </c>
      <c r="BS9" s="98">
        <f t="shared" si="22"/>
        <v>35</v>
      </c>
      <c r="BT9" s="142"/>
    </row>
    <row r="10" spans="4:72" x14ac:dyDescent="0.3">
      <c r="D10" s="310">
        <v>60</v>
      </c>
      <c r="E10" s="168">
        <f t="shared" si="0"/>
        <v>40</v>
      </c>
      <c r="F10" s="216">
        <v>88</v>
      </c>
      <c r="G10" s="310">
        <v>60</v>
      </c>
      <c r="H10" s="168">
        <f t="shared" si="1"/>
        <v>40</v>
      </c>
      <c r="I10" s="216">
        <v>88</v>
      </c>
      <c r="J10" s="141">
        <v>60</v>
      </c>
      <c r="K10" s="98">
        <f t="shared" si="2"/>
        <v>40</v>
      </c>
      <c r="L10" s="142"/>
      <c r="M10" s="141">
        <v>60</v>
      </c>
      <c r="N10" s="98">
        <f t="shared" si="3"/>
        <v>40</v>
      </c>
      <c r="O10" s="142"/>
      <c r="P10" s="141">
        <v>60</v>
      </c>
      <c r="Q10" s="98">
        <f t="shared" si="4"/>
        <v>40</v>
      </c>
      <c r="R10" s="142"/>
      <c r="S10" s="141">
        <v>60</v>
      </c>
      <c r="T10" s="98">
        <f t="shared" si="5"/>
        <v>40</v>
      </c>
      <c r="U10" s="142"/>
      <c r="V10" s="141">
        <v>60</v>
      </c>
      <c r="W10" s="98">
        <f t="shared" si="6"/>
        <v>40</v>
      </c>
      <c r="X10" s="142"/>
      <c r="Y10" s="141">
        <v>60</v>
      </c>
      <c r="Z10" s="98">
        <f t="shared" si="7"/>
        <v>40</v>
      </c>
      <c r="AA10" s="98"/>
      <c r="AB10" s="141">
        <v>60</v>
      </c>
      <c r="AC10" s="98">
        <f t="shared" si="8"/>
        <v>40</v>
      </c>
      <c r="AD10" s="142"/>
      <c r="AE10" s="141">
        <v>60</v>
      </c>
      <c r="AF10" s="98">
        <f t="shared" si="9"/>
        <v>40</v>
      </c>
      <c r="AG10" s="142"/>
      <c r="AH10" s="141">
        <v>60</v>
      </c>
      <c r="AI10" s="98">
        <f t="shared" si="10"/>
        <v>40</v>
      </c>
      <c r="AJ10" s="142"/>
      <c r="AK10" s="141">
        <v>60</v>
      </c>
      <c r="AL10" s="98">
        <f t="shared" si="11"/>
        <v>40</v>
      </c>
      <c r="AM10" s="142"/>
      <c r="AN10" s="141">
        <v>60</v>
      </c>
      <c r="AO10" s="98">
        <f t="shared" si="12"/>
        <v>40</v>
      </c>
      <c r="AP10" s="142"/>
      <c r="AQ10" s="141">
        <v>60</v>
      </c>
      <c r="AR10" s="98">
        <f t="shared" si="13"/>
        <v>40</v>
      </c>
      <c r="AS10" s="142"/>
      <c r="AT10" s="141">
        <v>60</v>
      </c>
      <c r="AU10" s="98">
        <f t="shared" si="14"/>
        <v>40</v>
      </c>
      <c r="AV10" s="142"/>
      <c r="AW10" s="141">
        <v>60</v>
      </c>
      <c r="AX10" s="98">
        <f t="shared" si="15"/>
        <v>40</v>
      </c>
      <c r="AY10" s="142"/>
      <c r="AZ10" s="141">
        <v>60</v>
      </c>
      <c r="BA10" s="98">
        <f t="shared" si="16"/>
        <v>40</v>
      </c>
      <c r="BB10" s="142"/>
      <c r="BC10" s="141">
        <v>60</v>
      </c>
      <c r="BD10" s="98">
        <f t="shared" si="17"/>
        <v>40</v>
      </c>
      <c r="BE10" s="142"/>
      <c r="BF10" s="141">
        <v>60</v>
      </c>
      <c r="BG10" s="98">
        <f t="shared" si="18"/>
        <v>40</v>
      </c>
      <c r="BH10" s="142"/>
      <c r="BI10" s="141">
        <v>60</v>
      </c>
      <c r="BJ10" s="98">
        <f t="shared" si="19"/>
        <v>40</v>
      </c>
      <c r="BK10" s="142"/>
      <c r="BL10" s="141">
        <v>60</v>
      </c>
      <c r="BM10" s="98">
        <f t="shared" si="20"/>
        <v>40</v>
      </c>
      <c r="BN10" s="142"/>
      <c r="BO10" s="141">
        <v>60</v>
      </c>
      <c r="BP10" s="98">
        <f t="shared" si="21"/>
        <v>40</v>
      </c>
      <c r="BQ10" s="142"/>
      <c r="BR10" s="141">
        <v>60</v>
      </c>
      <c r="BS10" s="98">
        <f t="shared" si="22"/>
        <v>40</v>
      </c>
      <c r="BT10" s="142"/>
    </row>
    <row r="11" spans="4:72" x14ac:dyDescent="0.3">
      <c r="D11" s="310">
        <v>65</v>
      </c>
      <c r="E11" s="168">
        <f t="shared" si="0"/>
        <v>45</v>
      </c>
      <c r="F11" s="216">
        <v>86</v>
      </c>
      <c r="G11" s="310">
        <v>65</v>
      </c>
      <c r="H11" s="168">
        <f t="shared" si="1"/>
        <v>45</v>
      </c>
      <c r="I11" s="216">
        <v>86</v>
      </c>
      <c r="J11" s="141">
        <v>65</v>
      </c>
      <c r="K11" s="98">
        <f t="shared" si="2"/>
        <v>45</v>
      </c>
      <c r="L11" s="142"/>
      <c r="M11" s="141">
        <v>65</v>
      </c>
      <c r="N11" s="98">
        <f t="shared" si="3"/>
        <v>45</v>
      </c>
      <c r="O11" s="142"/>
      <c r="P11" s="141">
        <v>65</v>
      </c>
      <c r="Q11" s="98">
        <f t="shared" si="4"/>
        <v>45</v>
      </c>
      <c r="R11" s="142"/>
      <c r="S11" s="141">
        <v>65</v>
      </c>
      <c r="T11" s="98">
        <f t="shared" si="5"/>
        <v>45</v>
      </c>
      <c r="U11" s="142"/>
      <c r="V11" s="141">
        <v>65</v>
      </c>
      <c r="W11" s="98">
        <f t="shared" si="6"/>
        <v>45</v>
      </c>
      <c r="X11" s="142"/>
      <c r="Y11" s="141">
        <v>65</v>
      </c>
      <c r="Z11" s="98">
        <f t="shared" si="7"/>
        <v>45</v>
      </c>
      <c r="AA11" s="98"/>
      <c r="AB11" s="141">
        <v>65</v>
      </c>
      <c r="AC11" s="98">
        <f t="shared" si="8"/>
        <v>45</v>
      </c>
      <c r="AD11" s="142"/>
      <c r="AE11" s="141">
        <v>65</v>
      </c>
      <c r="AF11" s="98">
        <f t="shared" si="9"/>
        <v>45</v>
      </c>
      <c r="AG11" s="142"/>
      <c r="AH11" s="141">
        <v>65</v>
      </c>
      <c r="AI11" s="98">
        <f t="shared" si="10"/>
        <v>45</v>
      </c>
      <c r="AJ11" s="142"/>
      <c r="AK11" s="141">
        <v>65</v>
      </c>
      <c r="AL11" s="98">
        <f t="shared" si="11"/>
        <v>45</v>
      </c>
      <c r="AM11" s="142"/>
      <c r="AN11" s="141">
        <v>65</v>
      </c>
      <c r="AO11" s="98">
        <f t="shared" si="12"/>
        <v>45</v>
      </c>
      <c r="AP11" s="142"/>
      <c r="AQ11" s="141">
        <v>65</v>
      </c>
      <c r="AR11" s="98">
        <f t="shared" si="13"/>
        <v>45</v>
      </c>
      <c r="AS11" s="142"/>
      <c r="AT11" s="141">
        <v>65</v>
      </c>
      <c r="AU11" s="98">
        <f t="shared" si="14"/>
        <v>45</v>
      </c>
      <c r="AV11" s="142"/>
      <c r="AW11" s="141">
        <v>65</v>
      </c>
      <c r="AX11" s="98">
        <f t="shared" si="15"/>
        <v>45</v>
      </c>
      <c r="AY11" s="142"/>
      <c r="AZ11" s="141">
        <v>65</v>
      </c>
      <c r="BA11" s="98">
        <f t="shared" si="16"/>
        <v>45</v>
      </c>
      <c r="BB11" s="142"/>
      <c r="BC11" s="141">
        <v>65</v>
      </c>
      <c r="BD11" s="98">
        <f t="shared" si="17"/>
        <v>45</v>
      </c>
      <c r="BE11" s="142"/>
      <c r="BF11" s="141">
        <v>65</v>
      </c>
      <c r="BG11" s="98">
        <f t="shared" si="18"/>
        <v>45</v>
      </c>
      <c r="BH11" s="142"/>
      <c r="BI11" s="141">
        <v>65</v>
      </c>
      <c r="BJ11" s="98">
        <f t="shared" si="19"/>
        <v>45</v>
      </c>
      <c r="BK11" s="142"/>
      <c r="BL11" s="141">
        <v>65</v>
      </c>
      <c r="BM11" s="98">
        <f t="shared" si="20"/>
        <v>45</v>
      </c>
      <c r="BN11" s="142"/>
      <c r="BO11" s="141">
        <v>65</v>
      </c>
      <c r="BP11" s="98">
        <f t="shared" si="21"/>
        <v>45</v>
      </c>
      <c r="BQ11" s="142"/>
      <c r="BR11" s="141">
        <v>65</v>
      </c>
      <c r="BS11" s="98">
        <f t="shared" si="22"/>
        <v>45</v>
      </c>
      <c r="BT11" s="142"/>
    </row>
    <row r="12" spans="4:72" x14ac:dyDescent="0.3">
      <c r="D12" s="310">
        <v>70</v>
      </c>
      <c r="E12" s="168">
        <f t="shared" si="0"/>
        <v>50</v>
      </c>
      <c r="F12" s="216">
        <v>84</v>
      </c>
      <c r="G12" s="310">
        <v>70</v>
      </c>
      <c r="H12" s="168">
        <f t="shared" si="1"/>
        <v>50</v>
      </c>
      <c r="I12" s="216">
        <v>84</v>
      </c>
      <c r="J12" s="141">
        <v>70</v>
      </c>
      <c r="K12" s="98">
        <f t="shared" si="2"/>
        <v>50</v>
      </c>
      <c r="L12" s="142"/>
      <c r="M12" s="141">
        <v>70</v>
      </c>
      <c r="N12" s="98">
        <f t="shared" si="3"/>
        <v>50</v>
      </c>
      <c r="O12" s="142"/>
      <c r="P12" s="141">
        <v>70</v>
      </c>
      <c r="Q12" s="98">
        <f t="shared" si="4"/>
        <v>50</v>
      </c>
      <c r="R12" s="142"/>
      <c r="S12" s="141">
        <v>70</v>
      </c>
      <c r="T12" s="98">
        <f t="shared" si="5"/>
        <v>50</v>
      </c>
      <c r="U12" s="142"/>
      <c r="V12" s="141">
        <v>70</v>
      </c>
      <c r="W12" s="98">
        <f t="shared" si="6"/>
        <v>50</v>
      </c>
      <c r="X12" s="142"/>
      <c r="Y12" s="141">
        <v>70</v>
      </c>
      <c r="Z12" s="98">
        <f t="shared" si="7"/>
        <v>50</v>
      </c>
      <c r="AA12" s="98"/>
      <c r="AB12" s="141">
        <v>70</v>
      </c>
      <c r="AC12" s="98">
        <f t="shared" si="8"/>
        <v>50</v>
      </c>
      <c r="AD12" s="142"/>
      <c r="AE12" s="141">
        <v>70</v>
      </c>
      <c r="AF12" s="98">
        <f t="shared" si="9"/>
        <v>50</v>
      </c>
      <c r="AG12" s="142"/>
      <c r="AH12" s="141">
        <v>70</v>
      </c>
      <c r="AI12" s="98">
        <f t="shared" si="10"/>
        <v>50</v>
      </c>
      <c r="AJ12" s="142"/>
      <c r="AK12" s="141">
        <v>70</v>
      </c>
      <c r="AL12" s="98">
        <f t="shared" si="11"/>
        <v>50</v>
      </c>
      <c r="AM12" s="142"/>
      <c r="AN12" s="141">
        <v>70</v>
      </c>
      <c r="AO12" s="98">
        <f t="shared" si="12"/>
        <v>50</v>
      </c>
      <c r="AP12" s="142"/>
      <c r="AQ12" s="141">
        <v>70</v>
      </c>
      <c r="AR12" s="98">
        <f t="shared" si="13"/>
        <v>50</v>
      </c>
      <c r="AS12" s="142"/>
      <c r="AT12" s="141">
        <v>70</v>
      </c>
      <c r="AU12" s="98">
        <f t="shared" si="14"/>
        <v>50</v>
      </c>
      <c r="AV12" s="142"/>
      <c r="AW12" s="141">
        <v>70</v>
      </c>
      <c r="AX12" s="98">
        <f t="shared" si="15"/>
        <v>50</v>
      </c>
      <c r="AY12" s="142"/>
      <c r="AZ12" s="141">
        <v>70</v>
      </c>
      <c r="BA12" s="98">
        <f t="shared" si="16"/>
        <v>50</v>
      </c>
      <c r="BB12" s="142"/>
      <c r="BC12" s="141">
        <v>70</v>
      </c>
      <c r="BD12" s="98">
        <f t="shared" si="17"/>
        <v>50</v>
      </c>
      <c r="BE12" s="142"/>
      <c r="BF12" s="141">
        <v>70</v>
      </c>
      <c r="BG12" s="98">
        <f t="shared" si="18"/>
        <v>50</v>
      </c>
      <c r="BH12" s="142"/>
      <c r="BI12" s="141">
        <v>70</v>
      </c>
      <c r="BJ12" s="98">
        <f t="shared" si="19"/>
        <v>50</v>
      </c>
      <c r="BK12" s="142"/>
      <c r="BL12" s="141">
        <v>70</v>
      </c>
      <c r="BM12" s="98">
        <f t="shared" si="20"/>
        <v>50</v>
      </c>
      <c r="BN12" s="142"/>
      <c r="BO12" s="141">
        <v>70</v>
      </c>
      <c r="BP12" s="98">
        <f t="shared" si="21"/>
        <v>50</v>
      </c>
      <c r="BQ12" s="142"/>
      <c r="BR12" s="141">
        <v>70</v>
      </c>
      <c r="BS12" s="98">
        <f t="shared" si="22"/>
        <v>50</v>
      </c>
      <c r="BT12" s="142"/>
    </row>
    <row r="13" spans="4:72" x14ac:dyDescent="0.3">
      <c r="D13" s="310">
        <v>75</v>
      </c>
      <c r="E13" s="168">
        <f t="shared" si="0"/>
        <v>55</v>
      </c>
      <c r="F13" s="216">
        <v>83</v>
      </c>
      <c r="G13" s="310">
        <v>75</v>
      </c>
      <c r="H13" s="168">
        <f t="shared" si="1"/>
        <v>55</v>
      </c>
      <c r="I13" s="216">
        <v>83</v>
      </c>
      <c r="J13" s="141">
        <v>75</v>
      </c>
      <c r="K13" s="98">
        <f t="shared" si="2"/>
        <v>55</v>
      </c>
      <c r="L13" s="142"/>
      <c r="M13" s="141">
        <v>75</v>
      </c>
      <c r="N13" s="98">
        <f t="shared" si="3"/>
        <v>55</v>
      </c>
      <c r="O13" s="142"/>
      <c r="P13" s="141">
        <v>75</v>
      </c>
      <c r="Q13" s="98">
        <f t="shared" si="4"/>
        <v>55</v>
      </c>
      <c r="R13" s="142"/>
      <c r="S13" s="141">
        <v>75</v>
      </c>
      <c r="T13" s="98">
        <f t="shared" si="5"/>
        <v>55</v>
      </c>
      <c r="U13" s="142"/>
      <c r="V13" s="141">
        <v>75</v>
      </c>
      <c r="W13" s="98">
        <f t="shared" si="6"/>
        <v>55</v>
      </c>
      <c r="X13" s="142"/>
      <c r="Y13" s="141">
        <v>75</v>
      </c>
      <c r="Z13" s="98">
        <f t="shared" si="7"/>
        <v>55</v>
      </c>
      <c r="AA13" s="98"/>
      <c r="AB13" s="141">
        <v>75</v>
      </c>
      <c r="AC13" s="98">
        <f t="shared" si="8"/>
        <v>55</v>
      </c>
      <c r="AD13" s="142"/>
      <c r="AE13" s="141">
        <v>75</v>
      </c>
      <c r="AF13" s="98">
        <f t="shared" si="9"/>
        <v>55</v>
      </c>
      <c r="AG13" s="142"/>
      <c r="AH13" s="141">
        <v>75</v>
      </c>
      <c r="AI13" s="98">
        <f t="shared" si="10"/>
        <v>55</v>
      </c>
      <c r="AJ13" s="142"/>
      <c r="AK13" s="141">
        <v>75</v>
      </c>
      <c r="AL13" s="98">
        <f t="shared" si="11"/>
        <v>55</v>
      </c>
      <c r="AM13" s="142"/>
      <c r="AN13" s="141">
        <v>75</v>
      </c>
      <c r="AO13" s="98">
        <f t="shared" si="12"/>
        <v>55</v>
      </c>
      <c r="AP13" s="142"/>
      <c r="AQ13" s="141">
        <v>75</v>
      </c>
      <c r="AR13" s="98">
        <f t="shared" si="13"/>
        <v>55</v>
      </c>
      <c r="AS13" s="142"/>
      <c r="AT13" s="141">
        <v>75</v>
      </c>
      <c r="AU13" s="98">
        <f t="shared" si="14"/>
        <v>55</v>
      </c>
      <c r="AV13" s="142"/>
      <c r="AW13" s="141">
        <v>75</v>
      </c>
      <c r="AX13" s="98">
        <f t="shared" si="15"/>
        <v>55</v>
      </c>
      <c r="AY13" s="142"/>
      <c r="AZ13" s="141">
        <v>75</v>
      </c>
      <c r="BA13" s="98">
        <f t="shared" si="16"/>
        <v>55</v>
      </c>
      <c r="BB13" s="142"/>
      <c r="BC13" s="141">
        <v>75</v>
      </c>
      <c r="BD13" s="98">
        <f t="shared" si="17"/>
        <v>55</v>
      </c>
      <c r="BE13" s="142"/>
      <c r="BF13" s="141">
        <v>75</v>
      </c>
      <c r="BG13" s="98">
        <f t="shared" si="18"/>
        <v>55</v>
      </c>
      <c r="BH13" s="142"/>
      <c r="BI13" s="141">
        <v>75</v>
      </c>
      <c r="BJ13" s="98">
        <f t="shared" si="19"/>
        <v>55</v>
      </c>
      <c r="BK13" s="142"/>
      <c r="BL13" s="141">
        <v>75</v>
      </c>
      <c r="BM13" s="98">
        <f t="shared" si="20"/>
        <v>55</v>
      </c>
      <c r="BN13" s="142"/>
      <c r="BO13" s="141">
        <v>75</v>
      </c>
      <c r="BP13" s="98">
        <f t="shared" si="21"/>
        <v>55</v>
      </c>
      <c r="BQ13" s="142"/>
      <c r="BR13" s="141">
        <v>75</v>
      </c>
      <c r="BS13" s="98">
        <f t="shared" si="22"/>
        <v>55</v>
      </c>
      <c r="BT13" s="142"/>
    </row>
    <row r="14" spans="4:72" x14ac:dyDescent="0.3">
      <c r="D14" s="310">
        <v>80</v>
      </c>
      <c r="E14" s="168">
        <f t="shared" si="0"/>
        <v>60</v>
      </c>
      <c r="F14" s="216">
        <v>81</v>
      </c>
      <c r="G14" s="310">
        <v>80</v>
      </c>
      <c r="H14" s="168">
        <f t="shared" si="1"/>
        <v>60</v>
      </c>
      <c r="I14" s="216">
        <v>81</v>
      </c>
      <c r="J14" s="141">
        <v>80</v>
      </c>
      <c r="K14" s="98">
        <f t="shared" si="2"/>
        <v>60</v>
      </c>
      <c r="L14" s="142"/>
      <c r="M14" s="141">
        <v>80</v>
      </c>
      <c r="N14" s="98">
        <f t="shared" si="3"/>
        <v>60</v>
      </c>
      <c r="O14" s="142"/>
      <c r="P14" s="141">
        <v>80</v>
      </c>
      <c r="Q14" s="98">
        <f t="shared" si="4"/>
        <v>60</v>
      </c>
      <c r="R14" s="142"/>
      <c r="S14" s="141">
        <v>80</v>
      </c>
      <c r="T14" s="98">
        <f t="shared" si="5"/>
        <v>60</v>
      </c>
      <c r="U14" s="142"/>
      <c r="V14" s="141">
        <v>80</v>
      </c>
      <c r="W14" s="98">
        <f t="shared" si="6"/>
        <v>60</v>
      </c>
      <c r="X14" s="142"/>
      <c r="Y14" s="141">
        <v>80</v>
      </c>
      <c r="Z14" s="98">
        <f t="shared" si="7"/>
        <v>60</v>
      </c>
      <c r="AA14" s="98"/>
      <c r="AB14" s="141">
        <v>80</v>
      </c>
      <c r="AC14" s="98">
        <f t="shared" si="8"/>
        <v>60</v>
      </c>
      <c r="AD14" s="142"/>
      <c r="AE14" s="141">
        <v>80</v>
      </c>
      <c r="AF14" s="98">
        <f t="shared" si="9"/>
        <v>60</v>
      </c>
      <c r="AG14" s="142"/>
      <c r="AH14" s="141">
        <v>80</v>
      </c>
      <c r="AI14" s="98">
        <f t="shared" si="10"/>
        <v>60</v>
      </c>
      <c r="AJ14" s="142"/>
      <c r="AK14" s="141">
        <v>80</v>
      </c>
      <c r="AL14" s="98">
        <f t="shared" si="11"/>
        <v>60</v>
      </c>
      <c r="AM14" s="142"/>
      <c r="AN14" s="141">
        <v>80</v>
      </c>
      <c r="AO14" s="98">
        <f t="shared" si="12"/>
        <v>60</v>
      </c>
      <c r="AP14" s="142"/>
      <c r="AQ14" s="141">
        <v>80</v>
      </c>
      <c r="AR14" s="98">
        <f t="shared" si="13"/>
        <v>60</v>
      </c>
      <c r="AS14" s="142"/>
      <c r="AT14" s="141">
        <v>80</v>
      </c>
      <c r="AU14" s="98">
        <f t="shared" si="14"/>
        <v>60</v>
      </c>
      <c r="AV14" s="142"/>
      <c r="AW14" s="141">
        <v>80</v>
      </c>
      <c r="AX14" s="98">
        <f t="shared" si="15"/>
        <v>60</v>
      </c>
      <c r="AY14" s="142"/>
      <c r="AZ14" s="141">
        <v>80</v>
      </c>
      <c r="BA14" s="98">
        <f t="shared" si="16"/>
        <v>60</v>
      </c>
      <c r="BB14" s="142"/>
      <c r="BC14" s="141">
        <v>80</v>
      </c>
      <c r="BD14" s="98">
        <f t="shared" si="17"/>
        <v>60</v>
      </c>
      <c r="BE14" s="142"/>
      <c r="BF14" s="141">
        <v>80</v>
      </c>
      <c r="BG14" s="98">
        <f t="shared" si="18"/>
        <v>60</v>
      </c>
      <c r="BH14" s="142"/>
      <c r="BI14" s="141">
        <v>80</v>
      </c>
      <c r="BJ14" s="98">
        <f t="shared" si="19"/>
        <v>60</v>
      </c>
      <c r="BK14" s="142"/>
      <c r="BL14" s="141">
        <v>80</v>
      </c>
      <c r="BM14" s="98">
        <f t="shared" si="20"/>
        <v>60</v>
      </c>
      <c r="BN14" s="142"/>
      <c r="BO14" s="141">
        <v>80</v>
      </c>
      <c r="BP14" s="98">
        <f t="shared" si="21"/>
        <v>60</v>
      </c>
      <c r="BQ14" s="142"/>
      <c r="BR14" s="141">
        <v>80</v>
      </c>
      <c r="BS14" s="98">
        <f t="shared" si="22"/>
        <v>60</v>
      </c>
      <c r="BT14" s="142"/>
    </row>
    <row r="15" spans="4:72" x14ac:dyDescent="0.3">
      <c r="D15" s="310">
        <v>85</v>
      </c>
      <c r="E15" s="168">
        <f t="shared" si="0"/>
        <v>65</v>
      </c>
      <c r="F15" s="216">
        <v>80</v>
      </c>
      <c r="G15" s="310">
        <v>85</v>
      </c>
      <c r="H15" s="168">
        <f t="shared" si="1"/>
        <v>65</v>
      </c>
      <c r="I15" s="216">
        <v>80</v>
      </c>
      <c r="J15" s="141">
        <v>85</v>
      </c>
      <c r="K15" s="98">
        <f t="shared" si="2"/>
        <v>65</v>
      </c>
      <c r="L15" s="142"/>
      <c r="M15" s="141">
        <v>85</v>
      </c>
      <c r="N15" s="98">
        <f t="shared" si="3"/>
        <v>65</v>
      </c>
      <c r="O15" s="142"/>
      <c r="P15" s="141">
        <v>85</v>
      </c>
      <c r="Q15" s="98">
        <f t="shared" si="4"/>
        <v>65</v>
      </c>
      <c r="R15" s="142"/>
      <c r="S15" s="141">
        <v>85</v>
      </c>
      <c r="T15" s="98">
        <f t="shared" si="5"/>
        <v>65</v>
      </c>
      <c r="U15" s="142"/>
      <c r="V15" s="141">
        <v>85</v>
      </c>
      <c r="W15" s="98">
        <f t="shared" si="6"/>
        <v>65</v>
      </c>
      <c r="X15" s="142"/>
      <c r="Y15" s="141">
        <v>85</v>
      </c>
      <c r="Z15" s="98">
        <f t="shared" si="7"/>
        <v>65</v>
      </c>
      <c r="AA15" s="98"/>
      <c r="AB15" s="141">
        <v>85</v>
      </c>
      <c r="AC15" s="98">
        <f t="shared" si="8"/>
        <v>65</v>
      </c>
      <c r="AD15" s="142"/>
      <c r="AE15" s="141">
        <v>85</v>
      </c>
      <c r="AF15" s="98">
        <f t="shared" si="9"/>
        <v>65</v>
      </c>
      <c r="AG15" s="142"/>
      <c r="AH15" s="141">
        <v>85</v>
      </c>
      <c r="AI15" s="98">
        <f t="shared" si="10"/>
        <v>65</v>
      </c>
      <c r="AJ15" s="142"/>
      <c r="AK15" s="141">
        <v>85</v>
      </c>
      <c r="AL15" s="98">
        <f t="shared" si="11"/>
        <v>65</v>
      </c>
      <c r="AM15" s="142"/>
      <c r="AN15" s="141">
        <v>85</v>
      </c>
      <c r="AO15" s="98">
        <f t="shared" si="12"/>
        <v>65</v>
      </c>
      <c r="AP15" s="142"/>
      <c r="AQ15" s="141">
        <v>85</v>
      </c>
      <c r="AR15" s="98">
        <f t="shared" si="13"/>
        <v>65</v>
      </c>
      <c r="AS15" s="142"/>
      <c r="AT15" s="141">
        <v>85</v>
      </c>
      <c r="AU15" s="98">
        <f t="shared" si="14"/>
        <v>65</v>
      </c>
      <c r="AV15" s="142"/>
      <c r="AW15" s="141">
        <v>85</v>
      </c>
      <c r="AX15" s="98">
        <f t="shared" si="15"/>
        <v>65</v>
      </c>
      <c r="AY15" s="142"/>
      <c r="AZ15" s="141">
        <v>85</v>
      </c>
      <c r="BA15" s="98">
        <f t="shared" si="16"/>
        <v>65</v>
      </c>
      <c r="BB15" s="142"/>
      <c r="BC15" s="141">
        <v>85</v>
      </c>
      <c r="BD15" s="98">
        <f t="shared" si="17"/>
        <v>65</v>
      </c>
      <c r="BE15" s="142"/>
      <c r="BF15" s="141">
        <v>85</v>
      </c>
      <c r="BG15" s="98">
        <f t="shared" si="18"/>
        <v>65</v>
      </c>
      <c r="BH15" s="142"/>
      <c r="BI15" s="141">
        <v>85</v>
      </c>
      <c r="BJ15" s="98">
        <f t="shared" si="19"/>
        <v>65</v>
      </c>
      <c r="BK15" s="142"/>
      <c r="BL15" s="141">
        <v>85</v>
      </c>
      <c r="BM15" s="98">
        <f t="shared" si="20"/>
        <v>65</v>
      </c>
      <c r="BN15" s="142"/>
      <c r="BO15" s="141">
        <v>85</v>
      </c>
      <c r="BP15" s="98">
        <f t="shared" si="21"/>
        <v>65</v>
      </c>
      <c r="BQ15" s="142"/>
      <c r="BR15" s="141">
        <v>85</v>
      </c>
      <c r="BS15" s="98">
        <f t="shared" si="22"/>
        <v>65</v>
      </c>
      <c r="BT15" s="142"/>
    </row>
    <row r="16" spans="4:72" x14ac:dyDescent="0.3">
      <c r="D16" s="310">
        <v>90</v>
      </c>
      <c r="E16" s="168">
        <f t="shared" si="0"/>
        <v>70</v>
      </c>
      <c r="F16" s="216">
        <v>79</v>
      </c>
      <c r="G16" s="310">
        <v>90</v>
      </c>
      <c r="H16" s="168">
        <f t="shared" si="1"/>
        <v>70</v>
      </c>
      <c r="I16" s="216">
        <v>79</v>
      </c>
      <c r="J16" s="141">
        <v>90</v>
      </c>
      <c r="K16" s="98">
        <f t="shared" si="2"/>
        <v>70</v>
      </c>
      <c r="L16" s="142"/>
      <c r="M16" s="141">
        <v>90</v>
      </c>
      <c r="N16" s="98">
        <f t="shared" si="3"/>
        <v>70</v>
      </c>
      <c r="O16" s="142"/>
      <c r="P16" s="141">
        <v>90</v>
      </c>
      <c r="Q16" s="98">
        <f t="shared" si="4"/>
        <v>70</v>
      </c>
      <c r="R16" s="142"/>
      <c r="S16" s="141">
        <v>90</v>
      </c>
      <c r="T16" s="98">
        <f t="shared" si="5"/>
        <v>70</v>
      </c>
      <c r="U16" s="142"/>
      <c r="V16" s="141">
        <v>90</v>
      </c>
      <c r="W16" s="98">
        <f t="shared" si="6"/>
        <v>70</v>
      </c>
      <c r="X16" s="142"/>
      <c r="Y16" s="141">
        <v>90</v>
      </c>
      <c r="Z16" s="98">
        <f t="shared" si="7"/>
        <v>70</v>
      </c>
      <c r="AA16" s="98"/>
      <c r="AB16" s="141">
        <v>90</v>
      </c>
      <c r="AC16" s="98">
        <f t="shared" si="8"/>
        <v>70</v>
      </c>
      <c r="AD16" s="142"/>
      <c r="AE16" s="141">
        <v>90</v>
      </c>
      <c r="AF16" s="98">
        <f t="shared" si="9"/>
        <v>70</v>
      </c>
      <c r="AG16" s="142"/>
      <c r="AH16" s="141">
        <v>90</v>
      </c>
      <c r="AI16" s="98">
        <f t="shared" si="10"/>
        <v>70</v>
      </c>
      <c r="AJ16" s="142"/>
      <c r="AK16" s="141">
        <v>90</v>
      </c>
      <c r="AL16" s="98">
        <f t="shared" si="11"/>
        <v>70</v>
      </c>
      <c r="AM16" s="142"/>
      <c r="AN16" s="141">
        <v>90</v>
      </c>
      <c r="AO16" s="98">
        <f t="shared" si="12"/>
        <v>70</v>
      </c>
      <c r="AP16" s="142"/>
      <c r="AQ16" s="141">
        <v>90</v>
      </c>
      <c r="AR16" s="98">
        <f t="shared" si="13"/>
        <v>70</v>
      </c>
      <c r="AS16" s="142"/>
      <c r="AT16" s="141">
        <v>90</v>
      </c>
      <c r="AU16" s="98">
        <f t="shared" si="14"/>
        <v>70</v>
      </c>
      <c r="AV16" s="142"/>
      <c r="AW16" s="141">
        <v>90</v>
      </c>
      <c r="AX16" s="98">
        <f t="shared" si="15"/>
        <v>70</v>
      </c>
      <c r="AY16" s="142"/>
      <c r="AZ16" s="141">
        <v>90</v>
      </c>
      <c r="BA16" s="98">
        <f t="shared" si="16"/>
        <v>70</v>
      </c>
      <c r="BB16" s="142"/>
      <c r="BC16" s="141">
        <v>90</v>
      </c>
      <c r="BD16" s="98">
        <f t="shared" si="17"/>
        <v>70</v>
      </c>
      <c r="BE16" s="142"/>
      <c r="BF16" s="141">
        <v>90</v>
      </c>
      <c r="BG16" s="98">
        <f t="shared" si="18"/>
        <v>70</v>
      </c>
      <c r="BH16" s="142"/>
      <c r="BI16" s="141">
        <v>90</v>
      </c>
      <c r="BJ16" s="98">
        <f t="shared" si="19"/>
        <v>70</v>
      </c>
      <c r="BK16" s="142"/>
      <c r="BL16" s="141">
        <v>90</v>
      </c>
      <c r="BM16" s="98">
        <f t="shared" si="20"/>
        <v>70</v>
      </c>
      <c r="BN16" s="142"/>
      <c r="BO16" s="141">
        <v>90</v>
      </c>
      <c r="BP16" s="98">
        <f t="shared" si="21"/>
        <v>70</v>
      </c>
      <c r="BQ16" s="142"/>
      <c r="BR16" s="141">
        <v>90</v>
      </c>
      <c r="BS16" s="98">
        <f t="shared" si="22"/>
        <v>70</v>
      </c>
      <c r="BT16" s="142"/>
    </row>
    <row r="17" spans="4:72" x14ac:dyDescent="0.3">
      <c r="D17" s="310">
        <v>95</v>
      </c>
      <c r="E17" s="168">
        <f t="shared" si="0"/>
        <v>75</v>
      </c>
      <c r="F17" s="216">
        <v>77</v>
      </c>
      <c r="G17" s="310">
        <v>95</v>
      </c>
      <c r="H17" s="168">
        <f t="shared" si="1"/>
        <v>75</v>
      </c>
      <c r="I17" s="216">
        <v>77</v>
      </c>
      <c r="J17" s="141">
        <v>95</v>
      </c>
      <c r="K17" s="98">
        <f t="shared" si="2"/>
        <v>75</v>
      </c>
      <c r="L17" s="142"/>
      <c r="M17" s="141">
        <v>95</v>
      </c>
      <c r="N17" s="98">
        <f t="shared" si="3"/>
        <v>75</v>
      </c>
      <c r="O17" s="142"/>
      <c r="P17" s="141">
        <v>95</v>
      </c>
      <c r="Q17" s="98">
        <f t="shared" si="4"/>
        <v>75</v>
      </c>
      <c r="R17" s="142"/>
      <c r="S17" s="141">
        <v>95</v>
      </c>
      <c r="T17" s="98">
        <f t="shared" si="5"/>
        <v>75</v>
      </c>
      <c r="U17" s="142"/>
      <c r="V17" s="141">
        <v>95</v>
      </c>
      <c r="W17" s="98">
        <f t="shared" si="6"/>
        <v>75</v>
      </c>
      <c r="X17" s="142"/>
      <c r="Y17" s="141">
        <v>95</v>
      </c>
      <c r="Z17" s="98">
        <f t="shared" si="7"/>
        <v>75</v>
      </c>
      <c r="AA17" s="98"/>
      <c r="AB17" s="141">
        <v>95</v>
      </c>
      <c r="AC17" s="98">
        <f t="shared" si="8"/>
        <v>75</v>
      </c>
      <c r="AD17" s="142"/>
      <c r="AE17" s="141">
        <v>95</v>
      </c>
      <c r="AF17" s="98">
        <f t="shared" si="9"/>
        <v>75</v>
      </c>
      <c r="AG17" s="142"/>
      <c r="AH17" s="141">
        <v>95</v>
      </c>
      <c r="AI17" s="98">
        <f t="shared" si="10"/>
        <v>75</v>
      </c>
      <c r="AJ17" s="142"/>
      <c r="AK17" s="141">
        <v>95</v>
      </c>
      <c r="AL17" s="98">
        <f t="shared" si="11"/>
        <v>75</v>
      </c>
      <c r="AM17" s="142"/>
      <c r="AN17" s="141">
        <v>95</v>
      </c>
      <c r="AO17" s="98">
        <f t="shared" si="12"/>
        <v>75</v>
      </c>
      <c r="AP17" s="142"/>
      <c r="AQ17" s="141">
        <v>95</v>
      </c>
      <c r="AR17" s="98">
        <f t="shared" si="13"/>
        <v>75</v>
      </c>
      <c r="AS17" s="142"/>
      <c r="AT17" s="141">
        <v>95</v>
      </c>
      <c r="AU17" s="98">
        <f t="shared" si="14"/>
        <v>75</v>
      </c>
      <c r="AV17" s="142"/>
      <c r="AW17" s="141">
        <v>95</v>
      </c>
      <c r="AX17" s="98">
        <f t="shared" si="15"/>
        <v>75</v>
      </c>
      <c r="AY17" s="142"/>
      <c r="AZ17" s="141">
        <v>95</v>
      </c>
      <c r="BA17" s="98">
        <f t="shared" si="16"/>
        <v>75</v>
      </c>
      <c r="BB17" s="142"/>
      <c r="BC17" s="141">
        <v>95</v>
      </c>
      <c r="BD17" s="98">
        <f t="shared" si="17"/>
        <v>75</v>
      </c>
      <c r="BE17" s="142"/>
      <c r="BF17" s="141">
        <v>95</v>
      </c>
      <c r="BG17" s="98">
        <f t="shared" si="18"/>
        <v>75</v>
      </c>
      <c r="BH17" s="142"/>
      <c r="BI17" s="141">
        <v>95</v>
      </c>
      <c r="BJ17" s="98">
        <f t="shared" si="19"/>
        <v>75</v>
      </c>
      <c r="BK17" s="142"/>
      <c r="BL17" s="141">
        <v>95</v>
      </c>
      <c r="BM17" s="98">
        <f t="shared" si="20"/>
        <v>75</v>
      </c>
      <c r="BN17" s="142"/>
      <c r="BO17" s="141">
        <v>95</v>
      </c>
      <c r="BP17" s="98">
        <f t="shared" si="21"/>
        <v>75</v>
      </c>
      <c r="BQ17" s="142"/>
      <c r="BR17" s="141">
        <v>95</v>
      </c>
      <c r="BS17" s="98">
        <f t="shared" si="22"/>
        <v>75</v>
      </c>
      <c r="BT17" s="142"/>
    </row>
    <row r="18" spans="4:72" x14ac:dyDescent="0.3">
      <c r="D18" s="310">
        <v>100</v>
      </c>
      <c r="E18" s="168">
        <f t="shared" si="0"/>
        <v>80</v>
      </c>
      <c r="F18" s="216">
        <v>76</v>
      </c>
      <c r="G18" s="310">
        <v>100</v>
      </c>
      <c r="H18" s="168">
        <f t="shared" si="1"/>
        <v>80</v>
      </c>
      <c r="I18" s="216">
        <v>76</v>
      </c>
      <c r="J18" s="141">
        <v>100</v>
      </c>
      <c r="K18" s="98">
        <f t="shared" si="2"/>
        <v>80</v>
      </c>
      <c r="L18" s="142"/>
      <c r="M18" s="141">
        <v>100</v>
      </c>
      <c r="N18" s="98">
        <f t="shared" si="3"/>
        <v>80</v>
      </c>
      <c r="O18" s="142"/>
      <c r="P18" s="141">
        <v>100</v>
      </c>
      <c r="Q18" s="98">
        <f t="shared" si="4"/>
        <v>80</v>
      </c>
      <c r="R18" s="142"/>
      <c r="S18" s="141">
        <v>100</v>
      </c>
      <c r="T18" s="98">
        <f t="shared" si="5"/>
        <v>80</v>
      </c>
      <c r="U18" s="142"/>
      <c r="V18" s="141">
        <v>100</v>
      </c>
      <c r="W18" s="98">
        <f t="shared" si="6"/>
        <v>80</v>
      </c>
      <c r="X18" s="142"/>
      <c r="Y18" s="141">
        <v>100</v>
      </c>
      <c r="Z18" s="98">
        <f t="shared" si="7"/>
        <v>80</v>
      </c>
      <c r="AA18" s="98"/>
      <c r="AB18" s="141">
        <v>100</v>
      </c>
      <c r="AC18" s="98">
        <f t="shared" si="8"/>
        <v>80</v>
      </c>
      <c r="AD18" s="142"/>
      <c r="AE18" s="141">
        <v>100</v>
      </c>
      <c r="AF18" s="98">
        <f t="shared" si="9"/>
        <v>80</v>
      </c>
      <c r="AG18" s="142"/>
      <c r="AH18" s="141">
        <v>100</v>
      </c>
      <c r="AI18" s="98">
        <f t="shared" si="10"/>
        <v>80</v>
      </c>
      <c r="AJ18" s="142"/>
      <c r="AK18" s="141">
        <v>100</v>
      </c>
      <c r="AL18" s="98">
        <f t="shared" si="11"/>
        <v>80</v>
      </c>
      <c r="AM18" s="142"/>
      <c r="AN18" s="141">
        <v>100</v>
      </c>
      <c r="AO18" s="98">
        <f t="shared" si="12"/>
        <v>80</v>
      </c>
      <c r="AP18" s="142"/>
      <c r="AQ18" s="141">
        <v>100</v>
      </c>
      <c r="AR18" s="98">
        <f t="shared" si="13"/>
        <v>80</v>
      </c>
      <c r="AS18" s="142"/>
      <c r="AT18" s="141">
        <v>100</v>
      </c>
      <c r="AU18" s="98">
        <f t="shared" si="14"/>
        <v>80</v>
      </c>
      <c r="AV18" s="142"/>
      <c r="AW18" s="141">
        <v>100</v>
      </c>
      <c r="AX18" s="98">
        <f t="shared" si="15"/>
        <v>80</v>
      </c>
      <c r="AY18" s="142"/>
      <c r="AZ18" s="141">
        <v>100</v>
      </c>
      <c r="BA18" s="98">
        <f t="shared" si="16"/>
        <v>80</v>
      </c>
      <c r="BB18" s="142"/>
      <c r="BC18" s="141">
        <v>100</v>
      </c>
      <c r="BD18" s="98">
        <f t="shared" si="17"/>
        <v>80</v>
      </c>
      <c r="BE18" s="142"/>
      <c r="BF18" s="141">
        <v>100</v>
      </c>
      <c r="BG18" s="98">
        <f t="shared" si="18"/>
        <v>80</v>
      </c>
      <c r="BH18" s="142"/>
      <c r="BI18" s="141">
        <v>100</v>
      </c>
      <c r="BJ18" s="98">
        <f t="shared" si="19"/>
        <v>80</v>
      </c>
      <c r="BK18" s="142"/>
      <c r="BL18" s="141">
        <v>100</v>
      </c>
      <c r="BM18" s="98">
        <f t="shared" si="20"/>
        <v>80</v>
      </c>
      <c r="BN18" s="142"/>
      <c r="BO18" s="141">
        <v>100</v>
      </c>
      <c r="BP18" s="98">
        <f t="shared" si="21"/>
        <v>80</v>
      </c>
      <c r="BQ18" s="142"/>
      <c r="BR18" s="141">
        <v>100</v>
      </c>
      <c r="BS18" s="98">
        <f t="shared" si="22"/>
        <v>80</v>
      </c>
      <c r="BT18" s="142"/>
    </row>
    <row r="19" spans="4:72" x14ac:dyDescent="0.3">
      <c r="D19" s="310">
        <v>105</v>
      </c>
      <c r="E19" s="168">
        <f t="shared" si="0"/>
        <v>85</v>
      </c>
      <c r="F19" s="216">
        <v>75</v>
      </c>
      <c r="G19" s="310">
        <v>105</v>
      </c>
      <c r="H19" s="168">
        <f t="shared" si="1"/>
        <v>85</v>
      </c>
      <c r="I19" s="216">
        <v>75</v>
      </c>
      <c r="J19" s="141">
        <v>105</v>
      </c>
      <c r="K19" s="98">
        <f t="shared" si="2"/>
        <v>85</v>
      </c>
      <c r="L19" s="142"/>
      <c r="M19" s="141">
        <v>105</v>
      </c>
      <c r="N19" s="98">
        <f t="shared" si="3"/>
        <v>85</v>
      </c>
      <c r="O19" s="142"/>
      <c r="P19" s="141">
        <v>105</v>
      </c>
      <c r="Q19" s="98">
        <f t="shared" si="4"/>
        <v>85</v>
      </c>
      <c r="R19" s="142"/>
      <c r="S19" s="141">
        <v>105</v>
      </c>
      <c r="T19" s="98">
        <f t="shared" si="5"/>
        <v>85</v>
      </c>
      <c r="U19" s="142"/>
      <c r="V19" s="141">
        <v>105</v>
      </c>
      <c r="W19" s="98">
        <f t="shared" si="6"/>
        <v>85</v>
      </c>
      <c r="X19" s="142"/>
      <c r="Y19" s="141">
        <v>105</v>
      </c>
      <c r="Z19" s="98">
        <f t="shared" si="7"/>
        <v>85</v>
      </c>
      <c r="AA19" s="98"/>
      <c r="AB19" s="141">
        <v>105</v>
      </c>
      <c r="AC19" s="98">
        <f t="shared" si="8"/>
        <v>85</v>
      </c>
      <c r="AD19" s="142"/>
      <c r="AE19" s="141">
        <v>105</v>
      </c>
      <c r="AF19" s="98">
        <f t="shared" si="9"/>
        <v>85</v>
      </c>
      <c r="AG19" s="142"/>
      <c r="AH19" s="141">
        <v>105</v>
      </c>
      <c r="AI19" s="98">
        <f t="shared" si="10"/>
        <v>85</v>
      </c>
      <c r="AJ19" s="142"/>
      <c r="AK19" s="141">
        <v>105</v>
      </c>
      <c r="AL19" s="98">
        <f t="shared" si="11"/>
        <v>85</v>
      </c>
      <c r="AM19" s="142"/>
      <c r="AN19" s="141">
        <v>105</v>
      </c>
      <c r="AO19" s="98">
        <f t="shared" si="12"/>
        <v>85</v>
      </c>
      <c r="AP19" s="142"/>
      <c r="AQ19" s="141">
        <v>105</v>
      </c>
      <c r="AR19" s="98">
        <f t="shared" si="13"/>
        <v>85</v>
      </c>
      <c r="AS19" s="142"/>
      <c r="AT19" s="141">
        <v>105</v>
      </c>
      <c r="AU19" s="98">
        <f t="shared" si="14"/>
        <v>85</v>
      </c>
      <c r="AV19" s="142"/>
      <c r="AW19" s="141">
        <v>105</v>
      </c>
      <c r="AX19" s="98">
        <f t="shared" si="15"/>
        <v>85</v>
      </c>
      <c r="AY19" s="142"/>
      <c r="AZ19" s="141">
        <v>105</v>
      </c>
      <c r="BA19" s="98">
        <f t="shared" si="16"/>
        <v>85</v>
      </c>
      <c r="BB19" s="142"/>
      <c r="BC19" s="141">
        <v>105</v>
      </c>
      <c r="BD19" s="98">
        <f t="shared" si="17"/>
        <v>85</v>
      </c>
      <c r="BE19" s="142"/>
      <c r="BF19" s="141">
        <v>105</v>
      </c>
      <c r="BG19" s="98">
        <f t="shared" si="18"/>
        <v>85</v>
      </c>
      <c r="BH19" s="142"/>
      <c r="BI19" s="141">
        <v>105</v>
      </c>
      <c r="BJ19" s="98">
        <f t="shared" si="19"/>
        <v>85</v>
      </c>
      <c r="BK19" s="142"/>
      <c r="BL19" s="141">
        <v>105</v>
      </c>
      <c r="BM19" s="98">
        <f t="shared" si="20"/>
        <v>85</v>
      </c>
      <c r="BN19" s="142"/>
      <c r="BO19" s="141">
        <v>105</v>
      </c>
      <c r="BP19" s="98">
        <f t="shared" si="21"/>
        <v>85</v>
      </c>
      <c r="BQ19" s="142"/>
      <c r="BR19" s="141">
        <v>105</v>
      </c>
      <c r="BS19" s="98">
        <f t="shared" si="22"/>
        <v>85</v>
      </c>
      <c r="BT19" s="142"/>
    </row>
    <row r="20" spans="4:72" x14ac:dyDescent="0.3">
      <c r="D20" s="310">
        <v>110</v>
      </c>
      <c r="E20" s="168">
        <f t="shared" si="0"/>
        <v>90</v>
      </c>
      <c r="F20" s="216">
        <v>74</v>
      </c>
      <c r="G20" s="310">
        <v>110</v>
      </c>
      <c r="H20" s="168">
        <f t="shared" si="1"/>
        <v>90</v>
      </c>
      <c r="I20" s="216">
        <v>74</v>
      </c>
      <c r="J20" s="141">
        <v>110</v>
      </c>
      <c r="K20" s="98">
        <f t="shared" si="2"/>
        <v>90</v>
      </c>
      <c r="L20" s="142"/>
      <c r="M20" s="141">
        <v>110</v>
      </c>
      <c r="N20" s="98">
        <f t="shared" si="3"/>
        <v>90</v>
      </c>
      <c r="O20" s="142"/>
      <c r="P20" s="141">
        <v>110</v>
      </c>
      <c r="Q20" s="98">
        <f t="shared" si="4"/>
        <v>90</v>
      </c>
      <c r="R20" s="142"/>
      <c r="S20" s="141">
        <v>110</v>
      </c>
      <c r="T20" s="98">
        <f t="shared" si="5"/>
        <v>90</v>
      </c>
      <c r="U20" s="142"/>
      <c r="V20" s="141">
        <v>110</v>
      </c>
      <c r="W20" s="98">
        <f t="shared" si="6"/>
        <v>90</v>
      </c>
      <c r="X20" s="142"/>
      <c r="Y20" s="141">
        <v>110</v>
      </c>
      <c r="Z20" s="98">
        <f t="shared" si="7"/>
        <v>90</v>
      </c>
      <c r="AA20" s="98"/>
      <c r="AB20" s="141">
        <v>110</v>
      </c>
      <c r="AC20" s="98">
        <f t="shared" si="8"/>
        <v>90</v>
      </c>
      <c r="AD20" s="142"/>
      <c r="AE20" s="141">
        <v>110</v>
      </c>
      <c r="AF20" s="98">
        <f t="shared" si="9"/>
        <v>90</v>
      </c>
      <c r="AG20" s="142"/>
      <c r="AH20" s="141">
        <v>110</v>
      </c>
      <c r="AI20" s="98">
        <f t="shared" si="10"/>
        <v>90</v>
      </c>
      <c r="AJ20" s="142"/>
      <c r="AK20" s="141">
        <v>110</v>
      </c>
      <c r="AL20" s="98">
        <f t="shared" si="11"/>
        <v>90</v>
      </c>
      <c r="AM20" s="142"/>
      <c r="AN20" s="141">
        <v>110</v>
      </c>
      <c r="AO20" s="98">
        <f t="shared" si="12"/>
        <v>90</v>
      </c>
      <c r="AP20" s="142"/>
      <c r="AQ20" s="141">
        <v>110</v>
      </c>
      <c r="AR20" s="98">
        <f t="shared" si="13"/>
        <v>90</v>
      </c>
      <c r="AS20" s="142"/>
      <c r="AT20" s="141">
        <v>110</v>
      </c>
      <c r="AU20" s="98">
        <f t="shared" si="14"/>
        <v>90</v>
      </c>
      <c r="AV20" s="142"/>
      <c r="AW20" s="141">
        <v>110</v>
      </c>
      <c r="AX20" s="98">
        <f t="shared" si="15"/>
        <v>90</v>
      </c>
      <c r="AY20" s="142"/>
      <c r="AZ20" s="141">
        <v>110</v>
      </c>
      <c r="BA20" s="98">
        <f t="shared" si="16"/>
        <v>90</v>
      </c>
      <c r="BB20" s="142"/>
      <c r="BC20" s="141">
        <v>110</v>
      </c>
      <c r="BD20" s="98">
        <f t="shared" si="17"/>
        <v>90</v>
      </c>
      <c r="BE20" s="142"/>
      <c r="BF20" s="141">
        <v>110</v>
      </c>
      <c r="BG20" s="98">
        <f t="shared" si="18"/>
        <v>90</v>
      </c>
      <c r="BH20" s="142"/>
      <c r="BI20" s="141">
        <v>110</v>
      </c>
      <c r="BJ20" s="98">
        <f t="shared" si="19"/>
        <v>90</v>
      </c>
      <c r="BK20" s="142"/>
      <c r="BL20" s="141">
        <v>110</v>
      </c>
      <c r="BM20" s="98">
        <f t="shared" si="20"/>
        <v>90</v>
      </c>
      <c r="BN20" s="142"/>
      <c r="BO20" s="141">
        <v>110</v>
      </c>
      <c r="BP20" s="98">
        <f t="shared" si="21"/>
        <v>90</v>
      </c>
      <c r="BQ20" s="142"/>
      <c r="BR20" s="141">
        <v>110</v>
      </c>
      <c r="BS20" s="98">
        <f t="shared" si="22"/>
        <v>90</v>
      </c>
      <c r="BT20" s="142"/>
    </row>
    <row r="21" spans="4:72" x14ac:dyDescent="0.3">
      <c r="D21" s="310">
        <v>115</v>
      </c>
      <c r="E21" s="168">
        <f t="shared" si="0"/>
        <v>95</v>
      </c>
      <c r="F21" s="216">
        <v>73</v>
      </c>
      <c r="G21" s="310">
        <v>115</v>
      </c>
      <c r="H21" s="168">
        <f t="shared" si="1"/>
        <v>95</v>
      </c>
      <c r="I21" s="216">
        <v>73</v>
      </c>
      <c r="J21" s="141">
        <v>115</v>
      </c>
      <c r="K21" s="98">
        <f t="shared" si="2"/>
        <v>95</v>
      </c>
      <c r="L21" s="142"/>
      <c r="M21" s="141">
        <v>115</v>
      </c>
      <c r="N21" s="98">
        <f t="shared" si="3"/>
        <v>95</v>
      </c>
      <c r="O21" s="142"/>
      <c r="P21" s="141">
        <v>115</v>
      </c>
      <c r="Q21" s="98">
        <f t="shared" si="4"/>
        <v>95</v>
      </c>
      <c r="R21" s="142"/>
      <c r="S21" s="141">
        <v>115</v>
      </c>
      <c r="T21" s="98">
        <f t="shared" si="5"/>
        <v>95</v>
      </c>
      <c r="U21" s="142"/>
      <c r="V21" s="141">
        <v>115</v>
      </c>
      <c r="W21" s="98">
        <f t="shared" si="6"/>
        <v>95</v>
      </c>
      <c r="X21" s="142"/>
      <c r="Y21" s="141">
        <v>115</v>
      </c>
      <c r="Z21" s="98">
        <f t="shared" si="7"/>
        <v>95</v>
      </c>
      <c r="AA21" s="98"/>
      <c r="AB21" s="141">
        <v>115</v>
      </c>
      <c r="AC21" s="98">
        <f t="shared" si="8"/>
        <v>95</v>
      </c>
      <c r="AD21" s="142"/>
      <c r="AE21" s="141">
        <v>115</v>
      </c>
      <c r="AF21" s="98">
        <f t="shared" si="9"/>
        <v>95</v>
      </c>
      <c r="AG21" s="142"/>
      <c r="AH21" s="141">
        <v>115</v>
      </c>
      <c r="AI21" s="98">
        <f t="shared" si="10"/>
        <v>95</v>
      </c>
      <c r="AJ21" s="142"/>
      <c r="AK21" s="141">
        <v>115</v>
      </c>
      <c r="AL21" s="98">
        <f t="shared" si="11"/>
        <v>95</v>
      </c>
      <c r="AM21" s="142"/>
      <c r="AN21" s="141">
        <v>115</v>
      </c>
      <c r="AO21" s="98">
        <f t="shared" si="12"/>
        <v>95</v>
      </c>
      <c r="AP21" s="142"/>
      <c r="AQ21" s="141">
        <v>115</v>
      </c>
      <c r="AR21" s="98">
        <f t="shared" si="13"/>
        <v>95</v>
      </c>
      <c r="AS21" s="142"/>
      <c r="AT21" s="141">
        <v>115</v>
      </c>
      <c r="AU21" s="98">
        <f t="shared" si="14"/>
        <v>95</v>
      </c>
      <c r="AV21" s="142"/>
      <c r="AW21" s="141">
        <v>115</v>
      </c>
      <c r="AX21" s="98">
        <f t="shared" si="15"/>
        <v>95</v>
      </c>
      <c r="AY21" s="142"/>
      <c r="AZ21" s="141">
        <v>115</v>
      </c>
      <c r="BA21" s="98">
        <f t="shared" si="16"/>
        <v>95</v>
      </c>
      <c r="BB21" s="142"/>
      <c r="BC21" s="141">
        <v>115</v>
      </c>
      <c r="BD21" s="98">
        <f t="shared" si="17"/>
        <v>95</v>
      </c>
      <c r="BE21" s="142"/>
      <c r="BF21" s="141">
        <v>115</v>
      </c>
      <c r="BG21" s="98">
        <f t="shared" si="18"/>
        <v>95</v>
      </c>
      <c r="BH21" s="142"/>
      <c r="BI21" s="141">
        <v>115</v>
      </c>
      <c r="BJ21" s="98">
        <f t="shared" si="19"/>
        <v>95</v>
      </c>
      <c r="BK21" s="142"/>
      <c r="BL21" s="141">
        <v>115</v>
      </c>
      <c r="BM21" s="98">
        <f t="shared" si="20"/>
        <v>95</v>
      </c>
      <c r="BN21" s="142"/>
      <c r="BO21" s="141">
        <v>115</v>
      </c>
      <c r="BP21" s="98">
        <f t="shared" si="21"/>
        <v>95</v>
      </c>
      <c r="BQ21" s="142"/>
      <c r="BR21" s="141">
        <v>115</v>
      </c>
      <c r="BS21" s="98">
        <f t="shared" si="22"/>
        <v>95</v>
      </c>
      <c r="BT21" s="142"/>
    </row>
    <row r="22" spans="4:72" x14ac:dyDescent="0.3">
      <c r="D22" s="310">
        <v>120</v>
      </c>
      <c r="E22" s="168">
        <f t="shared" si="0"/>
        <v>100</v>
      </c>
      <c r="F22" s="216">
        <v>72</v>
      </c>
      <c r="G22" s="310">
        <v>120</v>
      </c>
      <c r="H22" s="168">
        <f t="shared" si="1"/>
        <v>100</v>
      </c>
      <c r="I22" s="216">
        <v>72</v>
      </c>
      <c r="J22" s="141">
        <v>120</v>
      </c>
      <c r="K22" s="98">
        <f t="shared" si="2"/>
        <v>100</v>
      </c>
      <c r="L22" s="142"/>
      <c r="M22" s="141">
        <v>120</v>
      </c>
      <c r="N22" s="98">
        <f t="shared" si="3"/>
        <v>100</v>
      </c>
      <c r="O22" s="142"/>
      <c r="P22" s="141">
        <v>120</v>
      </c>
      <c r="Q22" s="98">
        <f t="shared" si="4"/>
        <v>100</v>
      </c>
      <c r="R22" s="142"/>
      <c r="S22" s="141">
        <v>120</v>
      </c>
      <c r="T22" s="98">
        <f t="shared" si="5"/>
        <v>100</v>
      </c>
      <c r="U22" s="142"/>
      <c r="V22" s="141">
        <v>120</v>
      </c>
      <c r="W22" s="98">
        <f t="shared" si="6"/>
        <v>100</v>
      </c>
      <c r="X22" s="142"/>
      <c r="Y22" s="141">
        <v>120</v>
      </c>
      <c r="Z22" s="98">
        <f t="shared" si="7"/>
        <v>100</v>
      </c>
      <c r="AA22" s="98"/>
      <c r="AB22" s="141">
        <v>120</v>
      </c>
      <c r="AC22" s="98">
        <f t="shared" si="8"/>
        <v>100</v>
      </c>
      <c r="AD22" s="142"/>
      <c r="AE22" s="141">
        <v>120</v>
      </c>
      <c r="AF22" s="98">
        <f t="shared" si="9"/>
        <v>100</v>
      </c>
      <c r="AG22" s="142"/>
      <c r="AH22" s="141">
        <v>120</v>
      </c>
      <c r="AI22" s="98">
        <f t="shared" si="10"/>
        <v>100</v>
      </c>
      <c r="AJ22" s="142"/>
      <c r="AK22" s="141">
        <v>120</v>
      </c>
      <c r="AL22" s="98">
        <f t="shared" si="11"/>
        <v>100</v>
      </c>
      <c r="AM22" s="142"/>
      <c r="AN22" s="141">
        <v>120</v>
      </c>
      <c r="AO22" s="98">
        <f t="shared" si="12"/>
        <v>100</v>
      </c>
      <c r="AP22" s="142"/>
      <c r="AQ22" s="141">
        <v>120</v>
      </c>
      <c r="AR22" s="98">
        <f t="shared" si="13"/>
        <v>100</v>
      </c>
      <c r="AS22" s="142"/>
      <c r="AT22" s="141">
        <v>120</v>
      </c>
      <c r="AU22" s="98">
        <f t="shared" si="14"/>
        <v>100</v>
      </c>
      <c r="AV22" s="142"/>
      <c r="AW22" s="141">
        <v>120</v>
      </c>
      <c r="AX22" s="98">
        <f t="shared" si="15"/>
        <v>100</v>
      </c>
      <c r="AY22" s="142"/>
      <c r="AZ22" s="141">
        <v>120</v>
      </c>
      <c r="BA22" s="98">
        <f t="shared" si="16"/>
        <v>100</v>
      </c>
      <c r="BB22" s="142"/>
      <c r="BC22" s="141">
        <v>120</v>
      </c>
      <c r="BD22" s="98">
        <f t="shared" si="17"/>
        <v>100</v>
      </c>
      <c r="BE22" s="142"/>
      <c r="BF22" s="141">
        <v>120</v>
      </c>
      <c r="BG22" s="98">
        <f t="shared" si="18"/>
        <v>100</v>
      </c>
      <c r="BH22" s="142"/>
      <c r="BI22" s="141">
        <v>120</v>
      </c>
      <c r="BJ22" s="98">
        <f t="shared" si="19"/>
        <v>100</v>
      </c>
      <c r="BK22" s="142"/>
      <c r="BL22" s="141">
        <v>120</v>
      </c>
      <c r="BM22" s="98">
        <f t="shared" si="20"/>
        <v>100</v>
      </c>
      <c r="BN22" s="142"/>
      <c r="BO22" s="141">
        <v>120</v>
      </c>
      <c r="BP22" s="98">
        <f t="shared" si="21"/>
        <v>100</v>
      </c>
      <c r="BQ22" s="142"/>
      <c r="BR22" s="141">
        <v>120</v>
      </c>
      <c r="BS22" s="98">
        <f t="shared" si="22"/>
        <v>100</v>
      </c>
      <c r="BT22" s="142"/>
    </row>
    <row r="23" spans="4:72" x14ac:dyDescent="0.3">
      <c r="D23" s="310">
        <v>125</v>
      </c>
      <c r="E23" s="168">
        <f t="shared" si="0"/>
        <v>105</v>
      </c>
      <c r="F23" s="216">
        <v>72</v>
      </c>
      <c r="G23" s="310">
        <v>125</v>
      </c>
      <c r="H23" s="168">
        <f t="shared" si="1"/>
        <v>105</v>
      </c>
      <c r="I23" s="216">
        <v>72</v>
      </c>
      <c r="J23" s="141">
        <v>125</v>
      </c>
      <c r="K23" s="98">
        <f t="shared" si="2"/>
        <v>105</v>
      </c>
      <c r="L23" s="142"/>
      <c r="M23" s="141">
        <v>125</v>
      </c>
      <c r="N23" s="98">
        <f t="shared" si="3"/>
        <v>105</v>
      </c>
      <c r="O23" s="142"/>
      <c r="P23" s="141">
        <v>125</v>
      </c>
      <c r="Q23" s="98">
        <f t="shared" si="4"/>
        <v>105</v>
      </c>
      <c r="R23" s="142"/>
      <c r="S23" s="141">
        <v>125</v>
      </c>
      <c r="T23" s="98">
        <f t="shared" si="5"/>
        <v>105</v>
      </c>
      <c r="U23" s="142"/>
      <c r="V23" s="141">
        <v>125</v>
      </c>
      <c r="W23" s="98">
        <f t="shared" si="6"/>
        <v>105</v>
      </c>
      <c r="X23" s="142"/>
      <c r="Y23" s="141">
        <v>125</v>
      </c>
      <c r="Z23" s="98">
        <f t="shared" si="7"/>
        <v>105</v>
      </c>
      <c r="AA23" s="98"/>
      <c r="AB23" s="141">
        <v>125</v>
      </c>
      <c r="AC23" s="98">
        <f t="shared" si="8"/>
        <v>105</v>
      </c>
      <c r="AD23" s="142"/>
      <c r="AE23" s="141">
        <v>125</v>
      </c>
      <c r="AF23" s="98">
        <f t="shared" si="9"/>
        <v>105</v>
      </c>
      <c r="AG23" s="142"/>
      <c r="AH23" s="141">
        <v>125</v>
      </c>
      <c r="AI23" s="98">
        <f t="shared" si="10"/>
        <v>105</v>
      </c>
      <c r="AJ23" s="142"/>
      <c r="AK23" s="141">
        <v>125</v>
      </c>
      <c r="AL23" s="98">
        <f t="shared" si="11"/>
        <v>105</v>
      </c>
      <c r="AM23" s="142"/>
      <c r="AN23" s="141">
        <v>125</v>
      </c>
      <c r="AO23" s="98">
        <f t="shared" si="12"/>
        <v>105</v>
      </c>
      <c r="AP23" s="142"/>
      <c r="AQ23" s="141">
        <v>125</v>
      </c>
      <c r="AR23" s="98">
        <f t="shared" si="13"/>
        <v>105</v>
      </c>
      <c r="AS23" s="142"/>
      <c r="AT23" s="141">
        <v>125</v>
      </c>
      <c r="AU23" s="98">
        <f t="shared" si="14"/>
        <v>105</v>
      </c>
      <c r="AV23" s="142"/>
      <c r="AW23" s="141">
        <v>125</v>
      </c>
      <c r="AX23" s="98">
        <f t="shared" si="15"/>
        <v>105</v>
      </c>
      <c r="AY23" s="142"/>
      <c r="AZ23" s="141">
        <v>125</v>
      </c>
      <c r="BA23" s="98">
        <f t="shared" si="16"/>
        <v>105</v>
      </c>
      <c r="BB23" s="142"/>
      <c r="BC23" s="141">
        <v>125</v>
      </c>
      <c r="BD23" s="98">
        <f t="shared" si="17"/>
        <v>105</v>
      </c>
      <c r="BE23" s="142"/>
      <c r="BF23" s="141">
        <v>125</v>
      </c>
      <c r="BG23" s="98">
        <f t="shared" si="18"/>
        <v>105</v>
      </c>
      <c r="BH23" s="142"/>
      <c r="BI23" s="141">
        <v>125</v>
      </c>
      <c r="BJ23" s="98">
        <f t="shared" si="19"/>
        <v>105</v>
      </c>
      <c r="BK23" s="142"/>
      <c r="BL23" s="141">
        <v>125</v>
      </c>
      <c r="BM23" s="98">
        <f t="shared" si="20"/>
        <v>105</v>
      </c>
      <c r="BN23" s="142"/>
      <c r="BO23" s="141">
        <v>125</v>
      </c>
      <c r="BP23" s="98">
        <f t="shared" si="21"/>
        <v>105</v>
      </c>
      <c r="BQ23" s="142"/>
      <c r="BR23" s="141">
        <v>125</v>
      </c>
      <c r="BS23" s="98">
        <f t="shared" si="22"/>
        <v>105</v>
      </c>
      <c r="BT23" s="142"/>
    </row>
    <row r="24" spans="4:72" x14ac:dyDescent="0.3">
      <c r="D24" s="310">
        <v>130</v>
      </c>
      <c r="E24" s="168">
        <f t="shared" si="0"/>
        <v>110</v>
      </c>
      <c r="F24" s="216">
        <v>71</v>
      </c>
      <c r="G24" s="310">
        <v>130</v>
      </c>
      <c r="H24" s="168">
        <f t="shared" si="1"/>
        <v>110</v>
      </c>
      <c r="I24" s="216">
        <v>71</v>
      </c>
      <c r="J24" s="141">
        <v>130</v>
      </c>
      <c r="K24" s="98">
        <f t="shared" si="2"/>
        <v>110</v>
      </c>
      <c r="L24" s="142"/>
      <c r="M24" s="141">
        <v>130</v>
      </c>
      <c r="N24" s="98">
        <f t="shared" si="3"/>
        <v>110</v>
      </c>
      <c r="O24" s="142"/>
      <c r="P24" s="141">
        <v>130</v>
      </c>
      <c r="Q24" s="98">
        <f t="shared" si="4"/>
        <v>110</v>
      </c>
      <c r="R24" s="142"/>
      <c r="S24" s="141">
        <v>130</v>
      </c>
      <c r="T24" s="98">
        <f t="shared" si="5"/>
        <v>110</v>
      </c>
      <c r="U24" s="142"/>
      <c r="V24" s="141">
        <v>130</v>
      </c>
      <c r="W24" s="98">
        <f t="shared" si="6"/>
        <v>110</v>
      </c>
      <c r="X24" s="142"/>
      <c r="Y24" s="141">
        <v>130</v>
      </c>
      <c r="Z24" s="98">
        <f t="shared" si="7"/>
        <v>110</v>
      </c>
      <c r="AA24" s="98"/>
      <c r="AB24" s="141">
        <v>130</v>
      </c>
      <c r="AC24" s="98">
        <f t="shared" si="8"/>
        <v>110</v>
      </c>
      <c r="AD24" s="142"/>
      <c r="AE24" s="141">
        <v>130</v>
      </c>
      <c r="AF24" s="98">
        <f t="shared" si="9"/>
        <v>110</v>
      </c>
      <c r="AG24" s="142"/>
      <c r="AH24" s="141">
        <v>130</v>
      </c>
      <c r="AI24" s="98">
        <f t="shared" si="10"/>
        <v>110</v>
      </c>
      <c r="AJ24" s="142"/>
      <c r="AK24" s="141">
        <v>130</v>
      </c>
      <c r="AL24" s="98">
        <f t="shared" si="11"/>
        <v>110</v>
      </c>
      <c r="AM24" s="142"/>
      <c r="AN24" s="141">
        <v>130</v>
      </c>
      <c r="AO24" s="98">
        <f t="shared" si="12"/>
        <v>110</v>
      </c>
      <c r="AP24" s="142"/>
      <c r="AQ24" s="141">
        <v>130</v>
      </c>
      <c r="AR24" s="98">
        <f t="shared" si="13"/>
        <v>110</v>
      </c>
      <c r="AS24" s="142"/>
      <c r="AT24" s="141">
        <v>130</v>
      </c>
      <c r="AU24" s="98">
        <f t="shared" si="14"/>
        <v>110</v>
      </c>
      <c r="AV24" s="142"/>
      <c r="AW24" s="141">
        <v>130</v>
      </c>
      <c r="AX24" s="98">
        <f t="shared" si="15"/>
        <v>110</v>
      </c>
      <c r="AY24" s="142"/>
      <c r="AZ24" s="141">
        <v>130</v>
      </c>
      <c r="BA24" s="98">
        <f t="shared" si="16"/>
        <v>110</v>
      </c>
      <c r="BB24" s="142"/>
      <c r="BC24" s="141">
        <v>130</v>
      </c>
      <c r="BD24" s="98">
        <f t="shared" si="17"/>
        <v>110</v>
      </c>
      <c r="BE24" s="142"/>
      <c r="BF24" s="141">
        <v>130</v>
      </c>
      <c r="BG24" s="98">
        <f t="shared" si="18"/>
        <v>110</v>
      </c>
      <c r="BH24" s="142"/>
      <c r="BI24" s="141">
        <v>130</v>
      </c>
      <c r="BJ24" s="98">
        <f t="shared" si="19"/>
        <v>110</v>
      </c>
      <c r="BK24" s="142"/>
      <c r="BL24" s="141">
        <v>130</v>
      </c>
      <c r="BM24" s="98">
        <f t="shared" si="20"/>
        <v>110</v>
      </c>
      <c r="BN24" s="142"/>
      <c r="BO24" s="141">
        <v>130</v>
      </c>
      <c r="BP24" s="98">
        <f t="shared" si="21"/>
        <v>110</v>
      </c>
      <c r="BQ24" s="142"/>
      <c r="BR24" s="141">
        <v>130</v>
      </c>
      <c r="BS24" s="98">
        <f t="shared" si="22"/>
        <v>110</v>
      </c>
      <c r="BT24" s="142"/>
    </row>
    <row r="25" spans="4:72" x14ac:dyDescent="0.3">
      <c r="D25" s="310">
        <v>135</v>
      </c>
      <c r="E25" s="168">
        <f t="shared" si="0"/>
        <v>115</v>
      </c>
      <c r="F25" s="216">
        <v>70</v>
      </c>
      <c r="G25" s="310">
        <v>135</v>
      </c>
      <c r="H25" s="168">
        <f t="shared" si="1"/>
        <v>115</v>
      </c>
      <c r="I25" s="216">
        <v>70</v>
      </c>
      <c r="J25" s="141">
        <v>135</v>
      </c>
      <c r="K25" s="98">
        <f t="shared" si="2"/>
        <v>115</v>
      </c>
      <c r="L25" s="142"/>
      <c r="M25" s="141">
        <v>135</v>
      </c>
      <c r="N25" s="98">
        <f t="shared" si="3"/>
        <v>115</v>
      </c>
      <c r="O25" s="142"/>
      <c r="P25" s="141">
        <v>135</v>
      </c>
      <c r="Q25" s="98">
        <f t="shared" si="4"/>
        <v>115</v>
      </c>
      <c r="R25" s="142"/>
      <c r="S25" s="141">
        <v>135</v>
      </c>
      <c r="T25" s="98">
        <f t="shared" si="5"/>
        <v>115</v>
      </c>
      <c r="U25" s="142"/>
      <c r="V25" s="141">
        <v>135</v>
      </c>
      <c r="W25" s="98">
        <f t="shared" si="6"/>
        <v>115</v>
      </c>
      <c r="X25" s="142"/>
      <c r="Y25" s="141">
        <v>135</v>
      </c>
      <c r="Z25" s="98">
        <f t="shared" si="7"/>
        <v>115</v>
      </c>
      <c r="AA25" s="98"/>
      <c r="AB25" s="141">
        <v>135</v>
      </c>
      <c r="AC25" s="98">
        <f t="shared" si="8"/>
        <v>115</v>
      </c>
      <c r="AD25" s="142"/>
      <c r="AE25" s="141">
        <v>135</v>
      </c>
      <c r="AF25" s="98">
        <f t="shared" si="9"/>
        <v>115</v>
      </c>
      <c r="AG25" s="142"/>
      <c r="AH25" s="141">
        <v>135</v>
      </c>
      <c r="AI25" s="98">
        <f t="shared" si="10"/>
        <v>115</v>
      </c>
      <c r="AJ25" s="142"/>
      <c r="AK25" s="141">
        <v>135</v>
      </c>
      <c r="AL25" s="98">
        <f t="shared" si="11"/>
        <v>115</v>
      </c>
      <c r="AM25" s="142"/>
      <c r="AN25" s="141">
        <v>135</v>
      </c>
      <c r="AO25" s="98">
        <f t="shared" si="12"/>
        <v>115</v>
      </c>
      <c r="AP25" s="142"/>
      <c r="AQ25" s="141">
        <v>135</v>
      </c>
      <c r="AR25" s="98">
        <f t="shared" si="13"/>
        <v>115</v>
      </c>
      <c r="AS25" s="142"/>
      <c r="AT25" s="141">
        <v>135</v>
      </c>
      <c r="AU25" s="98">
        <f t="shared" si="14"/>
        <v>115</v>
      </c>
      <c r="AV25" s="142"/>
      <c r="AW25" s="141">
        <v>135</v>
      </c>
      <c r="AX25" s="98">
        <f t="shared" si="15"/>
        <v>115</v>
      </c>
      <c r="AY25" s="142"/>
      <c r="AZ25" s="141">
        <v>135</v>
      </c>
      <c r="BA25" s="98">
        <f t="shared" si="16"/>
        <v>115</v>
      </c>
      <c r="BB25" s="142"/>
      <c r="BC25" s="141">
        <v>135</v>
      </c>
      <c r="BD25" s="98">
        <f t="shared" si="17"/>
        <v>115</v>
      </c>
      <c r="BE25" s="142"/>
      <c r="BF25" s="141">
        <v>135</v>
      </c>
      <c r="BG25" s="98">
        <f t="shared" si="18"/>
        <v>115</v>
      </c>
      <c r="BH25" s="142"/>
      <c r="BI25" s="141">
        <v>135</v>
      </c>
      <c r="BJ25" s="98">
        <f t="shared" si="19"/>
        <v>115</v>
      </c>
      <c r="BK25" s="142"/>
      <c r="BL25" s="141">
        <v>135</v>
      </c>
      <c r="BM25" s="98">
        <f t="shared" si="20"/>
        <v>115</v>
      </c>
      <c r="BN25" s="142"/>
      <c r="BO25" s="141">
        <v>135</v>
      </c>
      <c r="BP25" s="98">
        <f t="shared" si="21"/>
        <v>115</v>
      </c>
      <c r="BQ25" s="142"/>
      <c r="BR25" s="141">
        <v>135</v>
      </c>
      <c r="BS25" s="98">
        <f t="shared" si="22"/>
        <v>115</v>
      </c>
      <c r="BT25" s="142"/>
    </row>
    <row r="26" spans="4:72" x14ac:dyDescent="0.3">
      <c r="D26" s="310">
        <v>140</v>
      </c>
      <c r="E26" s="168">
        <f t="shared" si="0"/>
        <v>120</v>
      </c>
      <c r="F26" s="216">
        <v>69</v>
      </c>
      <c r="G26" s="310">
        <v>140</v>
      </c>
      <c r="H26" s="168">
        <f t="shared" si="1"/>
        <v>120</v>
      </c>
      <c r="I26" s="216">
        <v>69</v>
      </c>
      <c r="J26" s="141">
        <v>140</v>
      </c>
      <c r="K26" s="98">
        <f t="shared" si="2"/>
        <v>120</v>
      </c>
      <c r="L26" s="142"/>
      <c r="M26" s="141">
        <v>140</v>
      </c>
      <c r="N26" s="98">
        <f t="shared" si="3"/>
        <v>120</v>
      </c>
      <c r="O26" s="142"/>
      <c r="P26" s="141">
        <v>140</v>
      </c>
      <c r="Q26" s="98">
        <f t="shared" si="4"/>
        <v>120</v>
      </c>
      <c r="R26" s="142"/>
      <c r="S26" s="141">
        <v>140</v>
      </c>
      <c r="T26" s="98">
        <f t="shared" si="5"/>
        <v>120</v>
      </c>
      <c r="U26" s="142"/>
      <c r="V26" s="141">
        <v>140</v>
      </c>
      <c r="W26" s="98">
        <f t="shared" si="6"/>
        <v>120</v>
      </c>
      <c r="X26" s="142"/>
      <c r="Y26" s="141">
        <v>140</v>
      </c>
      <c r="Z26" s="98">
        <f t="shared" si="7"/>
        <v>120</v>
      </c>
      <c r="AA26" s="98"/>
      <c r="AB26" s="141">
        <v>140</v>
      </c>
      <c r="AC26" s="98">
        <f t="shared" si="8"/>
        <v>120</v>
      </c>
      <c r="AD26" s="142"/>
      <c r="AE26" s="141">
        <v>140</v>
      </c>
      <c r="AF26" s="98">
        <f t="shared" si="9"/>
        <v>120</v>
      </c>
      <c r="AG26" s="142"/>
      <c r="AH26" s="141">
        <v>140</v>
      </c>
      <c r="AI26" s="98">
        <f t="shared" si="10"/>
        <v>120</v>
      </c>
      <c r="AJ26" s="142"/>
      <c r="AK26" s="141">
        <v>140</v>
      </c>
      <c r="AL26" s="98">
        <f t="shared" si="11"/>
        <v>120</v>
      </c>
      <c r="AM26" s="142"/>
      <c r="AN26" s="141">
        <v>140</v>
      </c>
      <c r="AO26" s="98">
        <f t="shared" si="12"/>
        <v>120</v>
      </c>
      <c r="AP26" s="142"/>
      <c r="AQ26" s="141">
        <v>140</v>
      </c>
      <c r="AR26" s="98">
        <f t="shared" si="13"/>
        <v>120</v>
      </c>
      <c r="AS26" s="142"/>
      <c r="AT26" s="141">
        <v>140</v>
      </c>
      <c r="AU26" s="98">
        <f t="shared" si="14"/>
        <v>120</v>
      </c>
      <c r="AV26" s="142"/>
      <c r="AW26" s="141">
        <v>140</v>
      </c>
      <c r="AX26" s="98">
        <f t="shared" si="15"/>
        <v>120</v>
      </c>
      <c r="AY26" s="142"/>
      <c r="AZ26" s="141">
        <v>140</v>
      </c>
      <c r="BA26" s="98">
        <f t="shared" si="16"/>
        <v>120</v>
      </c>
      <c r="BB26" s="142"/>
      <c r="BC26" s="141">
        <v>140</v>
      </c>
      <c r="BD26" s="98">
        <f t="shared" si="17"/>
        <v>120</v>
      </c>
      <c r="BE26" s="142"/>
      <c r="BF26" s="141">
        <v>140</v>
      </c>
      <c r="BG26" s="98">
        <f t="shared" si="18"/>
        <v>120</v>
      </c>
      <c r="BH26" s="142"/>
      <c r="BI26" s="141">
        <v>140</v>
      </c>
      <c r="BJ26" s="98">
        <f t="shared" si="19"/>
        <v>120</v>
      </c>
      <c r="BK26" s="142"/>
      <c r="BL26" s="141">
        <v>140</v>
      </c>
      <c r="BM26" s="98">
        <f t="shared" si="20"/>
        <v>120</v>
      </c>
      <c r="BN26" s="142"/>
      <c r="BO26" s="141">
        <v>140</v>
      </c>
      <c r="BP26" s="98">
        <f t="shared" si="21"/>
        <v>120</v>
      </c>
      <c r="BQ26" s="142"/>
      <c r="BR26" s="141">
        <v>140</v>
      </c>
      <c r="BS26" s="98">
        <f t="shared" si="22"/>
        <v>120</v>
      </c>
      <c r="BT26" s="142"/>
    </row>
    <row r="27" spans="4:72" x14ac:dyDescent="0.3">
      <c r="D27" s="310">
        <v>145</v>
      </c>
      <c r="E27" s="168">
        <f t="shared" si="0"/>
        <v>125</v>
      </c>
      <c r="F27" s="216">
        <v>69</v>
      </c>
      <c r="G27" s="310">
        <v>145</v>
      </c>
      <c r="H27" s="168">
        <f t="shared" si="1"/>
        <v>125</v>
      </c>
      <c r="I27" s="216">
        <v>69</v>
      </c>
      <c r="J27" s="141">
        <v>145</v>
      </c>
      <c r="K27" s="98">
        <f t="shared" si="2"/>
        <v>125</v>
      </c>
      <c r="L27" s="142"/>
      <c r="M27" s="141">
        <v>145</v>
      </c>
      <c r="N27" s="98">
        <f t="shared" si="3"/>
        <v>125</v>
      </c>
      <c r="O27" s="142"/>
      <c r="P27" s="141">
        <v>145</v>
      </c>
      <c r="Q27" s="98">
        <f t="shared" si="4"/>
        <v>125</v>
      </c>
      <c r="R27" s="142"/>
      <c r="S27" s="141">
        <v>145</v>
      </c>
      <c r="T27" s="98">
        <f t="shared" si="5"/>
        <v>125</v>
      </c>
      <c r="U27" s="142"/>
      <c r="V27" s="141">
        <v>145</v>
      </c>
      <c r="W27" s="98">
        <f t="shared" si="6"/>
        <v>125</v>
      </c>
      <c r="X27" s="142"/>
      <c r="Y27" s="141">
        <v>145</v>
      </c>
      <c r="Z27" s="98">
        <f t="shared" si="7"/>
        <v>125</v>
      </c>
      <c r="AA27" s="98"/>
      <c r="AB27" s="141">
        <v>145</v>
      </c>
      <c r="AC27" s="98">
        <f t="shared" si="8"/>
        <v>125</v>
      </c>
      <c r="AD27" s="142"/>
      <c r="AE27" s="141">
        <v>145</v>
      </c>
      <c r="AF27" s="98">
        <f t="shared" si="9"/>
        <v>125</v>
      </c>
      <c r="AG27" s="142"/>
      <c r="AH27" s="141">
        <v>145</v>
      </c>
      <c r="AI27" s="98">
        <f t="shared" si="10"/>
        <v>125</v>
      </c>
      <c r="AJ27" s="142"/>
      <c r="AK27" s="141">
        <v>145</v>
      </c>
      <c r="AL27" s="98">
        <f t="shared" si="11"/>
        <v>125</v>
      </c>
      <c r="AM27" s="142"/>
      <c r="AN27" s="141">
        <v>145</v>
      </c>
      <c r="AO27" s="98">
        <f t="shared" si="12"/>
        <v>125</v>
      </c>
      <c r="AP27" s="142"/>
      <c r="AQ27" s="141">
        <v>145</v>
      </c>
      <c r="AR27" s="98">
        <f t="shared" si="13"/>
        <v>125</v>
      </c>
      <c r="AS27" s="142"/>
      <c r="AT27" s="141">
        <v>145</v>
      </c>
      <c r="AU27" s="98">
        <f t="shared" si="14"/>
        <v>125</v>
      </c>
      <c r="AV27" s="142"/>
      <c r="AW27" s="141">
        <v>145</v>
      </c>
      <c r="AX27" s="98">
        <f t="shared" si="15"/>
        <v>125</v>
      </c>
      <c r="AY27" s="142"/>
      <c r="AZ27" s="141">
        <v>145</v>
      </c>
      <c r="BA27" s="98">
        <f t="shared" si="16"/>
        <v>125</v>
      </c>
      <c r="BB27" s="142"/>
      <c r="BC27" s="141">
        <v>145</v>
      </c>
      <c r="BD27" s="98">
        <f t="shared" si="17"/>
        <v>125</v>
      </c>
      <c r="BE27" s="142"/>
      <c r="BF27" s="141">
        <v>145</v>
      </c>
      <c r="BG27" s="98">
        <f t="shared" si="18"/>
        <v>125</v>
      </c>
      <c r="BH27" s="142"/>
      <c r="BI27" s="141">
        <v>145</v>
      </c>
      <c r="BJ27" s="98">
        <f t="shared" si="19"/>
        <v>125</v>
      </c>
      <c r="BK27" s="142"/>
      <c r="BL27" s="141">
        <v>145</v>
      </c>
      <c r="BM27" s="98">
        <f t="shared" si="20"/>
        <v>125</v>
      </c>
      <c r="BN27" s="142"/>
      <c r="BO27" s="141">
        <v>145</v>
      </c>
      <c r="BP27" s="98">
        <f t="shared" si="21"/>
        <v>125</v>
      </c>
      <c r="BQ27" s="142"/>
      <c r="BR27" s="141">
        <v>145</v>
      </c>
      <c r="BS27" s="98">
        <f t="shared" si="22"/>
        <v>125</v>
      </c>
      <c r="BT27" s="142"/>
    </row>
    <row r="28" spans="4:72" x14ac:dyDescent="0.3">
      <c r="D28" s="310">
        <v>150</v>
      </c>
      <c r="E28" s="168">
        <f t="shared" si="0"/>
        <v>130</v>
      </c>
      <c r="F28" s="216">
        <v>68</v>
      </c>
      <c r="G28" s="310">
        <v>150</v>
      </c>
      <c r="H28" s="168">
        <f t="shared" si="1"/>
        <v>130</v>
      </c>
      <c r="I28" s="216">
        <v>68</v>
      </c>
      <c r="J28" s="141">
        <v>150</v>
      </c>
      <c r="K28" s="98">
        <f t="shared" si="2"/>
        <v>130</v>
      </c>
      <c r="L28" s="142"/>
      <c r="M28" s="141">
        <v>150</v>
      </c>
      <c r="N28" s="98">
        <f t="shared" si="3"/>
        <v>130</v>
      </c>
      <c r="O28" s="142"/>
      <c r="P28" s="141">
        <v>150</v>
      </c>
      <c r="Q28" s="98">
        <f t="shared" si="4"/>
        <v>130</v>
      </c>
      <c r="R28" s="142"/>
      <c r="S28" s="141">
        <v>150</v>
      </c>
      <c r="T28" s="98">
        <f t="shared" si="5"/>
        <v>130</v>
      </c>
      <c r="U28" s="142"/>
      <c r="V28" s="141">
        <v>150</v>
      </c>
      <c r="W28" s="98">
        <f t="shared" si="6"/>
        <v>130</v>
      </c>
      <c r="X28" s="142"/>
      <c r="Y28" s="141">
        <v>150</v>
      </c>
      <c r="Z28" s="98">
        <f t="shared" si="7"/>
        <v>130</v>
      </c>
      <c r="AA28" s="98"/>
      <c r="AB28" s="141">
        <v>150</v>
      </c>
      <c r="AC28" s="98">
        <f t="shared" si="8"/>
        <v>130</v>
      </c>
      <c r="AD28" s="142"/>
      <c r="AE28" s="141">
        <v>150</v>
      </c>
      <c r="AF28" s="98">
        <f t="shared" si="9"/>
        <v>130</v>
      </c>
      <c r="AG28" s="142"/>
      <c r="AH28" s="141">
        <v>150</v>
      </c>
      <c r="AI28" s="98">
        <f t="shared" si="10"/>
        <v>130</v>
      </c>
      <c r="AJ28" s="142"/>
      <c r="AK28" s="141">
        <v>150</v>
      </c>
      <c r="AL28" s="98">
        <f t="shared" si="11"/>
        <v>130</v>
      </c>
      <c r="AM28" s="142"/>
      <c r="AN28" s="141">
        <v>150</v>
      </c>
      <c r="AO28" s="98">
        <f t="shared" si="12"/>
        <v>130</v>
      </c>
      <c r="AP28" s="142"/>
      <c r="AQ28" s="141">
        <v>150</v>
      </c>
      <c r="AR28" s="98">
        <f t="shared" si="13"/>
        <v>130</v>
      </c>
      <c r="AS28" s="142"/>
      <c r="AT28" s="141">
        <v>150</v>
      </c>
      <c r="AU28" s="98">
        <f t="shared" si="14"/>
        <v>130</v>
      </c>
      <c r="AV28" s="142"/>
      <c r="AW28" s="141">
        <v>150</v>
      </c>
      <c r="AX28" s="98">
        <f t="shared" si="15"/>
        <v>130</v>
      </c>
      <c r="AY28" s="142"/>
      <c r="AZ28" s="141">
        <v>150</v>
      </c>
      <c r="BA28" s="98">
        <f t="shared" si="16"/>
        <v>130</v>
      </c>
      <c r="BB28" s="142"/>
      <c r="BC28" s="141">
        <v>150</v>
      </c>
      <c r="BD28" s="98">
        <f t="shared" si="17"/>
        <v>130</v>
      </c>
      <c r="BE28" s="142"/>
      <c r="BF28" s="141">
        <v>150</v>
      </c>
      <c r="BG28" s="98">
        <f t="shared" si="18"/>
        <v>130</v>
      </c>
      <c r="BH28" s="142"/>
      <c r="BI28" s="141">
        <v>150</v>
      </c>
      <c r="BJ28" s="98">
        <f t="shared" si="19"/>
        <v>130</v>
      </c>
      <c r="BK28" s="142"/>
      <c r="BL28" s="141">
        <v>150</v>
      </c>
      <c r="BM28" s="98">
        <f t="shared" si="20"/>
        <v>130</v>
      </c>
      <c r="BN28" s="142"/>
      <c r="BO28" s="141">
        <v>150</v>
      </c>
      <c r="BP28" s="98">
        <f t="shared" si="21"/>
        <v>130</v>
      </c>
      <c r="BQ28" s="142"/>
      <c r="BR28" s="141">
        <v>150</v>
      </c>
      <c r="BS28" s="98">
        <f t="shared" si="22"/>
        <v>130</v>
      </c>
      <c r="BT28" s="142"/>
    </row>
    <row r="29" spans="4:72" x14ac:dyDescent="0.3">
      <c r="D29" s="310">
        <v>155</v>
      </c>
      <c r="E29" s="168">
        <f t="shared" si="0"/>
        <v>135</v>
      </c>
      <c r="F29" s="216">
        <v>67</v>
      </c>
      <c r="G29" s="310">
        <v>155</v>
      </c>
      <c r="H29" s="168">
        <f t="shared" si="1"/>
        <v>135</v>
      </c>
      <c r="I29" s="216">
        <v>67</v>
      </c>
      <c r="J29" s="141">
        <v>155</v>
      </c>
      <c r="K29" s="98">
        <f t="shared" si="2"/>
        <v>135</v>
      </c>
      <c r="L29" s="142"/>
      <c r="M29" s="141">
        <v>155</v>
      </c>
      <c r="N29" s="98">
        <f t="shared" si="3"/>
        <v>135</v>
      </c>
      <c r="O29" s="142"/>
      <c r="P29" s="141">
        <v>155</v>
      </c>
      <c r="Q29" s="98">
        <f t="shared" si="4"/>
        <v>135</v>
      </c>
      <c r="R29" s="142"/>
      <c r="S29" s="141">
        <v>155</v>
      </c>
      <c r="T29" s="98">
        <f t="shared" si="5"/>
        <v>135</v>
      </c>
      <c r="U29" s="142"/>
      <c r="V29" s="141">
        <v>155</v>
      </c>
      <c r="W29" s="98">
        <f t="shared" si="6"/>
        <v>135</v>
      </c>
      <c r="X29" s="142"/>
      <c r="Y29" s="141">
        <v>155</v>
      </c>
      <c r="Z29" s="98">
        <f t="shared" si="7"/>
        <v>135</v>
      </c>
      <c r="AA29" s="98"/>
      <c r="AB29" s="141">
        <v>155</v>
      </c>
      <c r="AC29" s="98">
        <f t="shared" si="8"/>
        <v>135</v>
      </c>
      <c r="AD29" s="142"/>
      <c r="AE29" s="141">
        <v>155</v>
      </c>
      <c r="AF29" s="98">
        <f t="shared" si="9"/>
        <v>135</v>
      </c>
      <c r="AG29" s="142"/>
      <c r="AH29" s="141">
        <v>155</v>
      </c>
      <c r="AI29" s="98">
        <f t="shared" si="10"/>
        <v>135</v>
      </c>
      <c r="AJ29" s="142"/>
      <c r="AK29" s="141">
        <v>155</v>
      </c>
      <c r="AL29" s="98">
        <f t="shared" si="11"/>
        <v>135</v>
      </c>
      <c r="AM29" s="142"/>
      <c r="AN29" s="141">
        <v>155</v>
      </c>
      <c r="AO29" s="98">
        <f t="shared" si="12"/>
        <v>135</v>
      </c>
      <c r="AP29" s="142"/>
      <c r="AQ29" s="141">
        <v>155</v>
      </c>
      <c r="AR29" s="98">
        <f t="shared" si="13"/>
        <v>135</v>
      </c>
      <c r="AS29" s="142"/>
      <c r="AT29" s="141">
        <v>155</v>
      </c>
      <c r="AU29" s="98">
        <f t="shared" si="14"/>
        <v>135</v>
      </c>
      <c r="AV29" s="142"/>
      <c r="AW29" s="141">
        <v>155</v>
      </c>
      <c r="AX29" s="98">
        <f t="shared" si="15"/>
        <v>135</v>
      </c>
      <c r="AY29" s="142"/>
      <c r="AZ29" s="141">
        <v>155</v>
      </c>
      <c r="BA29" s="98">
        <f t="shared" si="16"/>
        <v>135</v>
      </c>
      <c r="BB29" s="142"/>
      <c r="BC29" s="141">
        <v>155</v>
      </c>
      <c r="BD29" s="98">
        <f t="shared" si="17"/>
        <v>135</v>
      </c>
      <c r="BE29" s="142"/>
      <c r="BF29" s="141">
        <v>155</v>
      </c>
      <c r="BG29" s="98">
        <f t="shared" si="18"/>
        <v>135</v>
      </c>
      <c r="BH29" s="142"/>
      <c r="BI29" s="141">
        <v>155</v>
      </c>
      <c r="BJ29" s="98">
        <f t="shared" si="19"/>
        <v>135</v>
      </c>
      <c r="BK29" s="142"/>
      <c r="BL29" s="141">
        <v>155</v>
      </c>
      <c r="BM29" s="98">
        <f t="shared" si="20"/>
        <v>135</v>
      </c>
      <c r="BN29" s="142"/>
      <c r="BO29" s="141">
        <v>155</v>
      </c>
      <c r="BP29" s="98">
        <f t="shared" si="21"/>
        <v>135</v>
      </c>
      <c r="BQ29" s="142"/>
      <c r="BR29" s="141">
        <v>155</v>
      </c>
      <c r="BS29" s="98">
        <f t="shared" si="22"/>
        <v>135</v>
      </c>
      <c r="BT29" s="142"/>
    </row>
    <row r="30" spans="4:72" x14ac:dyDescent="0.3">
      <c r="D30" s="310">
        <v>160</v>
      </c>
      <c r="E30" s="168">
        <f t="shared" si="0"/>
        <v>140</v>
      </c>
      <c r="F30" s="216">
        <v>67</v>
      </c>
      <c r="G30" s="310">
        <v>160</v>
      </c>
      <c r="H30" s="168">
        <f t="shared" si="1"/>
        <v>140</v>
      </c>
      <c r="I30" s="216">
        <v>67</v>
      </c>
      <c r="J30" s="141">
        <v>160</v>
      </c>
      <c r="K30" s="98">
        <f t="shared" si="2"/>
        <v>140</v>
      </c>
      <c r="L30" s="142"/>
      <c r="M30" s="141">
        <v>160</v>
      </c>
      <c r="N30" s="98">
        <f t="shared" si="3"/>
        <v>140</v>
      </c>
      <c r="O30" s="142"/>
      <c r="P30" s="141">
        <v>160</v>
      </c>
      <c r="Q30" s="98">
        <f t="shared" si="4"/>
        <v>140</v>
      </c>
      <c r="R30" s="142"/>
      <c r="S30" s="141">
        <v>160</v>
      </c>
      <c r="T30" s="98">
        <f t="shared" si="5"/>
        <v>140</v>
      </c>
      <c r="U30" s="142"/>
      <c r="V30" s="141">
        <v>160</v>
      </c>
      <c r="W30" s="98">
        <f t="shared" si="6"/>
        <v>140</v>
      </c>
      <c r="X30" s="142"/>
      <c r="Y30" s="141">
        <v>160</v>
      </c>
      <c r="Z30" s="98">
        <f t="shared" si="7"/>
        <v>140</v>
      </c>
      <c r="AA30" s="98"/>
      <c r="AB30" s="141">
        <v>160</v>
      </c>
      <c r="AC30" s="98">
        <f t="shared" si="8"/>
        <v>140</v>
      </c>
      <c r="AD30" s="142"/>
      <c r="AE30" s="141">
        <v>160</v>
      </c>
      <c r="AF30" s="98">
        <f t="shared" si="9"/>
        <v>140</v>
      </c>
      <c r="AG30" s="142"/>
      <c r="AH30" s="141">
        <v>160</v>
      </c>
      <c r="AI30" s="98">
        <f t="shared" si="10"/>
        <v>140</v>
      </c>
      <c r="AJ30" s="142"/>
      <c r="AK30" s="141">
        <v>160</v>
      </c>
      <c r="AL30" s="98">
        <f t="shared" si="11"/>
        <v>140</v>
      </c>
      <c r="AM30" s="142"/>
      <c r="AN30" s="141">
        <v>160</v>
      </c>
      <c r="AO30" s="98">
        <f t="shared" si="12"/>
        <v>140</v>
      </c>
      <c r="AP30" s="142"/>
      <c r="AQ30" s="141">
        <v>160</v>
      </c>
      <c r="AR30" s="98">
        <f t="shared" si="13"/>
        <v>140</v>
      </c>
      <c r="AS30" s="142"/>
      <c r="AT30" s="141">
        <v>160</v>
      </c>
      <c r="AU30" s="98">
        <f t="shared" si="14"/>
        <v>140</v>
      </c>
      <c r="AV30" s="142"/>
      <c r="AW30" s="141">
        <v>160</v>
      </c>
      <c r="AX30" s="98">
        <f t="shared" si="15"/>
        <v>140</v>
      </c>
      <c r="AY30" s="142"/>
      <c r="AZ30" s="141">
        <v>160</v>
      </c>
      <c r="BA30" s="98">
        <f t="shared" si="16"/>
        <v>140</v>
      </c>
      <c r="BB30" s="142"/>
      <c r="BC30" s="141">
        <v>160</v>
      </c>
      <c r="BD30" s="98">
        <f t="shared" si="17"/>
        <v>140</v>
      </c>
      <c r="BE30" s="142"/>
      <c r="BF30" s="141">
        <v>160</v>
      </c>
      <c r="BG30" s="98">
        <f t="shared" si="18"/>
        <v>140</v>
      </c>
      <c r="BH30" s="142"/>
      <c r="BI30" s="141">
        <v>160</v>
      </c>
      <c r="BJ30" s="98">
        <f t="shared" si="19"/>
        <v>140</v>
      </c>
      <c r="BK30" s="142"/>
      <c r="BL30" s="141">
        <v>160</v>
      </c>
      <c r="BM30" s="98">
        <f t="shared" si="20"/>
        <v>140</v>
      </c>
      <c r="BN30" s="142"/>
      <c r="BO30" s="141">
        <v>160</v>
      </c>
      <c r="BP30" s="98">
        <f t="shared" si="21"/>
        <v>140</v>
      </c>
      <c r="BQ30" s="142"/>
      <c r="BR30" s="141">
        <v>160</v>
      </c>
      <c r="BS30" s="98">
        <f t="shared" si="22"/>
        <v>140</v>
      </c>
      <c r="BT30" s="142"/>
    </row>
    <row r="31" spans="4:72" x14ac:dyDescent="0.3">
      <c r="D31" s="310">
        <v>165</v>
      </c>
      <c r="E31" s="168">
        <f t="shared" si="0"/>
        <v>145</v>
      </c>
      <c r="F31" s="216">
        <v>66</v>
      </c>
      <c r="G31" s="310">
        <v>165</v>
      </c>
      <c r="H31" s="168">
        <f t="shared" si="1"/>
        <v>145</v>
      </c>
      <c r="I31" s="216">
        <v>66</v>
      </c>
      <c r="J31" s="141">
        <v>165</v>
      </c>
      <c r="K31" s="98">
        <f t="shared" si="2"/>
        <v>145</v>
      </c>
      <c r="L31" s="142"/>
      <c r="M31" s="141">
        <v>165</v>
      </c>
      <c r="N31" s="98">
        <f t="shared" si="3"/>
        <v>145</v>
      </c>
      <c r="O31" s="142"/>
      <c r="P31" s="141">
        <v>165</v>
      </c>
      <c r="Q31" s="98">
        <f t="shared" si="4"/>
        <v>145</v>
      </c>
      <c r="R31" s="142"/>
      <c r="S31" s="141">
        <v>165</v>
      </c>
      <c r="T31" s="98">
        <f t="shared" si="5"/>
        <v>145</v>
      </c>
      <c r="U31" s="142"/>
      <c r="V31" s="141">
        <v>165</v>
      </c>
      <c r="W31" s="98">
        <f t="shared" si="6"/>
        <v>145</v>
      </c>
      <c r="X31" s="142"/>
      <c r="Y31" s="141">
        <v>165</v>
      </c>
      <c r="Z31" s="98">
        <f t="shared" si="7"/>
        <v>145</v>
      </c>
      <c r="AA31" s="98"/>
      <c r="AB31" s="141">
        <v>165</v>
      </c>
      <c r="AC31" s="98">
        <f t="shared" si="8"/>
        <v>145</v>
      </c>
      <c r="AD31" s="142"/>
      <c r="AE31" s="141">
        <v>165</v>
      </c>
      <c r="AF31" s="98">
        <f t="shared" si="9"/>
        <v>145</v>
      </c>
      <c r="AG31" s="142"/>
      <c r="AH31" s="141">
        <v>165</v>
      </c>
      <c r="AI31" s="98">
        <f t="shared" si="10"/>
        <v>145</v>
      </c>
      <c r="AJ31" s="142"/>
      <c r="AK31" s="141">
        <v>165</v>
      </c>
      <c r="AL31" s="98">
        <f t="shared" si="11"/>
        <v>145</v>
      </c>
      <c r="AM31" s="142"/>
      <c r="AN31" s="141">
        <v>165</v>
      </c>
      <c r="AO31" s="98">
        <f t="shared" si="12"/>
        <v>145</v>
      </c>
      <c r="AP31" s="142"/>
      <c r="AQ31" s="141">
        <v>165</v>
      </c>
      <c r="AR31" s="98">
        <f t="shared" si="13"/>
        <v>145</v>
      </c>
      <c r="AS31" s="142"/>
      <c r="AT31" s="141">
        <v>165</v>
      </c>
      <c r="AU31" s="98">
        <f t="shared" si="14"/>
        <v>145</v>
      </c>
      <c r="AV31" s="142"/>
      <c r="AW31" s="141">
        <v>165</v>
      </c>
      <c r="AX31" s="98">
        <f t="shared" si="15"/>
        <v>145</v>
      </c>
      <c r="AY31" s="142"/>
      <c r="AZ31" s="141">
        <v>165</v>
      </c>
      <c r="BA31" s="98">
        <f t="shared" si="16"/>
        <v>145</v>
      </c>
      <c r="BB31" s="142"/>
      <c r="BC31" s="141">
        <v>165</v>
      </c>
      <c r="BD31" s="98">
        <f t="shared" si="17"/>
        <v>145</v>
      </c>
      <c r="BE31" s="142"/>
      <c r="BF31" s="141">
        <v>165</v>
      </c>
      <c r="BG31" s="98">
        <f t="shared" si="18"/>
        <v>145</v>
      </c>
      <c r="BH31" s="142"/>
      <c r="BI31" s="141">
        <v>165</v>
      </c>
      <c r="BJ31" s="98">
        <f t="shared" si="19"/>
        <v>145</v>
      </c>
      <c r="BK31" s="142"/>
      <c r="BL31" s="141">
        <v>165</v>
      </c>
      <c r="BM31" s="98">
        <f t="shared" si="20"/>
        <v>145</v>
      </c>
      <c r="BN31" s="142"/>
      <c r="BO31" s="141">
        <v>165</v>
      </c>
      <c r="BP31" s="98">
        <f t="shared" si="21"/>
        <v>145</v>
      </c>
      <c r="BQ31" s="142"/>
      <c r="BR31" s="141">
        <v>165</v>
      </c>
      <c r="BS31" s="98">
        <f t="shared" si="22"/>
        <v>145</v>
      </c>
      <c r="BT31" s="142"/>
    </row>
    <row r="32" spans="4:72" ht="15" thickBot="1" x14ac:dyDescent="0.35">
      <c r="D32" s="308">
        <v>170</v>
      </c>
      <c r="E32" s="312">
        <f t="shared" si="0"/>
        <v>150</v>
      </c>
      <c r="F32" s="313">
        <v>66</v>
      </c>
      <c r="G32" s="308">
        <v>170</v>
      </c>
      <c r="H32" s="312">
        <f t="shared" si="1"/>
        <v>150</v>
      </c>
      <c r="I32" s="313">
        <v>66</v>
      </c>
      <c r="J32" s="143">
        <v>170</v>
      </c>
      <c r="K32" s="11">
        <f t="shared" si="2"/>
        <v>150</v>
      </c>
      <c r="L32" s="144"/>
      <c r="M32" s="143">
        <v>170</v>
      </c>
      <c r="N32" s="11">
        <f t="shared" si="3"/>
        <v>150</v>
      </c>
      <c r="O32" s="144"/>
      <c r="P32" s="143">
        <v>170</v>
      </c>
      <c r="Q32" s="11">
        <f t="shared" si="4"/>
        <v>150</v>
      </c>
      <c r="R32" s="144"/>
      <c r="S32" s="143">
        <v>170</v>
      </c>
      <c r="T32" s="11">
        <f t="shared" si="5"/>
        <v>150</v>
      </c>
      <c r="U32" s="144"/>
      <c r="V32" s="143">
        <v>170</v>
      </c>
      <c r="W32" s="11">
        <f t="shared" si="6"/>
        <v>150</v>
      </c>
      <c r="X32" s="144"/>
      <c r="Y32" s="143">
        <v>170</v>
      </c>
      <c r="Z32" s="11">
        <f t="shared" si="7"/>
        <v>150</v>
      </c>
      <c r="AA32" s="11"/>
      <c r="AB32" s="143">
        <v>170</v>
      </c>
      <c r="AC32" s="11">
        <f t="shared" si="8"/>
        <v>150</v>
      </c>
      <c r="AD32" s="144"/>
      <c r="AE32" s="143">
        <v>170</v>
      </c>
      <c r="AF32" s="11">
        <f t="shared" si="9"/>
        <v>150</v>
      </c>
      <c r="AG32" s="144"/>
      <c r="AH32" s="143">
        <v>170</v>
      </c>
      <c r="AI32" s="11">
        <f t="shared" si="10"/>
        <v>150</v>
      </c>
      <c r="AJ32" s="144"/>
      <c r="AK32" s="143">
        <v>170</v>
      </c>
      <c r="AL32" s="11">
        <f t="shared" si="11"/>
        <v>150</v>
      </c>
      <c r="AM32" s="144"/>
      <c r="AN32" s="143">
        <v>170</v>
      </c>
      <c r="AO32" s="11">
        <f t="shared" si="12"/>
        <v>150</v>
      </c>
      <c r="AP32" s="144"/>
      <c r="AQ32" s="143">
        <v>170</v>
      </c>
      <c r="AR32" s="11">
        <f t="shared" si="13"/>
        <v>150</v>
      </c>
      <c r="AS32" s="144"/>
      <c r="AT32" s="143">
        <v>170</v>
      </c>
      <c r="AU32" s="11">
        <f t="shared" si="14"/>
        <v>150</v>
      </c>
      <c r="AV32" s="144"/>
      <c r="AW32" s="143">
        <v>170</v>
      </c>
      <c r="AX32" s="11">
        <f t="shared" si="15"/>
        <v>150</v>
      </c>
      <c r="AY32" s="144"/>
      <c r="AZ32" s="143">
        <v>170</v>
      </c>
      <c r="BA32" s="11">
        <f t="shared" si="16"/>
        <v>150</v>
      </c>
      <c r="BB32" s="144"/>
      <c r="BC32" s="143">
        <v>170</v>
      </c>
      <c r="BD32" s="11">
        <f t="shared" si="17"/>
        <v>150</v>
      </c>
      <c r="BE32" s="144"/>
      <c r="BF32" s="143">
        <v>170</v>
      </c>
      <c r="BG32" s="11">
        <f t="shared" si="18"/>
        <v>150</v>
      </c>
      <c r="BH32" s="144"/>
      <c r="BI32" s="143">
        <v>170</v>
      </c>
      <c r="BJ32" s="11">
        <f t="shared" si="19"/>
        <v>150</v>
      </c>
      <c r="BK32" s="144"/>
      <c r="BL32" s="143">
        <v>170</v>
      </c>
      <c r="BM32" s="11">
        <f t="shared" si="20"/>
        <v>150</v>
      </c>
      <c r="BN32" s="144"/>
      <c r="BO32" s="143">
        <v>170</v>
      </c>
      <c r="BP32" s="11">
        <f t="shared" si="21"/>
        <v>150</v>
      </c>
      <c r="BQ32" s="144"/>
      <c r="BR32" s="143">
        <v>170</v>
      </c>
      <c r="BS32" s="11">
        <f t="shared" si="22"/>
        <v>150</v>
      </c>
      <c r="BT32" s="144"/>
    </row>
    <row r="33" spans="1:15" ht="15" thickBot="1" x14ac:dyDescent="0.35"/>
    <row r="34" spans="1:15" x14ac:dyDescent="0.3">
      <c r="A34" s="123"/>
      <c r="B34" s="562" t="s">
        <v>150</v>
      </c>
      <c r="C34" s="558"/>
      <c r="D34" s="558"/>
      <c r="E34" s="558" t="s">
        <v>149</v>
      </c>
      <c r="F34" s="558"/>
      <c r="G34" s="558"/>
      <c r="H34" s="558" t="s">
        <v>151</v>
      </c>
      <c r="I34" s="558"/>
      <c r="J34" s="558"/>
      <c r="K34" s="558" t="s">
        <v>152</v>
      </c>
      <c r="L34" s="558"/>
      <c r="M34" s="559"/>
    </row>
    <row r="35" spans="1:15" ht="15" thickBot="1" x14ac:dyDescent="0.35">
      <c r="A35" s="168"/>
      <c r="B35" s="308"/>
      <c r="C35" s="26">
        <v>46.552999999999997</v>
      </c>
      <c r="D35" s="11" t="s">
        <v>160</v>
      </c>
      <c r="E35" s="11"/>
      <c r="F35" s="26">
        <v>66.599999999999994</v>
      </c>
      <c r="G35" s="11" t="s">
        <v>159</v>
      </c>
      <c r="H35" s="11"/>
      <c r="I35" s="26">
        <v>66.599999999999994</v>
      </c>
      <c r="J35" s="11" t="s">
        <v>158</v>
      </c>
      <c r="K35" s="11"/>
      <c r="L35" s="26">
        <v>46.552999999999997</v>
      </c>
      <c r="M35" s="144" t="s">
        <v>157</v>
      </c>
    </row>
    <row r="36" spans="1:15" ht="15" thickBot="1" x14ac:dyDescent="0.35">
      <c r="A36" s="168"/>
      <c r="B36" s="168"/>
      <c r="C36" s="307"/>
    </row>
    <row r="37" spans="1:15" x14ac:dyDescent="0.3">
      <c r="A37" s="162" t="s">
        <v>153</v>
      </c>
      <c r="B37" s="23" t="s">
        <v>148</v>
      </c>
      <c r="C37" s="25"/>
      <c r="E37" s="162" t="s">
        <v>154</v>
      </c>
      <c r="F37" s="23" t="s">
        <v>148</v>
      </c>
      <c r="G37" s="25"/>
      <c r="I37" s="162" t="s">
        <v>155</v>
      </c>
      <c r="J37" s="23" t="s">
        <v>148</v>
      </c>
      <c r="K37" s="25"/>
      <c r="M37" s="162" t="s">
        <v>156</v>
      </c>
      <c r="N37" s="23" t="s">
        <v>148</v>
      </c>
      <c r="O37" s="25"/>
    </row>
    <row r="38" spans="1:15" x14ac:dyDescent="0.3">
      <c r="A38" s="163"/>
      <c r="B38" s="170" t="s">
        <v>147</v>
      </c>
      <c r="C38" s="305" t="s">
        <v>0</v>
      </c>
      <c r="E38" s="163"/>
      <c r="F38" s="170" t="s">
        <v>147</v>
      </c>
      <c r="G38" s="305" t="s">
        <v>0</v>
      </c>
      <c r="I38" s="163"/>
      <c r="J38" s="170" t="s">
        <v>147</v>
      </c>
      <c r="K38" s="305" t="s">
        <v>0</v>
      </c>
      <c r="M38" s="163"/>
      <c r="N38" s="170" t="s">
        <v>147</v>
      </c>
      <c r="O38" s="305" t="s">
        <v>0</v>
      </c>
    </row>
    <row r="39" spans="1:15" x14ac:dyDescent="0.3">
      <c r="A39" s="163">
        <v>25</v>
      </c>
      <c r="B39" s="170">
        <f>A39-20</f>
        <v>5</v>
      </c>
      <c r="C39" s="161">
        <v>96</v>
      </c>
      <c r="E39" s="163">
        <v>25</v>
      </c>
      <c r="F39" s="170">
        <f>E39-20</f>
        <v>5</v>
      </c>
      <c r="G39" s="161">
        <v>96</v>
      </c>
      <c r="I39" s="163">
        <v>25</v>
      </c>
      <c r="J39" s="170">
        <f>I39-20</f>
        <v>5</v>
      </c>
      <c r="K39" s="161">
        <v>96</v>
      </c>
      <c r="M39" s="163">
        <v>25</v>
      </c>
      <c r="N39" s="170">
        <f>M39-20</f>
        <v>5</v>
      </c>
      <c r="O39" s="161">
        <v>96</v>
      </c>
    </row>
    <row r="40" spans="1:15" x14ac:dyDescent="0.3">
      <c r="A40" s="163">
        <v>30</v>
      </c>
      <c r="B40" s="170">
        <f t="shared" ref="B40:B68" si="23">A40-20</f>
        <v>10</v>
      </c>
      <c r="C40" s="161">
        <v>96</v>
      </c>
      <c r="E40" s="163">
        <v>30</v>
      </c>
      <c r="F40" s="170">
        <f t="shared" ref="F40:F68" si="24">E40-20</f>
        <v>10</v>
      </c>
      <c r="G40" s="161">
        <v>96</v>
      </c>
      <c r="I40" s="163">
        <v>30</v>
      </c>
      <c r="J40" s="170">
        <f t="shared" ref="J40:J68" si="25">I40-20</f>
        <v>10</v>
      </c>
      <c r="K40" s="161">
        <v>96</v>
      </c>
      <c r="M40" s="163">
        <v>30</v>
      </c>
      <c r="N40" s="170">
        <f t="shared" ref="N40:N68" si="26">M40-20</f>
        <v>10</v>
      </c>
      <c r="O40" s="161">
        <v>96</v>
      </c>
    </row>
    <row r="41" spans="1:15" x14ac:dyDescent="0.3">
      <c r="A41" s="163">
        <v>35</v>
      </c>
      <c r="B41" s="170">
        <f t="shared" si="23"/>
        <v>15</v>
      </c>
      <c r="C41" s="161">
        <v>96</v>
      </c>
      <c r="E41" s="163">
        <v>35</v>
      </c>
      <c r="F41" s="170">
        <f t="shared" si="24"/>
        <v>15</v>
      </c>
      <c r="G41" s="161">
        <v>96</v>
      </c>
      <c r="I41" s="163">
        <v>35</v>
      </c>
      <c r="J41" s="170">
        <f t="shared" si="25"/>
        <v>15</v>
      </c>
      <c r="K41" s="161">
        <v>96</v>
      </c>
      <c r="M41" s="163">
        <v>35</v>
      </c>
      <c r="N41" s="170">
        <f t="shared" si="26"/>
        <v>15</v>
      </c>
      <c r="O41" s="161">
        <v>96</v>
      </c>
    </row>
    <row r="42" spans="1:15" x14ac:dyDescent="0.3">
      <c r="A42" s="163">
        <v>40</v>
      </c>
      <c r="B42" s="170">
        <f t="shared" si="23"/>
        <v>20</v>
      </c>
      <c r="C42" s="161">
        <v>96</v>
      </c>
      <c r="E42" s="163">
        <v>40</v>
      </c>
      <c r="F42" s="170">
        <f t="shared" si="24"/>
        <v>20</v>
      </c>
      <c r="G42" s="161">
        <v>96</v>
      </c>
      <c r="I42" s="163">
        <v>40</v>
      </c>
      <c r="J42" s="170">
        <f t="shared" si="25"/>
        <v>20</v>
      </c>
      <c r="K42" s="161">
        <v>96</v>
      </c>
      <c r="M42" s="163">
        <v>40</v>
      </c>
      <c r="N42" s="170">
        <f t="shared" si="26"/>
        <v>20</v>
      </c>
      <c r="O42" s="161">
        <v>96</v>
      </c>
    </row>
    <row r="43" spans="1:15" x14ac:dyDescent="0.3">
      <c r="A43" s="163">
        <v>45</v>
      </c>
      <c r="B43" s="170">
        <f t="shared" si="23"/>
        <v>25</v>
      </c>
      <c r="C43" s="161">
        <v>96</v>
      </c>
      <c r="E43" s="163">
        <v>45</v>
      </c>
      <c r="F43" s="170">
        <f t="shared" si="24"/>
        <v>25</v>
      </c>
      <c r="G43" s="161">
        <v>96</v>
      </c>
      <c r="I43" s="163">
        <v>45</v>
      </c>
      <c r="J43" s="170">
        <f t="shared" si="25"/>
        <v>25</v>
      </c>
      <c r="K43" s="161">
        <v>96</v>
      </c>
      <c r="M43" s="163">
        <v>45</v>
      </c>
      <c r="N43" s="170">
        <f t="shared" si="26"/>
        <v>25</v>
      </c>
      <c r="O43" s="161">
        <v>96</v>
      </c>
    </row>
    <row r="44" spans="1:15" x14ac:dyDescent="0.3">
      <c r="A44" s="163">
        <v>50</v>
      </c>
      <c r="B44" s="170">
        <f t="shared" si="23"/>
        <v>30</v>
      </c>
      <c r="C44" s="161">
        <v>93</v>
      </c>
      <c r="E44" s="163">
        <v>50</v>
      </c>
      <c r="F44" s="170">
        <f t="shared" si="24"/>
        <v>30</v>
      </c>
      <c r="G44" s="161">
        <v>96</v>
      </c>
      <c r="I44" s="163">
        <v>50</v>
      </c>
      <c r="J44" s="170">
        <f t="shared" si="25"/>
        <v>30</v>
      </c>
      <c r="K44" s="161">
        <v>96</v>
      </c>
      <c r="M44" s="163">
        <v>50</v>
      </c>
      <c r="N44" s="170">
        <f t="shared" si="26"/>
        <v>30</v>
      </c>
      <c r="O44" s="161">
        <v>93</v>
      </c>
    </row>
    <row r="45" spans="1:15" x14ac:dyDescent="0.3">
      <c r="A45" s="163">
        <v>55</v>
      </c>
      <c r="B45" s="170">
        <f t="shared" si="23"/>
        <v>35</v>
      </c>
      <c r="C45" s="161">
        <v>90</v>
      </c>
      <c r="E45" s="163">
        <v>55</v>
      </c>
      <c r="F45" s="170">
        <f t="shared" si="24"/>
        <v>35</v>
      </c>
      <c r="G45" s="161">
        <v>96</v>
      </c>
      <c r="I45" s="163">
        <v>55</v>
      </c>
      <c r="J45" s="170">
        <f t="shared" si="25"/>
        <v>35</v>
      </c>
      <c r="K45" s="161">
        <v>96</v>
      </c>
      <c r="M45" s="163">
        <v>55</v>
      </c>
      <c r="N45" s="170">
        <f t="shared" si="26"/>
        <v>35</v>
      </c>
      <c r="O45" s="161">
        <v>90</v>
      </c>
    </row>
    <row r="46" spans="1:15" x14ac:dyDescent="0.3">
      <c r="A46" s="163">
        <v>60</v>
      </c>
      <c r="B46" s="170">
        <f t="shared" si="23"/>
        <v>40</v>
      </c>
      <c r="C46" s="161">
        <v>88</v>
      </c>
      <c r="E46" s="163">
        <v>60</v>
      </c>
      <c r="F46" s="170">
        <f t="shared" si="24"/>
        <v>40</v>
      </c>
      <c r="G46" s="161">
        <v>96</v>
      </c>
      <c r="I46" s="163">
        <v>60</v>
      </c>
      <c r="J46" s="170">
        <f t="shared" si="25"/>
        <v>40</v>
      </c>
      <c r="K46" s="161">
        <v>96</v>
      </c>
      <c r="M46" s="163">
        <v>60</v>
      </c>
      <c r="N46" s="170">
        <f t="shared" si="26"/>
        <v>40</v>
      </c>
      <c r="O46" s="161">
        <v>88</v>
      </c>
    </row>
    <row r="47" spans="1:15" x14ac:dyDescent="0.3">
      <c r="A47" s="163">
        <v>65</v>
      </c>
      <c r="B47" s="170">
        <f t="shared" si="23"/>
        <v>45</v>
      </c>
      <c r="C47" s="161">
        <v>86</v>
      </c>
      <c r="E47" s="163">
        <v>65</v>
      </c>
      <c r="F47" s="170">
        <f t="shared" si="24"/>
        <v>45</v>
      </c>
      <c r="G47" s="161">
        <v>96</v>
      </c>
      <c r="I47" s="163">
        <v>65</v>
      </c>
      <c r="J47" s="170">
        <f t="shared" si="25"/>
        <v>45</v>
      </c>
      <c r="K47" s="161">
        <v>96</v>
      </c>
      <c r="M47" s="163">
        <v>65</v>
      </c>
      <c r="N47" s="170">
        <f t="shared" si="26"/>
        <v>45</v>
      </c>
      <c r="O47" s="161">
        <v>86</v>
      </c>
    </row>
    <row r="48" spans="1:15" x14ac:dyDescent="0.3">
      <c r="A48" s="163">
        <v>70</v>
      </c>
      <c r="B48" s="170">
        <f t="shared" si="23"/>
        <v>50</v>
      </c>
      <c r="C48" s="161">
        <v>84</v>
      </c>
      <c r="E48" s="163">
        <v>70</v>
      </c>
      <c r="F48" s="170">
        <f t="shared" si="24"/>
        <v>50</v>
      </c>
      <c r="G48" s="161">
        <v>98</v>
      </c>
      <c r="I48" s="163">
        <v>70</v>
      </c>
      <c r="J48" s="170">
        <f t="shared" si="25"/>
        <v>50</v>
      </c>
      <c r="K48" s="161">
        <v>98</v>
      </c>
      <c r="M48" s="163">
        <v>70</v>
      </c>
      <c r="N48" s="170">
        <f t="shared" si="26"/>
        <v>50</v>
      </c>
      <c r="O48" s="161">
        <v>84</v>
      </c>
    </row>
    <row r="49" spans="1:15" x14ac:dyDescent="0.3">
      <c r="A49" s="163">
        <v>75</v>
      </c>
      <c r="B49" s="170">
        <f t="shared" si="23"/>
        <v>55</v>
      </c>
      <c r="C49" s="161">
        <v>83</v>
      </c>
      <c r="E49" s="163">
        <v>75</v>
      </c>
      <c r="F49" s="170">
        <f t="shared" si="24"/>
        <v>55</v>
      </c>
      <c r="G49" s="161">
        <v>100</v>
      </c>
      <c r="I49" s="163">
        <v>75</v>
      </c>
      <c r="J49" s="170">
        <f t="shared" si="25"/>
        <v>55</v>
      </c>
      <c r="K49" s="161">
        <v>100</v>
      </c>
      <c r="M49" s="163">
        <v>75</v>
      </c>
      <c r="N49" s="170">
        <f t="shared" si="26"/>
        <v>55</v>
      </c>
      <c r="O49" s="161">
        <v>83</v>
      </c>
    </row>
    <row r="50" spans="1:15" x14ac:dyDescent="0.3">
      <c r="A50" s="163">
        <v>80</v>
      </c>
      <c r="B50" s="170">
        <f t="shared" si="23"/>
        <v>60</v>
      </c>
      <c r="C50" s="161">
        <v>81</v>
      </c>
      <c r="E50" s="163">
        <v>80</v>
      </c>
      <c r="F50" s="170">
        <f t="shared" si="24"/>
        <v>60</v>
      </c>
      <c r="G50" s="161">
        <v>102</v>
      </c>
      <c r="I50" s="163">
        <v>80</v>
      </c>
      <c r="J50" s="170">
        <f t="shared" si="25"/>
        <v>60</v>
      </c>
      <c r="K50" s="161">
        <v>102</v>
      </c>
      <c r="M50" s="163">
        <v>80</v>
      </c>
      <c r="N50" s="170">
        <f t="shared" si="26"/>
        <v>60</v>
      </c>
      <c r="O50" s="161">
        <v>81</v>
      </c>
    </row>
    <row r="51" spans="1:15" x14ac:dyDescent="0.3">
      <c r="A51" s="163">
        <v>85</v>
      </c>
      <c r="B51" s="170">
        <f t="shared" si="23"/>
        <v>65</v>
      </c>
      <c r="C51" s="161">
        <v>80</v>
      </c>
      <c r="E51" s="163">
        <v>85</v>
      </c>
      <c r="F51" s="170">
        <f t="shared" si="24"/>
        <v>65</v>
      </c>
      <c r="G51" s="161">
        <v>104</v>
      </c>
      <c r="I51" s="163">
        <v>85</v>
      </c>
      <c r="J51" s="170">
        <f t="shared" si="25"/>
        <v>65</v>
      </c>
      <c r="K51" s="161">
        <v>104</v>
      </c>
      <c r="M51" s="163">
        <v>85</v>
      </c>
      <c r="N51" s="170">
        <f t="shared" si="26"/>
        <v>65</v>
      </c>
      <c r="O51" s="161">
        <v>80</v>
      </c>
    </row>
    <row r="52" spans="1:15" x14ac:dyDescent="0.3">
      <c r="A52" s="163">
        <v>90</v>
      </c>
      <c r="B52" s="170">
        <f t="shared" si="23"/>
        <v>70</v>
      </c>
      <c r="C52" s="161">
        <v>79</v>
      </c>
      <c r="E52" s="163">
        <v>90</v>
      </c>
      <c r="F52" s="170">
        <f t="shared" si="24"/>
        <v>70</v>
      </c>
      <c r="G52" s="161">
        <v>106</v>
      </c>
      <c r="I52" s="163">
        <v>90</v>
      </c>
      <c r="J52" s="170">
        <f t="shared" si="25"/>
        <v>70</v>
      </c>
      <c r="K52" s="161">
        <v>106</v>
      </c>
      <c r="M52" s="163">
        <v>90</v>
      </c>
      <c r="N52" s="170">
        <f t="shared" si="26"/>
        <v>70</v>
      </c>
      <c r="O52" s="161">
        <v>79</v>
      </c>
    </row>
    <row r="53" spans="1:15" x14ac:dyDescent="0.3">
      <c r="A53" s="163">
        <v>95</v>
      </c>
      <c r="B53" s="170">
        <f t="shared" si="23"/>
        <v>75</v>
      </c>
      <c r="C53" s="161">
        <v>77</v>
      </c>
      <c r="E53" s="163">
        <v>95</v>
      </c>
      <c r="F53" s="170">
        <f t="shared" si="24"/>
        <v>75</v>
      </c>
      <c r="G53" s="161">
        <v>107</v>
      </c>
      <c r="I53" s="163">
        <v>95</v>
      </c>
      <c r="J53" s="170">
        <f t="shared" si="25"/>
        <v>75</v>
      </c>
      <c r="K53" s="161">
        <v>107</v>
      </c>
      <c r="M53" s="163">
        <v>95</v>
      </c>
      <c r="N53" s="170">
        <f t="shared" si="26"/>
        <v>75</v>
      </c>
      <c r="O53" s="161">
        <v>77</v>
      </c>
    </row>
    <row r="54" spans="1:15" x14ac:dyDescent="0.3">
      <c r="A54" s="163">
        <v>100</v>
      </c>
      <c r="B54" s="170">
        <f t="shared" si="23"/>
        <v>80</v>
      </c>
      <c r="C54" s="161">
        <v>76</v>
      </c>
      <c r="E54" s="163">
        <v>100</v>
      </c>
      <c r="F54" s="170">
        <f t="shared" si="24"/>
        <v>80</v>
      </c>
      <c r="G54" s="161">
        <v>109</v>
      </c>
      <c r="I54" s="163">
        <v>100</v>
      </c>
      <c r="J54" s="170">
        <f t="shared" si="25"/>
        <v>80</v>
      </c>
      <c r="K54" s="161">
        <v>109</v>
      </c>
      <c r="M54" s="163">
        <v>100</v>
      </c>
      <c r="N54" s="170">
        <f t="shared" si="26"/>
        <v>80</v>
      </c>
      <c r="O54" s="161">
        <v>76</v>
      </c>
    </row>
    <row r="55" spans="1:15" x14ac:dyDescent="0.3">
      <c r="A55" s="163">
        <v>105</v>
      </c>
      <c r="B55" s="170">
        <f t="shared" si="23"/>
        <v>85</v>
      </c>
      <c r="C55" s="161">
        <v>75</v>
      </c>
      <c r="E55" s="163">
        <v>105</v>
      </c>
      <c r="F55" s="170">
        <f t="shared" si="24"/>
        <v>85</v>
      </c>
      <c r="G55" s="161">
        <v>110</v>
      </c>
      <c r="I55" s="163">
        <v>105</v>
      </c>
      <c r="J55" s="170">
        <f t="shared" si="25"/>
        <v>85</v>
      </c>
      <c r="K55" s="161">
        <v>110</v>
      </c>
      <c r="M55" s="163">
        <v>105</v>
      </c>
      <c r="N55" s="170">
        <f t="shared" si="26"/>
        <v>85</v>
      </c>
      <c r="O55" s="161">
        <v>75</v>
      </c>
    </row>
    <row r="56" spans="1:15" x14ac:dyDescent="0.3">
      <c r="A56" s="163">
        <v>110</v>
      </c>
      <c r="B56" s="170">
        <f t="shared" si="23"/>
        <v>90</v>
      </c>
      <c r="C56" s="161">
        <v>74</v>
      </c>
      <c r="E56" s="163">
        <v>110</v>
      </c>
      <c r="F56" s="170">
        <f t="shared" si="24"/>
        <v>90</v>
      </c>
      <c r="G56" s="161">
        <v>111</v>
      </c>
      <c r="I56" s="163">
        <v>110</v>
      </c>
      <c r="J56" s="170">
        <f t="shared" si="25"/>
        <v>90</v>
      </c>
      <c r="K56" s="161">
        <v>111</v>
      </c>
      <c r="M56" s="163">
        <v>110</v>
      </c>
      <c r="N56" s="170">
        <f t="shared" si="26"/>
        <v>90</v>
      </c>
      <c r="O56" s="161">
        <v>74</v>
      </c>
    </row>
    <row r="57" spans="1:15" x14ac:dyDescent="0.3">
      <c r="A57" s="163">
        <v>115</v>
      </c>
      <c r="B57" s="170">
        <f t="shared" si="23"/>
        <v>95</v>
      </c>
      <c r="C57" s="161">
        <v>73</v>
      </c>
      <c r="E57" s="163">
        <v>115</v>
      </c>
      <c r="F57" s="170">
        <f t="shared" si="24"/>
        <v>95</v>
      </c>
      <c r="G57" s="161">
        <v>112</v>
      </c>
      <c r="I57" s="163">
        <v>115</v>
      </c>
      <c r="J57" s="170">
        <f t="shared" si="25"/>
        <v>95</v>
      </c>
      <c r="K57" s="161">
        <v>112</v>
      </c>
      <c r="M57" s="163">
        <v>115</v>
      </c>
      <c r="N57" s="170">
        <f t="shared" si="26"/>
        <v>95</v>
      </c>
      <c r="O57" s="161">
        <v>73</v>
      </c>
    </row>
    <row r="58" spans="1:15" x14ac:dyDescent="0.3">
      <c r="A58" s="163">
        <v>120</v>
      </c>
      <c r="B58" s="170">
        <f t="shared" si="23"/>
        <v>100</v>
      </c>
      <c r="C58" s="161">
        <v>72</v>
      </c>
      <c r="E58" s="163">
        <v>120</v>
      </c>
      <c r="F58" s="170">
        <f t="shared" si="24"/>
        <v>100</v>
      </c>
      <c r="G58" s="161">
        <v>114</v>
      </c>
      <c r="I58" s="163">
        <v>120</v>
      </c>
      <c r="J58" s="170">
        <f t="shared" si="25"/>
        <v>100</v>
      </c>
      <c r="K58" s="161">
        <v>114</v>
      </c>
      <c r="M58" s="163">
        <v>120</v>
      </c>
      <c r="N58" s="170">
        <f t="shared" si="26"/>
        <v>100</v>
      </c>
      <c r="O58" s="161">
        <v>72</v>
      </c>
    </row>
    <row r="59" spans="1:15" x14ac:dyDescent="0.3">
      <c r="A59" s="163">
        <v>125</v>
      </c>
      <c r="B59" s="170">
        <f t="shared" si="23"/>
        <v>105</v>
      </c>
      <c r="C59" s="161">
        <v>72</v>
      </c>
      <c r="E59" s="163">
        <v>125</v>
      </c>
      <c r="F59" s="170">
        <f t="shared" si="24"/>
        <v>105</v>
      </c>
      <c r="G59" s="161">
        <v>115</v>
      </c>
      <c r="I59" s="163">
        <v>125</v>
      </c>
      <c r="J59" s="170">
        <f t="shared" si="25"/>
        <v>105</v>
      </c>
      <c r="K59" s="161">
        <v>115</v>
      </c>
      <c r="M59" s="163">
        <v>125</v>
      </c>
      <c r="N59" s="170">
        <f t="shared" si="26"/>
        <v>105</v>
      </c>
      <c r="O59" s="161">
        <v>72</v>
      </c>
    </row>
    <row r="60" spans="1:15" x14ac:dyDescent="0.3">
      <c r="A60" s="163">
        <v>130</v>
      </c>
      <c r="B60" s="170">
        <f t="shared" si="23"/>
        <v>110</v>
      </c>
      <c r="C60" s="161">
        <v>71</v>
      </c>
      <c r="E60" s="163">
        <v>130</v>
      </c>
      <c r="F60" s="170">
        <f t="shared" si="24"/>
        <v>110</v>
      </c>
      <c r="G60" s="161">
        <v>116</v>
      </c>
      <c r="I60" s="163">
        <v>130</v>
      </c>
      <c r="J60" s="170">
        <f t="shared" si="25"/>
        <v>110</v>
      </c>
      <c r="K60" s="161">
        <v>116</v>
      </c>
      <c r="M60" s="163">
        <v>130</v>
      </c>
      <c r="N60" s="170">
        <f t="shared" si="26"/>
        <v>110</v>
      </c>
      <c r="O60" s="161">
        <v>71</v>
      </c>
    </row>
    <row r="61" spans="1:15" x14ac:dyDescent="0.3">
      <c r="A61" s="163">
        <v>135</v>
      </c>
      <c r="B61" s="170">
        <f t="shared" si="23"/>
        <v>115</v>
      </c>
      <c r="C61" s="161">
        <v>70</v>
      </c>
      <c r="E61" s="163">
        <v>135</v>
      </c>
      <c r="F61" s="170">
        <f t="shared" si="24"/>
        <v>115</v>
      </c>
      <c r="G61" s="161">
        <v>116</v>
      </c>
      <c r="I61" s="163">
        <v>135</v>
      </c>
      <c r="J61" s="170">
        <f t="shared" si="25"/>
        <v>115</v>
      </c>
      <c r="K61" s="161">
        <v>116</v>
      </c>
      <c r="M61" s="163">
        <v>135</v>
      </c>
      <c r="N61" s="170">
        <f t="shared" si="26"/>
        <v>115</v>
      </c>
      <c r="O61" s="161">
        <v>70</v>
      </c>
    </row>
    <row r="62" spans="1:15" x14ac:dyDescent="0.3">
      <c r="A62" s="163">
        <v>140</v>
      </c>
      <c r="B62" s="170">
        <f t="shared" si="23"/>
        <v>120</v>
      </c>
      <c r="C62" s="161">
        <v>69</v>
      </c>
      <c r="E62" s="163">
        <v>140</v>
      </c>
      <c r="F62" s="170">
        <f t="shared" si="24"/>
        <v>120</v>
      </c>
      <c r="G62" s="161">
        <v>117</v>
      </c>
      <c r="I62" s="163">
        <v>140</v>
      </c>
      <c r="J62" s="170">
        <f t="shared" si="25"/>
        <v>120</v>
      </c>
      <c r="K62" s="161">
        <v>117</v>
      </c>
      <c r="M62" s="163">
        <v>140</v>
      </c>
      <c r="N62" s="170">
        <f t="shared" si="26"/>
        <v>120</v>
      </c>
      <c r="O62" s="161">
        <v>69</v>
      </c>
    </row>
    <row r="63" spans="1:15" x14ac:dyDescent="0.3">
      <c r="A63" s="163">
        <v>145</v>
      </c>
      <c r="B63" s="170">
        <f t="shared" si="23"/>
        <v>125</v>
      </c>
      <c r="C63" s="161">
        <v>69</v>
      </c>
      <c r="E63" s="163">
        <v>145</v>
      </c>
      <c r="F63" s="170">
        <f t="shared" si="24"/>
        <v>125</v>
      </c>
      <c r="G63" s="161">
        <v>118</v>
      </c>
      <c r="I63" s="163">
        <v>145</v>
      </c>
      <c r="J63" s="170">
        <f t="shared" si="25"/>
        <v>125</v>
      </c>
      <c r="K63" s="161">
        <v>118</v>
      </c>
      <c r="M63" s="163">
        <v>145</v>
      </c>
      <c r="N63" s="170">
        <f t="shared" si="26"/>
        <v>125</v>
      </c>
      <c r="O63" s="161">
        <v>69</v>
      </c>
    </row>
    <row r="64" spans="1:15" x14ac:dyDescent="0.3">
      <c r="A64" s="163">
        <v>150</v>
      </c>
      <c r="B64" s="170">
        <f t="shared" si="23"/>
        <v>130</v>
      </c>
      <c r="C64" s="161">
        <v>68</v>
      </c>
      <c r="E64" s="163">
        <v>150</v>
      </c>
      <c r="F64" s="170">
        <f t="shared" si="24"/>
        <v>130</v>
      </c>
      <c r="G64" s="161">
        <v>119</v>
      </c>
      <c r="I64" s="163">
        <v>150</v>
      </c>
      <c r="J64" s="170">
        <f t="shared" si="25"/>
        <v>130</v>
      </c>
      <c r="K64" s="161">
        <v>119</v>
      </c>
      <c r="M64" s="163">
        <v>150</v>
      </c>
      <c r="N64" s="170">
        <f t="shared" si="26"/>
        <v>130</v>
      </c>
      <c r="O64" s="161">
        <v>68</v>
      </c>
    </row>
    <row r="65" spans="1:15" x14ac:dyDescent="0.3">
      <c r="A65" s="163">
        <v>155</v>
      </c>
      <c r="B65" s="170">
        <f t="shared" si="23"/>
        <v>135</v>
      </c>
      <c r="C65" s="161">
        <v>67</v>
      </c>
      <c r="E65" s="163">
        <v>155</v>
      </c>
      <c r="F65" s="170">
        <f t="shared" si="24"/>
        <v>135</v>
      </c>
      <c r="G65" s="161">
        <v>120</v>
      </c>
      <c r="I65" s="163">
        <v>155</v>
      </c>
      <c r="J65" s="170">
        <f t="shared" si="25"/>
        <v>135</v>
      </c>
      <c r="K65" s="161">
        <v>120</v>
      </c>
      <c r="M65" s="163">
        <v>155</v>
      </c>
      <c r="N65" s="170">
        <f t="shared" si="26"/>
        <v>135</v>
      </c>
      <c r="O65" s="161">
        <v>67</v>
      </c>
    </row>
    <row r="66" spans="1:15" x14ac:dyDescent="0.3">
      <c r="A66" s="163">
        <v>160</v>
      </c>
      <c r="B66" s="170">
        <f t="shared" si="23"/>
        <v>140</v>
      </c>
      <c r="C66" s="161">
        <v>67</v>
      </c>
      <c r="E66" s="163">
        <v>160</v>
      </c>
      <c r="F66" s="170">
        <f t="shared" si="24"/>
        <v>140</v>
      </c>
      <c r="G66" s="161">
        <v>120</v>
      </c>
      <c r="I66" s="163">
        <v>160</v>
      </c>
      <c r="J66" s="170">
        <f t="shared" si="25"/>
        <v>140</v>
      </c>
      <c r="K66" s="161">
        <v>120</v>
      </c>
      <c r="M66" s="163">
        <v>160</v>
      </c>
      <c r="N66" s="170">
        <f t="shared" si="26"/>
        <v>140</v>
      </c>
      <c r="O66" s="161">
        <v>67</v>
      </c>
    </row>
    <row r="67" spans="1:15" x14ac:dyDescent="0.3">
      <c r="A67" s="163">
        <v>165</v>
      </c>
      <c r="B67" s="170">
        <f t="shared" si="23"/>
        <v>145</v>
      </c>
      <c r="C67" s="161">
        <v>66</v>
      </c>
      <c r="E67" s="163">
        <v>165</v>
      </c>
      <c r="F67" s="170">
        <f t="shared" si="24"/>
        <v>145</v>
      </c>
      <c r="G67" s="161">
        <v>121</v>
      </c>
      <c r="I67" s="163">
        <v>165</v>
      </c>
      <c r="J67" s="170">
        <f t="shared" si="25"/>
        <v>145</v>
      </c>
      <c r="K67" s="161">
        <v>121</v>
      </c>
      <c r="M67" s="163">
        <v>165</v>
      </c>
      <c r="N67" s="170">
        <f t="shared" si="26"/>
        <v>145</v>
      </c>
      <c r="O67" s="161">
        <v>66</v>
      </c>
    </row>
    <row r="68" spans="1:15" ht="15" thickBot="1" x14ac:dyDescent="0.35">
      <c r="A68" s="183">
        <v>170</v>
      </c>
      <c r="B68" s="26">
        <f t="shared" si="23"/>
        <v>150</v>
      </c>
      <c r="C68" s="306">
        <v>66</v>
      </c>
      <c r="E68" s="183">
        <v>170</v>
      </c>
      <c r="F68" s="26">
        <f t="shared" si="24"/>
        <v>150</v>
      </c>
      <c r="G68" s="306">
        <v>122</v>
      </c>
      <c r="I68" s="183">
        <v>170</v>
      </c>
      <c r="J68" s="26">
        <f t="shared" si="25"/>
        <v>150</v>
      </c>
      <c r="K68" s="306">
        <v>122</v>
      </c>
      <c r="M68" s="183">
        <v>170</v>
      </c>
      <c r="N68" s="26">
        <f t="shared" si="26"/>
        <v>150</v>
      </c>
      <c r="O68" s="306">
        <v>66</v>
      </c>
    </row>
  </sheetData>
  <sheetProtection algorithmName="SHA-512" hashValue="QFJ2jJch7HpHmMPmP2imEWO76GgSCGTUWAR8YWDOA4UUXTLloSrnVr5HxcD7T6aAKJkyyhIgSXgg87MpKfdUVQ==" saltValue="zzbUJtcwYsDsWOvG9T7tLQ==" spinCount="100000" sheet="1" formatCells="0" formatColumns="0" formatRows="0" insertColumns="0" insertRows="0" insertHyperlinks="0" deleteColumns="0" deleteRows="0" sort="0" autoFilter="0" pivotTables="0"/>
  <mergeCells count="4">
    <mergeCell ref="E34:G34"/>
    <mergeCell ref="H34:J34"/>
    <mergeCell ref="K34:M34"/>
    <mergeCell ref="B34:D3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zoomScale="87" zoomScaleNormal="87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Input-Output Sheet</vt:lpstr>
      <vt:lpstr>Fig. θ ϵ (0,90)</vt:lpstr>
      <vt:lpstr>θopt tune case I </vt:lpstr>
      <vt:lpstr>θopt tune case II </vt:lpstr>
      <vt:lpstr>θopt tune case III </vt:lpstr>
      <vt:lpstr>θopt tune case IV </vt:lpstr>
      <vt:lpstr>Plot of CZ radius vs θopt</vt:lpstr>
      <vt:lpstr>Data</vt:lpstr>
      <vt:lpstr>θ ϵ (0,90)</vt:lpstr>
      <vt:lpstr>θ ϵ (90,180)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2023-04-28T15:44:45Z</dcterms:modified>
</cp:coreProperties>
</file>